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ás\Desktop\Work\"/>
    </mc:Choice>
  </mc:AlternateContent>
  <xr:revisionPtr revIDLastSave="0" documentId="13_ncr:1_{7193E045-E39E-4A1B-8C7E-1767EB92CBAB}" xr6:coauthVersionLast="45" xr6:coauthVersionMax="45" xr10:uidLastSave="{00000000-0000-0000-0000-000000000000}"/>
  <bookViews>
    <workbookView xWindow="-120" yWindow="-120" windowWidth="38640" windowHeight="21240" tabRatio="763" firstSheet="46" activeTab="46" xr2:uid="{00000000-000D-0000-FFFF-FFFF00000000}"/>
  </bookViews>
  <sheets>
    <sheet name="Instructions" sheetId="59" state="hidden" r:id="rId1"/>
    <sheet name="June 2016 Post-audit" sheetId="180" state="hidden" r:id="rId2"/>
    <sheet name="FY2016-17 Budget" sheetId="181" state="hidden" r:id="rId3"/>
    <sheet name="July 2016" sheetId="182" state="hidden" r:id="rId4"/>
    <sheet name="Aug 2016" sheetId="183" state="hidden" r:id="rId5"/>
    <sheet name="Sept 2016" sheetId="184" state="hidden" r:id="rId6"/>
    <sheet name="Oct 2016" sheetId="185" state="hidden" r:id="rId7"/>
    <sheet name="Nov 2016" sheetId="186" state="hidden" r:id="rId8"/>
    <sheet name="Dec 2016" sheetId="187" state="hidden" r:id="rId9"/>
    <sheet name="Jan 2017" sheetId="188" state="hidden" r:id="rId10"/>
    <sheet name="Feb 2017" sheetId="189" state="hidden" r:id="rId11"/>
    <sheet name="Mar 2017" sheetId="190" state="hidden" r:id="rId12"/>
    <sheet name="April 2017" sheetId="191" state="hidden" r:id="rId13"/>
    <sheet name="May 2017" sheetId="193" state="hidden" r:id="rId14"/>
    <sheet name="June 2017 Pre-Audit" sheetId="194" state="hidden" r:id="rId15"/>
    <sheet name="June 2017 Post-Audit" sheetId="192" state="hidden" r:id="rId16"/>
    <sheet name="FY 2017-18 Budget" sheetId="195" state="hidden" r:id="rId17"/>
    <sheet name="July 2017" sheetId="196" state="hidden" r:id="rId18"/>
    <sheet name="Aug 2017" sheetId="197" state="hidden" r:id="rId19"/>
    <sheet name="Sept 2017" sheetId="198" state="hidden" r:id="rId20"/>
    <sheet name="Oct 2017" sheetId="199" state="hidden" r:id="rId21"/>
    <sheet name="Nov 2017" sheetId="200" state="hidden" r:id="rId22"/>
    <sheet name="Dec 2017" sheetId="201" state="hidden" r:id="rId23"/>
    <sheet name="Jan 2018" sheetId="202" state="hidden" r:id="rId24"/>
    <sheet name="Feb 2018" sheetId="203" state="hidden" r:id="rId25"/>
    <sheet name="Mar  2018" sheetId="204" state="hidden" r:id="rId26"/>
    <sheet name="Apr 2018" sheetId="205" state="hidden" r:id="rId27"/>
    <sheet name="May 2018" sheetId="206" state="hidden" r:id="rId28"/>
    <sheet name="June 2018 Preaudit" sheetId="207" state="hidden" r:id="rId29"/>
    <sheet name="June 2018 Post-audit" sheetId="208" state="hidden" r:id="rId30"/>
    <sheet name="FY 2018-2019 Budget" sheetId="209" state="hidden" r:id="rId31"/>
    <sheet name="July 2018" sheetId="211" state="hidden" r:id="rId32"/>
    <sheet name="August 2018" sheetId="212" state="hidden" r:id="rId33"/>
    <sheet name="September 2018" sheetId="213" state="hidden" r:id="rId34"/>
    <sheet name="October 2018" sheetId="214" state="hidden" r:id="rId35"/>
    <sheet name="November 2018" sheetId="215" state="hidden" r:id="rId36"/>
    <sheet name="December 2018" sheetId="216" state="hidden" r:id="rId37"/>
    <sheet name="January 2019" sheetId="217" state="hidden" r:id="rId38"/>
    <sheet name="March 2019" sheetId="219" state="hidden" r:id="rId39"/>
    <sheet name="April 2019" sheetId="220" state="hidden" r:id="rId40"/>
    <sheet name="Budget FY 2019-20" sheetId="221" state="hidden" r:id="rId41"/>
    <sheet name="July 2019" sheetId="222" state="hidden" r:id="rId42"/>
    <sheet name="Aug 2019" sheetId="223" state="hidden" r:id="rId43"/>
    <sheet name="Sept 2019" sheetId="224" state="hidden" r:id="rId44"/>
    <sheet name="Oct 2019" sheetId="225" state="hidden" r:id="rId45"/>
    <sheet name="Nov 2019" sheetId="226" state="hidden" r:id="rId46"/>
    <sheet name="Mar 2020" sheetId="230" r:id="rId47"/>
    <sheet name="Feb 2020" sheetId="229" r:id="rId48"/>
    <sheet name="February 2019" sheetId="218" state="hidden" r:id="rId49"/>
    <sheet name="Jan 2020" sheetId="228" state="hidden" r:id="rId50"/>
    <sheet name="Dec 2019" sheetId="227" state="hidden" r:id="rId51"/>
  </sheets>
  <definedNames>
    <definedName name="OSRRefD29_0x" localSheetId="39">'April 2019'!$D$25:$O$25</definedName>
    <definedName name="OSRRefD29_0x" localSheetId="42">'Aug 2019'!$D$25:$O$25</definedName>
    <definedName name="OSRRefD29_0x" localSheetId="32">'August 2018'!$D$25:$O$25</definedName>
    <definedName name="OSRRefD29_0x" localSheetId="40">'Budget FY 2019-20'!$D$25:$O$25</definedName>
    <definedName name="OSRRefD29_0x" localSheetId="50">'Dec 2019'!$D$25:$O$25</definedName>
    <definedName name="OSRRefD29_0x" localSheetId="36">'December 2018'!$D$25:$O$25</definedName>
    <definedName name="OSRRefD29_0x" localSheetId="47">'Feb 2020'!$D$25:$O$25</definedName>
    <definedName name="OSRRefD29_0x" localSheetId="48">'February 2019'!$D$25:$O$25</definedName>
    <definedName name="OSRRefD29_0x" localSheetId="30">'FY 2018-2019 Budget'!$D$25:$O$25</definedName>
    <definedName name="OSRRefD29_0x" localSheetId="49">'Jan 2020'!$D$25:$O$25</definedName>
    <definedName name="OSRRefD29_0x" localSheetId="37">'January 2019'!$D$25:$O$25</definedName>
    <definedName name="OSRRefD29_0x" localSheetId="31">'July 2018'!$D$25:$O$25</definedName>
    <definedName name="OSRRefD29_0x" localSheetId="41">'July 2019'!$D$25:$O$25</definedName>
    <definedName name="OSRRefD29_0x" localSheetId="46">'Mar 2020'!$D$25:$N$25</definedName>
    <definedName name="OSRRefD29_0x" localSheetId="38">'March 2019'!$D$25:$O$25</definedName>
    <definedName name="OSRRefD29_0x" localSheetId="45">'Nov 2019'!$D$25:$O$25</definedName>
    <definedName name="OSRRefD29_0x" localSheetId="35">'November 2018'!$D$25:$O$25</definedName>
    <definedName name="OSRRefD29_0x" localSheetId="44">'Oct 2019'!$D$25:$O$25</definedName>
    <definedName name="OSRRefD29_0x" localSheetId="34">'October 2018'!$D$25:$O$25</definedName>
    <definedName name="OSRRefD29_0x" localSheetId="43">'Sept 2019'!$D$25:$O$25</definedName>
    <definedName name="OSRRefD29_0x" localSheetId="33">'September 2018'!$D$25:$O$25</definedName>
    <definedName name="OSRRefD30_0x" localSheetId="39">'April 2019'!$D$26:$O$26</definedName>
    <definedName name="OSRRefD30_0x" localSheetId="42">'Aug 2019'!$D$26:$O$26</definedName>
    <definedName name="OSRRefD30_0x" localSheetId="32">'August 2018'!$D$26:$O$26</definedName>
    <definedName name="OSRRefD30_0x" localSheetId="40">'Budget FY 2019-20'!$D$26:$O$26</definedName>
    <definedName name="OSRRefD30_0x" localSheetId="50">'Dec 2019'!$D$26:$O$26</definedName>
    <definedName name="OSRRefD30_0x" localSheetId="36">'December 2018'!$D$26:$O$26</definedName>
    <definedName name="OSRRefD30_0x" localSheetId="47">'Feb 2020'!$D$26:$O$26</definedName>
    <definedName name="OSRRefD30_0x" localSheetId="48">'February 2019'!$D$26:$O$26</definedName>
    <definedName name="OSRRefD30_0x" localSheetId="30">'FY 2018-2019 Budget'!$D$26:$O$26</definedName>
    <definedName name="OSRRefD30_0x" localSheetId="49">'Jan 2020'!$D$26:$O$26</definedName>
    <definedName name="OSRRefD30_0x" localSheetId="37">'January 2019'!$D$26:$O$26</definedName>
    <definedName name="OSRRefD30_0x" localSheetId="31">'July 2018'!$D$26:$O$26</definedName>
    <definedName name="OSRRefD30_0x" localSheetId="41">'July 2019'!$D$26:$O$26</definedName>
    <definedName name="OSRRefD30_0x" localSheetId="46">'Mar 2020'!$D$26:$N$26</definedName>
    <definedName name="OSRRefD30_0x" localSheetId="38">'March 2019'!$D$26:$O$26</definedName>
    <definedName name="OSRRefD30_0x" localSheetId="45">'Nov 2019'!$D$26:$O$26</definedName>
    <definedName name="OSRRefD30_0x" localSheetId="35">'November 2018'!$D$26:$O$26</definedName>
    <definedName name="OSRRefD30_0x" localSheetId="44">'Oct 2019'!$D$26:$O$26</definedName>
    <definedName name="OSRRefD30_0x" localSheetId="34">'October 2018'!$D$26:$O$26</definedName>
    <definedName name="OSRRefD30_0x" localSheetId="43">'Sept 2019'!$D$26:$O$26</definedName>
    <definedName name="OSRRefD30_0x" localSheetId="33">'September 2018'!$D$26:$O$26</definedName>
    <definedName name="_xlnm.Print_Area" localSheetId="26">'Apr 2018'!$A$1:$N$64</definedName>
    <definedName name="_xlnm.Print_Area" localSheetId="12">'April 2017'!$A$1:$N$64</definedName>
    <definedName name="_xlnm.Print_Area" localSheetId="39">'April 2019'!$A$1:$N$64</definedName>
    <definedName name="_xlnm.Print_Area" localSheetId="4">'Aug 2016'!$A$1:$N$64</definedName>
    <definedName name="_xlnm.Print_Area" localSheetId="18">'Aug 2017'!$A$1:$N$64</definedName>
    <definedName name="_xlnm.Print_Area" localSheetId="42">'Aug 2019'!$A$1:$N$64</definedName>
    <definedName name="_xlnm.Print_Area" localSheetId="32">'August 2018'!$A$1:$N$64</definedName>
    <definedName name="_xlnm.Print_Area" localSheetId="40">'Budget FY 2019-20'!$A$1:$N$64</definedName>
    <definedName name="_xlnm.Print_Area" localSheetId="8">'Dec 2016'!$A$1:$N$64</definedName>
    <definedName name="_xlnm.Print_Area" localSheetId="22">'Dec 2017'!$A$1:$N$64</definedName>
    <definedName name="_xlnm.Print_Area" localSheetId="50">'Dec 2019'!$A$1:$N$64</definedName>
    <definedName name="_xlnm.Print_Area" localSheetId="36">'December 2018'!$A$1:$N$64</definedName>
    <definedName name="_xlnm.Print_Area" localSheetId="10">'Feb 2017'!$A$1:$N$64</definedName>
    <definedName name="_xlnm.Print_Area" localSheetId="24">'Feb 2018'!$A$1:$N$64</definedName>
    <definedName name="_xlnm.Print_Area" localSheetId="47">'Feb 2020'!$A$1:$N$64</definedName>
    <definedName name="_xlnm.Print_Area" localSheetId="48">'February 2019'!$A$1:$N$64</definedName>
    <definedName name="_xlnm.Print_Area" localSheetId="16">'FY 2017-18 Budget'!$A$1:$N$64</definedName>
    <definedName name="_xlnm.Print_Area" localSheetId="30">'FY 2018-2019 Budget'!$A$1:$N$64</definedName>
    <definedName name="_xlnm.Print_Area" localSheetId="2">'FY2016-17 Budget'!$A$1:$N$64</definedName>
    <definedName name="_xlnm.Print_Area" localSheetId="9">'Jan 2017'!$A$1:$N$64</definedName>
    <definedName name="_xlnm.Print_Area" localSheetId="23">'Jan 2018'!$A$1:$N$64</definedName>
    <definedName name="_xlnm.Print_Area" localSheetId="49">'Jan 2020'!$A$1:$N$64</definedName>
    <definedName name="_xlnm.Print_Area" localSheetId="37">'January 2019'!$A$1:$N$64</definedName>
    <definedName name="_xlnm.Print_Area" localSheetId="3">'July 2016'!$A$1:$N$64</definedName>
    <definedName name="_xlnm.Print_Area" localSheetId="17">'July 2017'!$A$1:$N$64</definedName>
    <definedName name="_xlnm.Print_Area" localSheetId="31">'July 2018'!$A$1:$N$64</definedName>
    <definedName name="_xlnm.Print_Area" localSheetId="41">'July 2019'!$A$1:$N$64</definedName>
    <definedName name="_xlnm.Print_Area" localSheetId="1">'June 2016 Post-audit'!$A$1:$N$63</definedName>
    <definedName name="_xlnm.Print_Area" localSheetId="15">'June 2017 Post-Audit'!$A$1:$N$64</definedName>
    <definedName name="_xlnm.Print_Area" localSheetId="14">'June 2017 Pre-Audit'!$A$1:$N$64</definedName>
    <definedName name="_xlnm.Print_Area" localSheetId="29">'June 2018 Post-audit'!$A$1:$N$64</definedName>
    <definedName name="_xlnm.Print_Area" localSheetId="28">'June 2018 Preaudit'!$A$1:$N$64</definedName>
    <definedName name="_xlnm.Print_Area" localSheetId="25">'Mar  2018'!$A$1:$N$64</definedName>
    <definedName name="_xlnm.Print_Area" localSheetId="11">'Mar 2017'!$A$1:$N$64</definedName>
    <definedName name="_xlnm.Print_Area" localSheetId="46">'Mar 2020'!$A$1:$N$64</definedName>
    <definedName name="_xlnm.Print_Area" localSheetId="38">'March 2019'!$A$1:$N$64</definedName>
    <definedName name="_xlnm.Print_Area" localSheetId="13">'May 2017'!$A$1:$N$64</definedName>
    <definedName name="_xlnm.Print_Area" localSheetId="27">'May 2018'!$A$1:$N$64</definedName>
    <definedName name="_xlnm.Print_Area" localSheetId="7">'Nov 2016'!$A$1:$N$64</definedName>
    <definedName name="_xlnm.Print_Area" localSheetId="21">'Nov 2017'!$A$1:$N$64</definedName>
    <definedName name="_xlnm.Print_Area" localSheetId="45">'Nov 2019'!$A$1:$N$64</definedName>
    <definedName name="_xlnm.Print_Area" localSheetId="35">'November 2018'!$A$1:$N$64</definedName>
    <definedName name="_xlnm.Print_Area" localSheetId="6">'Oct 2016'!$A$1:$N$64</definedName>
    <definedName name="_xlnm.Print_Area" localSheetId="20">'Oct 2017'!$A$1:$N$64</definedName>
    <definedName name="_xlnm.Print_Area" localSheetId="44">'Oct 2019'!$A$1:$N$64</definedName>
    <definedName name="_xlnm.Print_Area" localSheetId="34">'October 2018'!$A$1:$N$64</definedName>
    <definedName name="_xlnm.Print_Area" localSheetId="5">'Sept 2016'!$A$1:$N$64</definedName>
    <definedName name="_xlnm.Print_Area" localSheetId="19">'Sept 2017'!$A$1:$N$64</definedName>
    <definedName name="_xlnm.Print_Area" localSheetId="43">'Sept 2019'!$A$1:$N$64</definedName>
    <definedName name="_xlnm.Print_Area" localSheetId="33">'September 2018'!$A$1:$N$64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73" i="230" l="1"/>
  <c r="B68" i="230"/>
  <c r="C68" i="230" s="1"/>
  <c r="D68" i="230" s="1"/>
  <c r="E68" i="230" s="1"/>
  <c r="F68" i="230" s="1"/>
  <c r="G68" i="230" s="1"/>
  <c r="H68" i="230" s="1"/>
  <c r="I68" i="230" s="1"/>
  <c r="J68" i="230" s="1"/>
  <c r="K68" i="230" s="1"/>
  <c r="L68" i="230" s="1"/>
  <c r="M68" i="230" s="1"/>
  <c r="M58" i="230"/>
  <c r="L58" i="230"/>
  <c r="K58" i="230"/>
  <c r="J58" i="230"/>
  <c r="I58" i="230"/>
  <c r="G58" i="230"/>
  <c r="F58" i="230"/>
  <c r="E58" i="230"/>
  <c r="D58" i="230"/>
  <c r="C58" i="230"/>
  <c r="B58" i="230"/>
  <c r="N57" i="230"/>
  <c r="H56" i="230"/>
  <c r="H58" i="230" s="1"/>
  <c r="N55" i="230"/>
  <c r="N54" i="230"/>
  <c r="N53" i="230"/>
  <c r="M46" i="230"/>
  <c r="L46" i="230"/>
  <c r="K46" i="230"/>
  <c r="J46" i="230"/>
  <c r="I46" i="230"/>
  <c r="H46" i="230"/>
  <c r="G46" i="230"/>
  <c r="F46" i="230"/>
  <c r="E46" i="230"/>
  <c r="D46" i="230"/>
  <c r="C46" i="230"/>
  <c r="B46" i="230"/>
  <c r="N45" i="230"/>
  <c r="N44" i="230"/>
  <c r="N41" i="230"/>
  <c r="N40" i="230"/>
  <c r="N39" i="230"/>
  <c r="N37" i="230"/>
  <c r="M34" i="230"/>
  <c r="M38" i="230" s="1"/>
  <c r="M42" i="230" s="1"/>
  <c r="L34" i="230"/>
  <c r="L38" i="230" s="1"/>
  <c r="L42" i="230" s="1"/>
  <c r="K34" i="230"/>
  <c r="K38" i="230" s="1"/>
  <c r="K42" i="230" s="1"/>
  <c r="J34" i="230"/>
  <c r="J38" i="230" s="1"/>
  <c r="J42" i="230" s="1"/>
  <c r="I34" i="230"/>
  <c r="I38" i="230" s="1"/>
  <c r="I42" i="230" s="1"/>
  <c r="H34" i="230"/>
  <c r="H38" i="230" s="1"/>
  <c r="H42" i="230" s="1"/>
  <c r="G34" i="230"/>
  <c r="G38" i="230" s="1"/>
  <c r="G42" i="230" s="1"/>
  <c r="F34" i="230"/>
  <c r="F38" i="230" s="1"/>
  <c r="F42" i="230" s="1"/>
  <c r="E34" i="230"/>
  <c r="E38" i="230" s="1"/>
  <c r="E42" i="230" s="1"/>
  <c r="D34" i="230"/>
  <c r="D38" i="230" s="1"/>
  <c r="D42" i="230" s="1"/>
  <c r="C34" i="230"/>
  <c r="C38" i="230" s="1"/>
  <c r="C42" i="230" s="1"/>
  <c r="B34" i="230"/>
  <c r="B38" i="230" s="1"/>
  <c r="N33" i="230"/>
  <c r="N32" i="230"/>
  <c r="N31" i="230"/>
  <c r="N30" i="230"/>
  <c r="M26" i="230"/>
  <c r="L26" i="230"/>
  <c r="K26" i="230"/>
  <c r="J26" i="230"/>
  <c r="I26" i="230"/>
  <c r="H26" i="230"/>
  <c r="G26" i="230"/>
  <c r="F26" i="230"/>
  <c r="E26" i="230"/>
  <c r="D26" i="230"/>
  <c r="C26" i="230"/>
  <c r="B26" i="230"/>
  <c r="M25" i="230"/>
  <c r="L25" i="230"/>
  <c r="K25" i="230"/>
  <c r="J25" i="230"/>
  <c r="I25" i="230"/>
  <c r="H25" i="230"/>
  <c r="G25" i="230"/>
  <c r="F25" i="230"/>
  <c r="E25" i="230"/>
  <c r="D25" i="230"/>
  <c r="C25" i="230"/>
  <c r="B25" i="230"/>
  <c r="M24" i="230"/>
  <c r="L24" i="230"/>
  <c r="K24" i="230"/>
  <c r="J24" i="230"/>
  <c r="I24" i="230"/>
  <c r="H24" i="230"/>
  <c r="G24" i="230"/>
  <c r="F24" i="230"/>
  <c r="E24" i="230"/>
  <c r="D24" i="230"/>
  <c r="C24" i="230"/>
  <c r="B24" i="230"/>
  <c r="M23" i="230"/>
  <c r="M27" i="230" s="1"/>
  <c r="L23" i="230"/>
  <c r="L27" i="230" s="1"/>
  <c r="K23" i="230"/>
  <c r="K27" i="230" s="1"/>
  <c r="J23" i="230"/>
  <c r="I23" i="230"/>
  <c r="I27" i="230" s="1"/>
  <c r="H23" i="230"/>
  <c r="H27" i="230" s="1"/>
  <c r="G23" i="230"/>
  <c r="G27" i="230" s="1"/>
  <c r="F23" i="230"/>
  <c r="F27" i="230" s="1"/>
  <c r="E23" i="230"/>
  <c r="D23" i="230"/>
  <c r="D27" i="230" s="1"/>
  <c r="C23" i="230"/>
  <c r="C27" i="230" s="1"/>
  <c r="B23" i="230"/>
  <c r="B27" i="230" s="1"/>
  <c r="M20" i="230"/>
  <c r="L20" i="230"/>
  <c r="K20" i="230"/>
  <c r="K48" i="230" s="1"/>
  <c r="J20" i="230"/>
  <c r="I20" i="230"/>
  <c r="H20" i="230"/>
  <c r="G20" i="230"/>
  <c r="G48" i="230" s="1"/>
  <c r="F20" i="230"/>
  <c r="E20" i="230"/>
  <c r="D20" i="230"/>
  <c r="C20" i="230"/>
  <c r="C48" i="230" s="1"/>
  <c r="B20" i="230"/>
  <c r="N19" i="230"/>
  <c r="N17" i="230"/>
  <c r="N16" i="230"/>
  <c r="N11" i="230"/>
  <c r="M9" i="230"/>
  <c r="M13" i="230" s="1"/>
  <c r="L9" i="230"/>
  <c r="L13" i="230" s="1"/>
  <c r="K9" i="230"/>
  <c r="K13" i="230" s="1"/>
  <c r="J9" i="230"/>
  <c r="J13" i="230" s="1"/>
  <c r="I9" i="230"/>
  <c r="I13" i="230" s="1"/>
  <c r="H9" i="230"/>
  <c r="H13" i="230" s="1"/>
  <c r="G9" i="230"/>
  <c r="G13" i="230" s="1"/>
  <c r="F9" i="230"/>
  <c r="F13" i="230" s="1"/>
  <c r="E9" i="230"/>
  <c r="E13" i="230" s="1"/>
  <c r="D9" i="230"/>
  <c r="D13" i="230" s="1"/>
  <c r="C9" i="230"/>
  <c r="C13" i="230" s="1"/>
  <c r="B9" i="230"/>
  <c r="B13" i="230" s="1"/>
  <c r="N8" i="230"/>
  <c r="N7" i="230"/>
  <c r="N6" i="230"/>
  <c r="N5" i="230"/>
  <c r="N4" i="230"/>
  <c r="J9" i="229"/>
  <c r="J27" i="230" l="1"/>
  <c r="N56" i="230"/>
  <c r="N46" i="230"/>
  <c r="N58" i="230"/>
  <c r="D48" i="230"/>
  <c r="D61" i="230" s="1"/>
  <c r="D62" i="230" s="1"/>
  <c r="D72" i="230" s="1"/>
  <c r="H48" i="230"/>
  <c r="H61" i="230" s="1"/>
  <c r="H62" i="230" s="1"/>
  <c r="H72" i="230" s="1"/>
  <c r="L48" i="230"/>
  <c r="L61" i="230" s="1"/>
  <c r="L62" i="230" s="1"/>
  <c r="L72" i="230" s="1"/>
  <c r="I48" i="230"/>
  <c r="I61" i="230" s="1"/>
  <c r="I62" i="230" s="1"/>
  <c r="I72" i="230" s="1"/>
  <c r="M48" i="230"/>
  <c r="M61" i="230" s="1"/>
  <c r="E27" i="230"/>
  <c r="N20" i="230"/>
  <c r="N34" i="230"/>
  <c r="F48" i="230"/>
  <c r="J48" i="230"/>
  <c r="J50" i="230" s="1"/>
  <c r="G28" i="230"/>
  <c r="D28" i="230"/>
  <c r="L28" i="230"/>
  <c r="E28" i="230"/>
  <c r="I28" i="230"/>
  <c r="M28" i="230"/>
  <c r="C28" i="230"/>
  <c r="K28" i="230"/>
  <c r="H28" i="230"/>
  <c r="N9" i="230"/>
  <c r="N13" i="230" s="1"/>
  <c r="B28" i="230"/>
  <c r="F28" i="230"/>
  <c r="J28" i="230"/>
  <c r="N24" i="230"/>
  <c r="N25" i="230"/>
  <c r="N26" i="230"/>
  <c r="G50" i="230"/>
  <c r="M50" i="230"/>
  <c r="M62" i="230"/>
  <c r="M72" i="230" s="1"/>
  <c r="E48" i="230"/>
  <c r="E61" i="230" s="1"/>
  <c r="E62" i="230" s="1"/>
  <c r="E72" i="230" s="1"/>
  <c r="F61" i="230"/>
  <c r="F62" i="230" s="1"/>
  <c r="F72" i="230" s="1"/>
  <c r="K61" i="230"/>
  <c r="K62" i="230" s="1"/>
  <c r="K72" i="230" s="1"/>
  <c r="C50" i="230"/>
  <c r="K50" i="230"/>
  <c r="F50" i="230"/>
  <c r="B42" i="230"/>
  <c r="B48" i="230" s="1"/>
  <c r="B61" i="230" s="1"/>
  <c r="B62" i="230" s="1"/>
  <c r="N38" i="230"/>
  <c r="N42" i="230" s="1"/>
  <c r="C61" i="230"/>
  <c r="C62" i="230" s="1"/>
  <c r="C72" i="230" s="1"/>
  <c r="G61" i="230"/>
  <c r="G62" i="230" s="1"/>
  <c r="G72" i="230" s="1"/>
  <c r="N23" i="230"/>
  <c r="D50" i="230"/>
  <c r="H56" i="229"/>
  <c r="H50" i="230" l="1"/>
  <c r="J61" i="230"/>
  <c r="J62" i="230" s="1"/>
  <c r="J72" i="230" s="1"/>
  <c r="N27" i="230"/>
  <c r="N28" i="230" s="1"/>
  <c r="L50" i="230"/>
  <c r="N48" i="230"/>
  <c r="N61" i="230" s="1"/>
  <c r="N62" i="230" s="1"/>
  <c r="I50" i="230"/>
  <c r="E50" i="230"/>
  <c r="B72" i="230"/>
  <c r="B63" i="230"/>
  <c r="B50" i="230"/>
  <c r="I9" i="229"/>
  <c r="I20" i="229"/>
  <c r="N50" i="230" l="1"/>
  <c r="B73" i="230"/>
  <c r="B64" i="230"/>
  <c r="B74" i="230" s="1"/>
  <c r="C63" i="230"/>
  <c r="N73" i="229"/>
  <c r="B68" i="229"/>
  <c r="C68" i="229" s="1"/>
  <c r="D68" i="229" s="1"/>
  <c r="E68" i="229" s="1"/>
  <c r="F68" i="229" s="1"/>
  <c r="G68" i="229" s="1"/>
  <c r="H68" i="229" s="1"/>
  <c r="I68" i="229" s="1"/>
  <c r="J68" i="229" s="1"/>
  <c r="K68" i="229" s="1"/>
  <c r="L68" i="229" s="1"/>
  <c r="M68" i="229" s="1"/>
  <c r="M58" i="229"/>
  <c r="L58" i="229"/>
  <c r="K58" i="229"/>
  <c r="J58" i="229"/>
  <c r="I58" i="229"/>
  <c r="H58" i="229"/>
  <c r="G58" i="229"/>
  <c r="F58" i="229"/>
  <c r="E58" i="229"/>
  <c r="D58" i="229"/>
  <c r="C58" i="229"/>
  <c r="B58" i="229"/>
  <c r="N57" i="229"/>
  <c r="N56" i="229"/>
  <c r="N55" i="229"/>
  <c r="N54" i="229"/>
  <c r="N53" i="229"/>
  <c r="M46" i="229"/>
  <c r="L46" i="229"/>
  <c r="K46" i="229"/>
  <c r="J46" i="229"/>
  <c r="I46" i="229"/>
  <c r="H46" i="229"/>
  <c r="G46" i="229"/>
  <c r="F46" i="229"/>
  <c r="E46" i="229"/>
  <c r="D46" i="229"/>
  <c r="C46" i="229"/>
  <c r="B46" i="229"/>
  <c r="N45" i="229"/>
  <c r="N44" i="229"/>
  <c r="N41" i="229"/>
  <c r="N40" i="229"/>
  <c r="N39" i="229"/>
  <c r="N37" i="229"/>
  <c r="M34" i="229"/>
  <c r="M38" i="229" s="1"/>
  <c r="M42" i="229" s="1"/>
  <c r="L34" i="229"/>
  <c r="L38" i="229" s="1"/>
  <c r="L42" i="229" s="1"/>
  <c r="K34" i="229"/>
  <c r="K38" i="229" s="1"/>
  <c r="K42" i="229" s="1"/>
  <c r="J34" i="229"/>
  <c r="J38" i="229" s="1"/>
  <c r="J42" i="229" s="1"/>
  <c r="I34" i="229"/>
  <c r="I38" i="229" s="1"/>
  <c r="I42" i="229" s="1"/>
  <c r="H34" i="229"/>
  <c r="H38" i="229" s="1"/>
  <c r="H42" i="229" s="1"/>
  <c r="G34" i="229"/>
  <c r="G38" i="229" s="1"/>
  <c r="G42" i="229" s="1"/>
  <c r="F34" i="229"/>
  <c r="F38" i="229" s="1"/>
  <c r="F42" i="229" s="1"/>
  <c r="E34" i="229"/>
  <c r="E38" i="229" s="1"/>
  <c r="E42" i="229" s="1"/>
  <c r="D34" i="229"/>
  <c r="D38" i="229" s="1"/>
  <c r="D42" i="229" s="1"/>
  <c r="C34" i="229"/>
  <c r="C38" i="229" s="1"/>
  <c r="C42" i="229" s="1"/>
  <c r="B34" i="229"/>
  <c r="B38" i="229" s="1"/>
  <c r="B42" i="229" s="1"/>
  <c r="N33" i="229"/>
  <c r="N32" i="229"/>
  <c r="N31" i="229"/>
  <c r="N30" i="229"/>
  <c r="M26" i="229"/>
  <c r="L26" i="229"/>
  <c r="K26" i="229"/>
  <c r="J26" i="229"/>
  <c r="I26" i="229"/>
  <c r="H26" i="229"/>
  <c r="G26" i="229"/>
  <c r="F26" i="229"/>
  <c r="E26" i="229"/>
  <c r="D26" i="229"/>
  <c r="C26" i="229"/>
  <c r="B26" i="229"/>
  <c r="M25" i="229"/>
  <c r="L25" i="229"/>
  <c r="K25" i="229"/>
  <c r="J25" i="229"/>
  <c r="I25" i="229"/>
  <c r="H25" i="229"/>
  <c r="G25" i="229"/>
  <c r="F25" i="229"/>
  <c r="E25" i="229"/>
  <c r="D25" i="229"/>
  <c r="C25" i="229"/>
  <c r="B25" i="229"/>
  <c r="M24" i="229"/>
  <c r="L24" i="229"/>
  <c r="K24" i="229"/>
  <c r="J24" i="229"/>
  <c r="I24" i="229"/>
  <c r="H24" i="229"/>
  <c r="G24" i="229"/>
  <c r="F24" i="229"/>
  <c r="E24" i="229"/>
  <c r="D24" i="229"/>
  <c r="C24" i="229"/>
  <c r="B24" i="229"/>
  <c r="M23" i="229"/>
  <c r="L23" i="229"/>
  <c r="K23" i="229"/>
  <c r="J23" i="229"/>
  <c r="I23" i="229"/>
  <c r="H23" i="229"/>
  <c r="G23" i="229"/>
  <c r="F23" i="229"/>
  <c r="F27" i="229" s="1"/>
  <c r="E23" i="229"/>
  <c r="D23" i="229"/>
  <c r="C23" i="229"/>
  <c r="C27" i="229" s="1"/>
  <c r="B23" i="229"/>
  <c r="B27" i="229" s="1"/>
  <c r="M20" i="229"/>
  <c r="L20" i="229"/>
  <c r="K20" i="229"/>
  <c r="J20" i="229"/>
  <c r="H20" i="229"/>
  <c r="G20" i="229"/>
  <c r="F20" i="229"/>
  <c r="E20" i="229"/>
  <c r="D20" i="229"/>
  <c r="C20" i="229"/>
  <c r="B20" i="229"/>
  <c r="N19" i="229"/>
  <c r="N17" i="229"/>
  <c r="N16" i="229"/>
  <c r="I13" i="229"/>
  <c r="N11" i="229"/>
  <c r="M9" i="229"/>
  <c r="M13" i="229" s="1"/>
  <c r="L9" i="229"/>
  <c r="L13" i="229" s="1"/>
  <c r="K9" i="229"/>
  <c r="K13" i="229" s="1"/>
  <c r="J13" i="229"/>
  <c r="H9" i="229"/>
  <c r="H13" i="229" s="1"/>
  <c r="G9" i="229"/>
  <c r="G13" i="229" s="1"/>
  <c r="F9" i="229"/>
  <c r="F13" i="229" s="1"/>
  <c r="E9" i="229"/>
  <c r="E13" i="229" s="1"/>
  <c r="D9" i="229"/>
  <c r="D13" i="229" s="1"/>
  <c r="C9" i="229"/>
  <c r="C13" i="229" s="1"/>
  <c r="B9" i="229"/>
  <c r="B13" i="229" s="1"/>
  <c r="N8" i="229"/>
  <c r="N7" i="229"/>
  <c r="N6" i="229"/>
  <c r="N5" i="229"/>
  <c r="N4" i="229"/>
  <c r="C73" i="230" l="1"/>
  <c r="C64" i="230"/>
  <c r="C74" i="230" s="1"/>
  <c r="D63" i="230"/>
  <c r="N20" i="229"/>
  <c r="D27" i="229"/>
  <c r="D28" i="229" s="1"/>
  <c r="D48" i="229"/>
  <c r="D61" i="229" s="1"/>
  <c r="D62" i="229" s="1"/>
  <c r="D72" i="229" s="1"/>
  <c r="F28" i="229"/>
  <c r="M48" i="229"/>
  <c r="M61" i="229" s="1"/>
  <c r="M62" i="229" s="1"/>
  <c r="M72" i="229" s="1"/>
  <c r="B48" i="229"/>
  <c r="B50" i="229" s="1"/>
  <c r="K27" i="229"/>
  <c r="K28" i="229" s="1"/>
  <c r="C28" i="229"/>
  <c r="J27" i="229"/>
  <c r="J28" i="229" s="1"/>
  <c r="L48" i="229"/>
  <c r="L61" i="229" s="1"/>
  <c r="L62" i="229" s="1"/>
  <c r="L72" i="229" s="1"/>
  <c r="N58" i="229"/>
  <c r="I48" i="229"/>
  <c r="I50" i="229" s="1"/>
  <c r="N34" i="229"/>
  <c r="G27" i="229"/>
  <c r="G28" i="229" s="1"/>
  <c r="N46" i="229"/>
  <c r="P16" i="229"/>
  <c r="E48" i="229"/>
  <c r="E61" i="229" s="1"/>
  <c r="E62" i="229" s="1"/>
  <c r="E72" i="229" s="1"/>
  <c r="H27" i="229"/>
  <c r="H28" i="229" s="1"/>
  <c r="I27" i="229"/>
  <c r="I28" i="229" s="1"/>
  <c r="L27" i="229"/>
  <c r="L28" i="229" s="1"/>
  <c r="F48" i="229"/>
  <c r="F61" i="229" s="1"/>
  <c r="F62" i="229" s="1"/>
  <c r="F72" i="229" s="1"/>
  <c r="J48" i="229"/>
  <c r="J61" i="229" s="1"/>
  <c r="J62" i="229" s="1"/>
  <c r="J72" i="229" s="1"/>
  <c r="M27" i="229"/>
  <c r="M28" i="229" s="1"/>
  <c r="G48" i="229"/>
  <c r="G61" i="229" s="1"/>
  <c r="G62" i="229" s="1"/>
  <c r="G72" i="229" s="1"/>
  <c r="N9" i="229"/>
  <c r="P9" i="229" s="1"/>
  <c r="B28" i="229"/>
  <c r="N24" i="229"/>
  <c r="N25" i="229"/>
  <c r="N26" i="229"/>
  <c r="H48" i="229"/>
  <c r="H61" i="229" s="1"/>
  <c r="H62" i="229" s="1"/>
  <c r="H72" i="229" s="1"/>
  <c r="P41" i="229"/>
  <c r="C48" i="229"/>
  <c r="C50" i="229" s="1"/>
  <c r="E27" i="229"/>
  <c r="E28" i="229" s="1"/>
  <c r="K48" i="229"/>
  <c r="K61" i="229" s="1"/>
  <c r="K62" i="229" s="1"/>
  <c r="K72" i="229" s="1"/>
  <c r="N23" i="229"/>
  <c r="N38" i="229"/>
  <c r="N42" i="229" s="1"/>
  <c r="H56" i="228"/>
  <c r="N56" i="228"/>
  <c r="H46" i="228"/>
  <c r="N73" i="228"/>
  <c r="B68" i="228"/>
  <c r="C68" i="228" s="1"/>
  <c r="D68" i="228" s="1"/>
  <c r="E68" i="228" s="1"/>
  <c r="F68" i="228" s="1"/>
  <c r="G68" i="228" s="1"/>
  <c r="H68" i="228" s="1"/>
  <c r="I68" i="228" s="1"/>
  <c r="J68" i="228" s="1"/>
  <c r="K68" i="228" s="1"/>
  <c r="L68" i="228" s="1"/>
  <c r="M68" i="228" s="1"/>
  <c r="M58" i="228"/>
  <c r="L58" i="228"/>
  <c r="K58" i="228"/>
  <c r="J58" i="228"/>
  <c r="I58" i="228"/>
  <c r="H58" i="228"/>
  <c r="G58" i="228"/>
  <c r="F58" i="228"/>
  <c r="E58" i="228"/>
  <c r="D58" i="228"/>
  <c r="C58" i="228"/>
  <c r="B58" i="228"/>
  <c r="N57" i="228"/>
  <c r="N55" i="228"/>
  <c r="N54" i="228"/>
  <c r="N53" i="228"/>
  <c r="M46" i="228"/>
  <c r="L46" i="228"/>
  <c r="K46" i="228"/>
  <c r="J46" i="228"/>
  <c r="I46" i="228"/>
  <c r="G46" i="228"/>
  <c r="F46" i="228"/>
  <c r="E46" i="228"/>
  <c r="D46" i="228"/>
  <c r="C46" i="228"/>
  <c r="B46" i="228"/>
  <c r="N45" i="228"/>
  <c r="N44" i="228"/>
  <c r="N41" i="228"/>
  <c r="N40" i="228"/>
  <c r="N39" i="228"/>
  <c r="N37" i="228"/>
  <c r="M34" i="228"/>
  <c r="M38" i="228" s="1"/>
  <c r="M42" i="228" s="1"/>
  <c r="L34" i="228"/>
  <c r="L38" i="228" s="1"/>
  <c r="L42" i="228" s="1"/>
  <c r="K34" i="228"/>
  <c r="K38" i="228" s="1"/>
  <c r="K42" i="228" s="1"/>
  <c r="J34" i="228"/>
  <c r="J38" i="228" s="1"/>
  <c r="J42" i="228" s="1"/>
  <c r="I34" i="228"/>
  <c r="I38" i="228" s="1"/>
  <c r="I42" i="228" s="1"/>
  <c r="H34" i="228"/>
  <c r="H38" i="228" s="1"/>
  <c r="G34" i="228"/>
  <c r="G38" i="228" s="1"/>
  <c r="G42" i="228" s="1"/>
  <c r="F34" i="228"/>
  <c r="F38" i="228" s="1"/>
  <c r="F42" i="228" s="1"/>
  <c r="E34" i="228"/>
  <c r="E38" i="228" s="1"/>
  <c r="E42" i="228" s="1"/>
  <c r="D34" i="228"/>
  <c r="D38" i="228" s="1"/>
  <c r="D42" i="228" s="1"/>
  <c r="C34" i="228"/>
  <c r="C38" i="228" s="1"/>
  <c r="C42" i="228" s="1"/>
  <c r="B34" i="228"/>
  <c r="B38" i="228" s="1"/>
  <c r="N33" i="228"/>
  <c r="N32" i="228"/>
  <c r="N31" i="228"/>
  <c r="N30" i="228"/>
  <c r="M26" i="228"/>
  <c r="L26" i="228"/>
  <c r="K26" i="228"/>
  <c r="J26" i="228"/>
  <c r="I26" i="228"/>
  <c r="H26" i="228"/>
  <c r="G26" i="228"/>
  <c r="F26" i="228"/>
  <c r="E26" i="228"/>
  <c r="D26" i="228"/>
  <c r="C26" i="228"/>
  <c r="B26" i="228"/>
  <c r="M25" i="228"/>
  <c r="L25" i="228"/>
  <c r="K25" i="228"/>
  <c r="J25" i="228"/>
  <c r="I25" i="228"/>
  <c r="H25" i="228"/>
  <c r="G25" i="228"/>
  <c r="F25" i="228"/>
  <c r="E25" i="228"/>
  <c r="D25" i="228"/>
  <c r="C25" i="228"/>
  <c r="B25" i="228"/>
  <c r="M24" i="228"/>
  <c r="L24" i="228"/>
  <c r="K24" i="228"/>
  <c r="J24" i="228"/>
  <c r="I24" i="228"/>
  <c r="H24" i="228"/>
  <c r="G24" i="228"/>
  <c r="F24" i="228"/>
  <c r="E24" i="228"/>
  <c r="D24" i="228"/>
  <c r="C24" i="228"/>
  <c r="B24" i="228"/>
  <c r="M23" i="228"/>
  <c r="L23" i="228"/>
  <c r="K23" i="228"/>
  <c r="J23" i="228"/>
  <c r="I23" i="228"/>
  <c r="H23" i="228"/>
  <c r="H27" i="228" s="1"/>
  <c r="G23" i="228"/>
  <c r="G27" i="228" s="1"/>
  <c r="F23" i="228"/>
  <c r="E23" i="228"/>
  <c r="E27" i="228" s="1"/>
  <c r="D23" i="228"/>
  <c r="C23" i="228"/>
  <c r="B23" i="228"/>
  <c r="M20" i="228"/>
  <c r="L20" i="228"/>
  <c r="K20" i="228"/>
  <c r="J20" i="228"/>
  <c r="I20" i="228"/>
  <c r="H20" i="228"/>
  <c r="G20" i="228"/>
  <c r="F20" i="228"/>
  <c r="E20" i="228"/>
  <c r="D20" i="228"/>
  <c r="C20" i="228"/>
  <c r="B20" i="228"/>
  <c r="N19" i="228"/>
  <c r="N17" i="228"/>
  <c r="N16" i="228"/>
  <c r="P16" i="228" s="1"/>
  <c r="N11" i="228"/>
  <c r="M9" i="228"/>
  <c r="M13" i="228" s="1"/>
  <c r="L9" i="228"/>
  <c r="L13" i="228" s="1"/>
  <c r="K9" i="228"/>
  <c r="K13" i="228" s="1"/>
  <c r="J9" i="228"/>
  <c r="J13" i="228" s="1"/>
  <c r="I9" i="228"/>
  <c r="I13" i="228" s="1"/>
  <c r="H9" i="228"/>
  <c r="H13" i="228" s="1"/>
  <c r="G9" i="228"/>
  <c r="G13" i="228" s="1"/>
  <c r="F9" i="228"/>
  <c r="F13" i="228" s="1"/>
  <c r="E9" i="228"/>
  <c r="E13" i="228" s="1"/>
  <c r="D9" i="228"/>
  <c r="D13" i="228" s="1"/>
  <c r="C9" i="228"/>
  <c r="C13" i="228" s="1"/>
  <c r="B9" i="228"/>
  <c r="B13" i="228" s="1"/>
  <c r="N8" i="228"/>
  <c r="N7" i="228"/>
  <c r="N6" i="228"/>
  <c r="N5" i="228"/>
  <c r="N4" i="228"/>
  <c r="E63" i="230" l="1"/>
  <c r="D73" i="230"/>
  <c r="D64" i="230"/>
  <c r="D74" i="230" s="1"/>
  <c r="D50" i="229"/>
  <c r="L50" i="229"/>
  <c r="M50" i="229"/>
  <c r="B61" i="229"/>
  <c r="B62" i="229" s="1"/>
  <c r="B63" i="229" s="1"/>
  <c r="N13" i="229"/>
  <c r="H50" i="229"/>
  <c r="J50" i="229"/>
  <c r="F50" i="229"/>
  <c r="E50" i="229"/>
  <c r="N48" i="229"/>
  <c r="N61" i="229" s="1"/>
  <c r="N27" i="229"/>
  <c r="N28" i="229" s="1"/>
  <c r="I61" i="229"/>
  <c r="I62" i="229" s="1"/>
  <c r="C61" i="229"/>
  <c r="C62" i="229" s="1"/>
  <c r="C72" i="229" s="1"/>
  <c r="G50" i="229"/>
  <c r="K50" i="229"/>
  <c r="N58" i="228"/>
  <c r="H28" i="228"/>
  <c r="I48" i="228"/>
  <c r="I50" i="228" s="1"/>
  <c r="N46" i="228"/>
  <c r="E48" i="228"/>
  <c r="E61" i="228" s="1"/>
  <c r="E62" i="228" s="1"/>
  <c r="E72" i="228" s="1"/>
  <c r="H42" i="228"/>
  <c r="H48" i="228" s="1"/>
  <c r="H50" i="228" s="1"/>
  <c r="P41" i="228"/>
  <c r="J48" i="228"/>
  <c r="J50" i="228" s="1"/>
  <c r="N34" i="228"/>
  <c r="F27" i="228"/>
  <c r="F28" i="228" s="1"/>
  <c r="C48" i="228"/>
  <c r="C61" i="228" s="1"/>
  <c r="C62" i="228" s="1"/>
  <c r="C72" i="228" s="1"/>
  <c r="K27" i="228"/>
  <c r="K28" i="228" s="1"/>
  <c r="L27" i="228"/>
  <c r="L28" i="228" s="1"/>
  <c r="D27" i="228"/>
  <c r="D28" i="228" s="1"/>
  <c r="E28" i="228"/>
  <c r="G28" i="228"/>
  <c r="F48" i="228"/>
  <c r="F50" i="228" s="1"/>
  <c r="G48" i="228"/>
  <c r="G61" i="228" s="1"/>
  <c r="G62" i="228" s="1"/>
  <c r="G72" i="228" s="1"/>
  <c r="K48" i="228"/>
  <c r="K61" i="228" s="1"/>
  <c r="K62" i="228" s="1"/>
  <c r="K72" i="228" s="1"/>
  <c r="N20" i="228"/>
  <c r="J27" i="228"/>
  <c r="J28" i="228" s="1"/>
  <c r="M27" i="228"/>
  <c r="M28" i="228" s="1"/>
  <c r="N24" i="228"/>
  <c r="C27" i="228"/>
  <c r="C28" i="228" s="1"/>
  <c r="N26" i="228"/>
  <c r="N9" i="228"/>
  <c r="N13" i="228" s="1"/>
  <c r="N23" i="228"/>
  <c r="N25" i="228"/>
  <c r="I27" i="228"/>
  <c r="I28" i="228" s="1"/>
  <c r="M48" i="228"/>
  <c r="M61" i="228" s="1"/>
  <c r="M62" i="228" s="1"/>
  <c r="M72" i="228" s="1"/>
  <c r="L48" i="228"/>
  <c r="L61" i="228" s="1"/>
  <c r="L62" i="228" s="1"/>
  <c r="L72" i="228" s="1"/>
  <c r="D48" i="228"/>
  <c r="D61" i="228" s="1"/>
  <c r="D62" i="228" s="1"/>
  <c r="D72" i="228" s="1"/>
  <c r="B42" i="228"/>
  <c r="B48" i="228" s="1"/>
  <c r="N38" i="228"/>
  <c r="N42" i="228" s="1"/>
  <c r="B27" i="228"/>
  <c r="B28" i="228" s="1"/>
  <c r="F85" i="227"/>
  <c r="F84" i="227"/>
  <c r="N73" i="227"/>
  <c r="B68" i="227"/>
  <c r="C68" i="227" s="1"/>
  <c r="D68" i="227" s="1"/>
  <c r="E68" i="227" s="1"/>
  <c r="F68" i="227" s="1"/>
  <c r="G68" i="227" s="1"/>
  <c r="H68" i="227" s="1"/>
  <c r="I68" i="227" s="1"/>
  <c r="J68" i="227" s="1"/>
  <c r="K68" i="227" s="1"/>
  <c r="L68" i="227" s="1"/>
  <c r="M68" i="227" s="1"/>
  <c r="M58" i="227"/>
  <c r="L58" i="227"/>
  <c r="K58" i="227"/>
  <c r="J58" i="227"/>
  <c r="I58" i="227"/>
  <c r="H58" i="227"/>
  <c r="G58" i="227"/>
  <c r="F58" i="227"/>
  <c r="E58" i="227"/>
  <c r="D58" i="227"/>
  <c r="C58" i="227"/>
  <c r="B58" i="227"/>
  <c r="N57" i="227"/>
  <c r="N56" i="227"/>
  <c r="N55" i="227"/>
  <c r="N54" i="227"/>
  <c r="N53" i="227"/>
  <c r="M46" i="227"/>
  <c r="L46" i="227"/>
  <c r="K46" i="227"/>
  <c r="J46" i="227"/>
  <c r="I46" i="227"/>
  <c r="H46" i="227"/>
  <c r="G46" i="227"/>
  <c r="F46" i="227"/>
  <c r="E46" i="227"/>
  <c r="D46" i="227"/>
  <c r="C46" i="227"/>
  <c r="B46" i="227"/>
  <c r="N45" i="227"/>
  <c r="N44" i="227"/>
  <c r="N46" i="227" s="1"/>
  <c r="N41" i="227"/>
  <c r="N40" i="227"/>
  <c r="N39" i="227"/>
  <c r="N37" i="227"/>
  <c r="M34" i="227"/>
  <c r="M38" i="227" s="1"/>
  <c r="M42" i="227" s="1"/>
  <c r="L34" i="227"/>
  <c r="L38" i="227" s="1"/>
  <c r="L42" i="227" s="1"/>
  <c r="K34" i="227"/>
  <c r="K38" i="227" s="1"/>
  <c r="K42" i="227" s="1"/>
  <c r="J34" i="227"/>
  <c r="J38" i="227" s="1"/>
  <c r="J42" i="227" s="1"/>
  <c r="I34" i="227"/>
  <c r="I38" i="227" s="1"/>
  <c r="I42" i="227" s="1"/>
  <c r="H34" i="227"/>
  <c r="H38" i="227" s="1"/>
  <c r="H42" i="227" s="1"/>
  <c r="G34" i="227"/>
  <c r="G38" i="227" s="1"/>
  <c r="G42" i="227" s="1"/>
  <c r="F34" i="227"/>
  <c r="F38" i="227" s="1"/>
  <c r="F42" i="227" s="1"/>
  <c r="E34" i="227"/>
  <c r="E38" i="227" s="1"/>
  <c r="E42" i="227" s="1"/>
  <c r="D34" i="227"/>
  <c r="D38" i="227" s="1"/>
  <c r="D42" i="227" s="1"/>
  <c r="C34" i="227"/>
  <c r="C38" i="227" s="1"/>
  <c r="C42" i="227" s="1"/>
  <c r="B34" i="227"/>
  <c r="B38" i="227" s="1"/>
  <c r="B42" i="227" s="1"/>
  <c r="N33" i="227"/>
  <c r="N32" i="227"/>
  <c r="N31" i="227"/>
  <c r="N30" i="227"/>
  <c r="M26" i="227"/>
  <c r="L26" i="227"/>
  <c r="K26" i="227"/>
  <c r="J26" i="227"/>
  <c r="I26" i="227"/>
  <c r="H26" i="227"/>
  <c r="G26" i="227"/>
  <c r="F26" i="227"/>
  <c r="E26" i="227"/>
  <c r="D26" i="227"/>
  <c r="C26" i="227"/>
  <c r="B26" i="227"/>
  <c r="M25" i="227"/>
  <c r="L25" i="227"/>
  <c r="K25" i="227"/>
  <c r="J25" i="227"/>
  <c r="I25" i="227"/>
  <c r="H25" i="227"/>
  <c r="G25" i="227"/>
  <c r="F25" i="227"/>
  <c r="E25" i="227"/>
  <c r="D25" i="227"/>
  <c r="C25" i="227"/>
  <c r="B25" i="227"/>
  <c r="M24" i="227"/>
  <c r="L24" i="227"/>
  <c r="K24" i="227"/>
  <c r="J24" i="227"/>
  <c r="I24" i="227"/>
  <c r="H24" i="227"/>
  <c r="G24" i="227"/>
  <c r="F24" i="227"/>
  <c r="E24" i="227"/>
  <c r="D24" i="227"/>
  <c r="C24" i="227"/>
  <c r="B24" i="227"/>
  <c r="M23" i="227"/>
  <c r="L23" i="227"/>
  <c r="K23" i="227"/>
  <c r="K27" i="227" s="1"/>
  <c r="J23" i="227"/>
  <c r="J27" i="227" s="1"/>
  <c r="I23" i="227"/>
  <c r="H23" i="227"/>
  <c r="H27" i="227" s="1"/>
  <c r="G23" i="227"/>
  <c r="F23" i="227"/>
  <c r="E23" i="227"/>
  <c r="E27" i="227" s="1"/>
  <c r="D23" i="227"/>
  <c r="C23" i="227"/>
  <c r="B23" i="227"/>
  <c r="M20" i="227"/>
  <c r="L20" i="227"/>
  <c r="K20" i="227"/>
  <c r="J20" i="227"/>
  <c r="I20" i="227"/>
  <c r="I48" i="227" s="1"/>
  <c r="H20" i="227"/>
  <c r="G20" i="227"/>
  <c r="F20" i="227"/>
  <c r="E20" i="227"/>
  <c r="D20" i="227"/>
  <c r="C20" i="227"/>
  <c r="B20" i="227"/>
  <c r="N19" i="227"/>
  <c r="N17" i="227"/>
  <c r="N16" i="227"/>
  <c r="P16" i="227" s="1"/>
  <c r="N11" i="227"/>
  <c r="M9" i="227"/>
  <c r="M13" i="227" s="1"/>
  <c r="L9" i="227"/>
  <c r="L13" i="227" s="1"/>
  <c r="K9" i="227"/>
  <c r="K13" i="227" s="1"/>
  <c r="J9" i="227"/>
  <c r="J13" i="227" s="1"/>
  <c r="I9" i="227"/>
  <c r="I13" i="227" s="1"/>
  <c r="H9" i="227"/>
  <c r="H13" i="227" s="1"/>
  <c r="G9" i="227"/>
  <c r="G13" i="227" s="1"/>
  <c r="F9" i="227"/>
  <c r="F13" i="227" s="1"/>
  <c r="E9" i="227"/>
  <c r="E13" i="227" s="1"/>
  <c r="D9" i="227"/>
  <c r="D13" i="227" s="1"/>
  <c r="C9" i="227"/>
  <c r="C13" i="227" s="1"/>
  <c r="B9" i="227"/>
  <c r="B13" i="227" s="1"/>
  <c r="N8" i="227"/>
  <c r="N7" i="227"/>
  <c r="N6" i="227"/>
  <c r="N5" i="227"/>
  <c r="N4" i="227"/>
  <c r="F63" i="230" l="1"/>
  <c r="E73" i="230"/>
  <c r="E64" i="230"/>
  <c r="E74" i="230" s="1"/>
  <c r="E28" i="227"/>
  <c r="J28" i="227"/>
  <c r="J48" i="227"/>
  <c r="J61" i="227" s="1"/>
  <c r="B72" i="229"/>
  <c r="N62" i="229"/>
  <c r="N50" i="229"/>
  <c r="P50" i="229" s="1"/>
  <c r="P52" i="229" s="1"/>
  <c r="P27" i="229"/>
  <c r="I72" i="229"/>
  <c r="B73" i="229"/>
  <c r="B64" i="229"/>
  <c r="B74" i="229" s="1"/>
  <c r="C63" i="229"/>
  <c r="H61" i="228"/>
  <c r="H62" i="228" s="1"/>
  <c r="H72" i="228" s="1"/>
  <c r="C50" i="228"/>
  <c r="M50" i="228"/>
  <c r="J61" i="228"/>
  <c r="J62" i="228" s="1"/>
  <c r="J72" i="228" s="1"/>
  <c r="K50" i="228"/>
  <c r="I61" i="228"/>
  <c r="I62" i="228" s="1"/>
  <c r="I72" i="228" s="1"/>
  <c r="E50" i="228"/>
  <c r="G50" i="228"/>
  <c r="F61" i="228"/>
  <c r="F62" i="228" s="1"/>
  <c r="F72" i="228" s="1"/>
  <c r="P9" i="228"/>
  <c r="N48" i="228"/>
  <c r="N61" i="228" s="1"/>
  <c r="N62" i="228" s="1"/>
  <c r="N27" i="228"/>
  <c r="N28" i="228" s="1"/>
  <c r="B50" i="228"/>
  <c r="B61" i="228"/>
  <c r="B62" i="228" s="1"/>
  <c r="D50" i="228"/>
  <c r="L50" i="228"/>
  <c r="N58" i="227"/>
  <c r="H48" i="227"/>
  <c r="I61" i="227"/>
  <c r="I62" i="227" s="1"/>
  <c r="I72" i="227" s="1"/>
  <c r="P41" i="227"/>
  <c r="G48" i="227"/>
  <c r="G61" i="227" s="1"/>
  <c r="G62" i="227" s="1"/>
  <c r="G72" i="227" s="1"/>
  <c r="D27" i="227"/>
  <c r="D28" i="227" s="1"/>
  <c r="N20" i="227"/>
  <c r="F27" i="227"/>
  <c r="F28" i="227" s="1"/>
  <c r="I50" i="227"/>
  <c r="H61" i="227"/>
  <c r="H62" i="227" s="1"/>
  <c r="H72" i="227" s="1"/>
  <c r="C48" i="227"/>
  <c r="C50" i="227" s="1"/>
  <c r="E48" i="227"/>
  <c r="E50" i="227" s="1"/>
  <c r="F48" i="227"/>
  <c r="F50" i="227" s="1"/>
  <c r="L48" i="227"/>
  <c r="L61" i="227" s="1"/>
  <c r="L62" i="227" s="1"/>
  <c r="L72" i="227" s="1"/>
  <c r="N24" i="227"/>
  <c r="H28" i="227"/>
  <c r="I27" i="227"/>
  <c r="I28" i="227" s="1"/>
  <c r="C27" i="227"/>
  <c r="C28" i="227" s="1"/>
  <c r="N9" i="227"/>
  <c r="N13" i="227" s="1"/>
  <c r="L27" i="227"/>
  <c r="L28" i="227" s="1"/>
  <c r="M27" i="227"/>
  <c r="M28" i="227" s="1"/>
  <c r="N25" i="227"/>
  <c r="B27" i="227"/>
  <c r="B28" i="227" s="1"/>
  <c r="N26" i="227"/>
  <c r="K28" i="227"/>
  <c r="N34" i="227"/>
  <c r="G27" i="227"/>
  <c r="G28" i="227" s="1"/>
  <c r="N23" i="227"/>
  <c r="J50" i="227"/>
  <c r="H50" i="227"/>
  <c r="K48" i="227"/>
  <c r="K50" i="227" s="1"/>
  <c r="M48" i="227"/>
  <c r="M61" i="227" s="1"/>
  <c r="M62" i="227" s="1"/>
  <c r="M72" i="227" s="1"/>
  <c r="B48" i="227"/>
  <c r="B61" i="227" s="1"/>
  <c r="B62" i="227" s="1"/>
  <c r="D48" i="227"/>
  <c r="D50" i="227" s="1"/>
  <c r="N38" i="227"/>
  <c r="N42" i="227" s="1"/>
  <c r="J62" i="227"/>
  <c r="J72" i="227" s="1"/>
  <c r="F9" i="226"/>
  <c r="F73" i="230" l="1"/>
  <c r="F64" i="230"/>
  <c r="F74" i="230" s="1"/>
  <c r="G63" i="230"/>
  <c r="G50" i="227"/>
  <c r="D63" i="229"/>
  <c r="C73" i="229"/>
  <c r="C64" i="229"/>
  <c r="C74" i="229" s="1"/>
  <c r="P27" i="228"/>
  <c r="B72" i="228"/>
  <c r="B63" i="228"/>
  <c r="N50" i="228"/>
  <c r="P50" i="228" s="1"/>
  <c r="P52" i="228" s="1"/>
  <c r="E61" i="227"/>
  <c r="E62" i="227" s="1"/>
  <c r="E72" i="227" s="1"/>
  <c r="C61" i="227"/>
  <c r="C62" i="227" s="1"/>
  <c r="C72" i="227" s="1"/>
  <c r="L50" i="227"/>
  <c r="N48" i="227"/>
  <c r="N61" i="227" s="1"/>
  <c r="N62" i="227" s="1"/>
  <c r="F61" i="227"/>
  <c r="F62" i="227" s="1"/>
  <c r="F72" i="227" s="1"/>
  <c r="P9" i="227"/>
  <c r="N27" i="227"/>
  <c r="P27" i="227" s="1"/>
  <c r="B72" i="227"/>
  <c r="B63" i="227"/>
  <c r="K61" i="227"/>
  <c r="K62" i="227" s="1"/>
  <c r="K72" i="227" s="1"/>
  <c r="M50" i="227"/>
  <c r="D61" i="227"/>
  <c r="D62" i="227" s="1"/>
  <c r="D72" i="227" s="1"/>
  <c r="B50" i="227"/>
  <c r="F85" i="226"/>
  <c r="F84" i="226"/>
  <c r="N73" i="226"/>
  <c r="B68" i="226"/>
  <c r="C68" i="226" s="1"/>
  <c r="D68" i="226" s="1"/>
  <c r="E68" i="226" s="1"/>
  <c r="F68" i="226" s="1"/>
  <c r="G68" i="226" s="1"/>
  <c r="H68" i="226" s="1"/>
  <c r="I68" i="226" s="1"/>
  <c r="J68" i="226" s="1"/>
  <c r="K68" i="226" s="1"/>
  <c r="L68" i="226" s="1"/>
  <c r="M68" i="226" s="1"/>
  <c r="M58" i="226"/>
  <c r="L58" i="226"/>
  <c r="K58" i="226"/>
  <c r="J58" i="226"/>
  <c r="I58" i="226"/>
  <c r="H58" i="226"/>
  <c r="G58" i="226"/>
  <c r="F58" i="226"/>
  <c r="E58" i="226"/>
  <c r="D58" i="226"/>
  <c r="C58" i="226"/>
  <c r="B58" i="226"/>
  <c r="N57" i="226"/>
  <c r="N56" i="226"/>
  <c r="N55" i="226"/>
  <c r="N54" i="226"/>
  <c r="N53" i="226"/>
  <c r="M46" i="226"/>
  <c r="L46" i="226"/>
  <c r="K46" i="226"/>
  <c r="J46" i="226"/>
  <c r="I46" i="226"/>
  <c r="H46" i="226"/>
  <c r="G46" i="226"/>
  <c r="F46" i="226"/>
  <c r="E46" i="226"/>
  <c r="D46" i="226"/>
  <c r="C46" i="226"/>
  <c r="B46" i="226"/>
  <c r="N45" i="226"/>
  <c r="N44" i="226"/>
  <c r="N41" i="226"/>
  <c r="N40" i="226"/>
  <c r="N39" i="226"/>
  <c r="N37" i="226"/>
  <c r="M34" i="226"/>
  <c r="M38" i="226" s="1"/>
  <c r="M42" i="226" s="1"/>
  <c r="L34" i="226"/>
  <c r="L38" i="226" s="1"/>
  <c r="L42" i="226" s="1"/>
  <c r="K34" i="226"/>
  <c r="K38" i="226" s="1"/>
  <c r="K42" i="226" s="1"/>
  <c r="J34" i="226"/>
  <c r="J38" i="226" s="1"/>
  <c r="J42" i="226" s="1"/>
  <c r="I34" i="226"/>
  <c r="I38" i="226" s="1"/>
  <c r="I42" i="226" s="1"/>
  <c r="H34" i="226"/>
  <c r="H38" i="226" s="1"/>
  <c r="H42" i="226" s="1"/>
  <c r="G34" i="226"/>
  <c r="G38" i="226" s="1"/>
  <c r="G42" i="226" s="1"/>
  <c r="F34" i="226"/>
  <c r="F38" i="226" s="1"/>
  <c r="F42" i="226" s="1"/>
  <c r="E34" i="226"/>
  <c r="E38" i="226" s="1"/>
  <c r="E42" i="226" s="1"/>
  <c r="D34" i="226"/>
  <c r="D38" i="226" s="1"/>
  <c r="D42" i="226" s="1"/>
  <c r="C34" i="226"/>
  <c r="C38" i="226" s="1"/>
  <c r="C42" i="226" s="1"/>
  <c r="B34" i="226"/>
  <c r="B38" i="226" s="1"/>
  <c r="N33" i="226"/>
  <c r="N32" i="226"/>
  <c r="N31" i="226"/>
  <c r="N30" i="226"/>
  <c r="M26" i="226"/>
  <c r="L26" i="226"/>
  <c r="K26" i="226"/>
  <c r="J26" i="226"/>
  <c r="I26" i="226"/>
  <c r="H26" i="226"/>
  <c r="G26" i="226"/>
  <c r="F26" i="226"/>
  <c r="E26" i="226"/>
  <c r="D26" i="226"/>
  <c r="C26" i="226"/>
  <c r="B26" i="226"/>
  <c r="M25" i="226"/>
  <c r="L25" i="226"/>
  <c r="K25" i="226"/>
  <c r="J25" i="226"/>
  <c r="I25" i="226"/>
  <c r="H25" i="226"/>
  <c r="G25" i="226"/>
  <c r="F25" i="226"/>
  <c r="E25" i="226"/>
  <c r="D25" i="226"/>
  <c r="C25" i="226"/>
  <c r="B25" i="226"/>
  <c r="M24" i="226"/>
  <c r="L24" i="226"/>
  <c r="K24" i="226"/>
  <c r="J24" i="226"/>
  <c r="I24" i="226"/>
  <c r="H24" i="226"/>
  <c r="G24" i="226"/>
  <c r="F24" i="226"/>
  <c r="E24" i="226"/>
  <c r="D24" i="226"/>
  <c r="C24" i="226"/>
  <c r="B24" i="226"/>
  <c r="M23" i="226"/>
  <c r="L23" i="226"/>
  <c r="K23" i="226"/>
  <c r="J23" i="226"/>
  <c r="I23" i="226"/>
  <c r="H23" i="226"/>
  <c r="H27" i="226" s="1"/>
  <c r="G23" i="226"/>
  <c r="G27" i="226" s="1"/>
  <c r="F23" i="226"/>
  <c r="E23" i="226"/>
  <c r="E27" i="226" s="1"/>
  <c r="D23" i="226"/>
  <c r="C23" i="226"/>
  <c r="C27" i="226" s="1"/>
  <c r="B23" i="226"/>
  <c r="M20" i="226"/>
  <c r="L20" i="226"/>
  <c r="K20" i="226"/>
  <c r="J20" i="226"/>
  <c r="I20" i="226"/>
  <c r="H20" i="226"/>
  <c r="G20" i="226"/>
  <c r="F20" i="226"/>
  <c r="F48" i="226" s="1"/>
  <c r="E20" i="226"/>
  <c r="D20" i="226"/>
  <c r="C20" i="226"/>
  <c r="B20" i="226"/>
  <c r="N19" i="226"/>
  <c r="N17" i="226"/>
  <c r="N16" i="226"/>
  <c r="N11" i="226"/>
  <c r="M9" i="226"/>
  <c r="M13" i="226" s="1"/>
  <c r="L9" i="226"/>
  <c r="L13" i="226" s="1"/>
  <c r="K9" i="226"/>
  <c r="K13" i="226" s="1"/>
  <c r="J9" i="226"/>
  <c r="J13" i="226" s="1"/>
  <c r="I9" i="226"/>
  <c r="I13" i="226" s="1"/>
  <c r="H9" i="226"/>
  <c r="H13" i="226" s="1"/>
  <c r="G9" i="226"/>
  <c r="G13" i="226" s="1"/>
  <c r="F13" i="226"/>
  <c r="E9" i="226"/>
  <c r="E13" i="226" s="1"/>
  <c r="D9" i="226"/>
  <c r="D13" i="226" s="1"/>
  <c r="C9" i="226"/>
  <c r="C13" i="226" s="1"/>
  <c r="B9" i="226"/>
  <c r="B13" i="226" s="1"/>
  <c r="N8" i="226"/>
  <c r="N7" i="226"/>
  <c r="N6" i="226"/>
  <c r="N5" i="226"/>
  <c r="N4" i="226"/>
  <c r="G73" i="230" l="1"/>
  <c r="H63" i="230"/>
  <c r="G64" i="230"/>
  <c r="G74" i="230" s="1"/>
  <c r="D64" i="229"/>
  <c r="D74" i="229" s="1"/>
  <c r="E63" i="229"/>
  <c r="D73" i="229"/>
  <c r="C63" i="228"/>
  <c r="B73" i="228"/>
  <c r="B64" i="228"/>
  <c r="B74" i="228" s="1"/>
  <c r="N50" i="227"/>
  <c r="P50" i="227" s="1"/>
  <c r="P52" i="227" s="1"/>
  <c r="N28" i="227"/>
  <c r="C63" i="227"/>
  <c r="B73" i="227"/>
  <c r="B64" i="227"/>
  <c r="B74" i="227" s="1"/>
  <c r="N9" i="226"/>
  <c r="N13" i="226" s="1"/>
  <c r="N20" i="226"/>
  <c r="C28" i="226"/>
  <c r="G28" i="226"/>
  <c r="E28" i="226"/>
  <c r="H28" i="226"/>
  <c r="N58" i="226"/>
  <c r="F61" i="226"/>
  <c r="F62" i="226" s="1"/>
  <c r="F50" i="226"/>
  <c r="M48" i="226"/>
  <c r="M61" i="226" s="1"/>
  <c r="M62" i="226" s="1"/>
  <c r="M72" i="226" s="1"/>
  <c r="D48" i="226"/>
  <c r="D61" i="226" s="1"/>
  <c r="D62" i="226" s="1"/>
  <c r="D72" i="226" s="1"/>
  <c r="N34" i="226"/>
  <c r="N46" i="226"/>
  <c r="C48" i="226"/>
  <c r="C61" i="226" s="1"/>
  <c r="C62" i="226" s="1"/>
  <c r="C72" i="226" s="1"/>
  <c r="K48" i="226"/>
  <c r="K50" i="226" s="1"/>
  <c r="P41" i="226"/>
  <c r="L48" i="226"/>
  <c r="L61" i="226" s="1"/>
  <c r="L62" i="226" s="1"/>
  <c r="L72" i="226" s="1"/>
  <c r="E48" i="226"/>
  <c r="E61" i="226" s="1"/>
  <c r="E62" i="226" s="1"/>
  <c r="E72" i="226" s="1"/>
  <c r="K27" i="226"/>
  <c r="K28" i="226" s="1"/>
  <c r="M27" i="226"/>
  <c r="M28" i="226" s="1"/>
  <c r="D27" i="226"/>
  <c r="D28" i="226" s="1"/>
  <c r="N24" i="226"/>
  <c r="N26" i="226"/>
  <c r="I27" i="226"/>
  <c r="I28" i="226" s="1"/>
  <c r="F27" i="226"/>
  <c r="F28" i="226" s="1"/>
  <c r="J27" i="226"/>
  <c r="J28" i="226" s="1"/>
  <c r="L27" i="226"/>
  <c r="L28" i="226" s="1"/>
  <c r="N23" i="226"/>
  <c r="N25" i="226"/>
  <c r="G48" i="226"/>
  <c r="G61" i="226" s="1"/>
  <c r="G62" i="226" s="1"/>
  <c r="G72" i="226" s="1"/>
  <c r="H48" i="226"/>
  <c r="H50" i="226" s="1"/>
  <c r="N38" i="226"/>
  <c r="N42" i="226" s="1"/>
  <c r="I48" i="226"/>
  <c r="I50" i="226" s="1"/>
  <c r="J48" i="226"/>
  <c r="J61" i="226" s="1"/>
  <c r="J62" i="226" s="1"/>
  <c r="J72" i="226" s="1"/>
  <c r="B27" i="226"/>
  <c r="B28" i="226" s="1"/>
  <c r="B42" i="226"/>
  <c r="B48" i="226" s="1"/>
  <c r="P16" i="226"/>
  <c r="F85" i="225"/>
  <c r="F84" i="225"/>
  <c r="N73" i="225"/>
  <c r="C68" i="225"/>
  <c r="D68" i="225" s="1"/>
  <c r="E68" i="225" s="1"/>
  <c r="F68" i="225" s="1"/>
  <c r="G68" i="225" s="1"/>
  <c r="H68" i="225" s="1"/>
  <c r="I68" i="225" s="1"/>
  <c r="J68" i="225" s="1"/>
  <c r="K68" i="225" s="1"/>
  <c r="L68" i="225" s="1"/>
  <c r="M68" i="225" s="1"/>
  <c r="B68" i="225"/>
  <c r="M58" i="225"/>
  <c r="L58" i="225"/>
  <c r="K58" i="225"/>
  <c r="J58" i="225"/>
  <c r="I58" i="225"/>
  <c r="H58" i="225"/>
  <c r="G58" i="225"/>
  <c r="F58" i="225"/>
  <c r="E58" i="225"/>
  <c r="D58" i="225"/>
  <c r="C58" i="225"/>
  <c r="B58" i="225"/>
  <c r="N57" i="225"/>
  <c r="N56" i="225"/>
  <c r="N55" i="225"/>
  <c r="N54" i="225"/>
  <c r="N53" i="225"/>
  <c r="M46" i="225"/>
  <c r="L46" i="225"/>
  <c r="K46" i="225"/>
  <c r="J46" i="225"/>
  <c r="I46" i="225"/>
  <c r="H46" i="225"/>
  <c r="G46" i="225"/>
  <c r="F46" i="225"/>
  <c r="E46" i="225"/>
  <c r="D46" i="225"/>
  <c r="C46" i="225"/>
  <c r="B46" i="225"/>
  <c r="N45" i="225"/>
  <c r="N44" i="225"/>
  <c r="N46" i="225" s="1"/>
  <c r="N41" i="225"/>
  <c r="N40" i="225"/>
  <c r="N39" i="225"/>
  <c r="M38" i="225"/>
  <c r="M42" i="225" s="1"/>
  <c r="N37" i="225"/>
  <c r="M34" i="225"/>
  <c r="L34" i="225"/>
  <c r="L38" i="225" s="1"/>
  <c r="L42" i="225" s="1"/>
  <c r="K34" i="225"/>
  <c r="K38" i="225" s="1"/>
  <c r="K42" i="225" s="1"/>
  <c r="J34" i="225"/>
  <c r="J38" i="225" s="1"/>
  <c r="J42" i="225" s="1"/>
  <c r="I34" i="225"/>
  <c r="I38" i="225" s="1"/>
  <c r="I42" i="225" s="1"/>
  <c r="H34" i="225"/>
  <c r="H38" i="225" s="1"/>
  <c r="H42" i="225" s="1"/>
  <c r="G34" i="225"/>
  <c r="G38" i="225" s="1"/>
  <c r="G42" i="225" s="1"/>
  <c r="F34" i="225"/>
  <c r="F38" i="225" s="1"/>
  <c r="F42" i="225" s="1"/>
  <c r="E34" i="225"/>
  <c r="E38" i="225" s="1"/>
  <c r="E42" i="225" s="1"/>
  <c r="D34" i="225"/>
  <c r="D38" i="225" s="1"/>
  <c r="D42" i="225" s="1"/>
  <c r="C34" i="225"/>
  <c r="C38" i="225" s="1"/>
  <c r="C42" i="225" s="1"/>
  <c r="B34" i="225"/>
  <c r="B38" i="225" s="1"/>
  <c r="B42" i="225" s="1"/>
  <c r="N33" i="225"/>
  <c r="N32" i="225"/>
  <c r="N31" i="225"/>
  <c r="N30" i="225"/>
  <c r="M26" i="225"/>
  <c r="L26" i="225"/>
  <c r="K26" i="225"/>
  <c r="J26" i="225"/>
  <c r="I26" i="225"/>
  <c r="H26" i="225"/>
  <c r="G26" i="225"/>
  <c r="F26" i="225"/>
  <c r="E26" i="225"/>
  <c r="D26" i="225"/>
  <c r="C26" i="225"/>
  <c r="B26" i="225"/>
  <c r="M25" i="225"/>
  <c r="L25" i="225"/>
  <c r="K25" i="225"/>
  <c r="J25" i="225"/>
  <c r="I25" i="225"/>
  <c r="H25" i="225"/>
  <c r="G25" i="225"/>
  <c r="F25" i="225"/>
  <c r="E25" i="225"/>
  <c r="D25" i="225"/>
  <c r="C25" i="225"/>
  <c r="B25" i="225"/>
  <c r="M24" i="225"/>
  <c r="L24" i="225"/>
  <c r="K24" i="225"/>
  <c r="J24" i="225"/>
  <c r="I24" i="225"/>
  <c r="H24" i="225"/>
  <c r="G24" i="225"/>
  <c r="F24" i="225"/>
  <c r="E24" i="225"/>
  <c r="D24" i="225"/>
  <c r="C24" i="225"/>
  <c r="B24" i="225"/>
  <c r="M23" i="225"/>
  <c r="L23" i="225"/>
  <c r="K23" i="225"/>
  <c r="J23" i="225"/>
  <c r="I23" i="225"/>
  <c r="I27" i="225" s="1"/>
  <c r="H23" i="225"/>
  <c r="H27" i="225" s="1"/>
  <c r="G23" i="225"/>
  <c r="F23" i="225"/>
  <c r="F27" i="225" s="1"/>
  <c r="E23" i="225"/>
  <c r="D23" i="225"/>
  <c r="D27" i="225" s="1"/>
  <c r="C23" i="225"/>
  <c r="C27" i="225" s="1"/>
  <c r="B23" i="225"/>
  <c r="M20" i="225"/>
  <c r="L20" i="225"/>
  <c r="K20" i="225"/>
  <c r="J20" i="225"/>
  <c r="I20" i="225"/>
  <c r="H20" i="225"/>
  <c r="G20" i="225"/>
  <c r="F20" i="225"/>
  <c r="E20" i="225"/>
  <c r="D20" i="225"/>
  <c r="C20" i="225"/>
  <c r="B20" i="225"/>
  <c r="N19" i="225"/>
  <c r="N17" i="225"/>
  <c r="N16" i="225"/>
  <c r="N11" i="225"/>
  <c r="M9" i="225"/>
  <c r="M13" i="225" s="1"/>
  <c r="L9" i="225"/>
  <c r="L13" i="225" s="1"/>
  <c r="K9" i="225"/>
  <c r="K13" i="225" s="1"/>
  <c r="J9" i="225"/>
  <c r="J13" i="225" s="1"/>
  <c r="I9" i="225"/>
  <c r="I13" i="225" s="1"/>
  <c r="H9" i="225"/>
  <c r="H13" i="225" s="1"/>
  <c r="G9" i="225"/>
  <c r="G13" i="225" s="1"/>
  <c r="F9" i="225"/>
  <c r="F13" i="225" s="1"/>
  <c r="E9" i="225"/>
  <c r="E13" i="225" s="1"/>
  <c r="D9" i="225"/>
  <c r="D13" i="225" s="1"/>
  <c r="C9" i="225"/>
  <c r="C13" i="225" s="1"/>
  <c r="B9" i="225"/>
  <c r="B13" i="225" s="1"/>
  <c r="N8" i="225"/>
  <c r="N7" i="225"/>
  <c r="N6" i="225"/>
  <c r="N5" i="225"/>
  <c r="N4" i="225"/>
  <c r="I63" i="230" l="1"/>
  <c r="H73" i="230"/>
  <c r="H64" i="230"/>
  <c r="H74" i="230" s="1"/>
  <c r="F63" i="229"/>
  <c r="E73" i="229"/>
  <c r="E64" i="229"/>
  <c r="E74" i="229" s="1"/>
  <c r="D63" i="228"/>
  <c r="C73" i="228"/>
  <c r="C64" i="228"/>
  <c r="C74" i="228" s="1"/>
  <c r="D63" i="227"/>
  <c r="C73" i="227"/>
  <c r="C64" i="227"/>
  <c r="C74" i="227" s="1"/>
  <c r="P9" i="226"/>
  <c r="K27" i="225"/>
  <c r="K28" i="225" s="1"/>
  <c r="B27" i="225"/>
  <c r="N25" i="225"/>
  <c r="N48" i="226"/>
  <c r="N61" i="226" s="1"/>
  <c r="N62" i="226" s="1"/>
  <c r="D50" i="226"/>
  <c r="M50" i="226"/>
  <c r="L50" i="226"/>
  <c r="F72" i="226"/>
  <c r="K61" i="226"/>
  <c r="K62" i="226" s="1"/>
  <c r="K72" i="226" s="1"/>
  <c r="C50" i="226"/>
  <c r="E50" i="226"/>
  <c r="N27" i="226"/>
  <c r="N28" i="226" s="1"/>
  <c r="B50" i="226"/>
  <c r="B61" i="226"/>
  <c r="B62" i="226" s="1"/>
  <c r="I61" i="226"/>
  <c r="I62" i="226" s="1"/>
  <c r="I72" i="226" s="1"/>
  <c r="H61" i="226"/>
  <c r="H62" i="226" s="1"/>
  <c r="H72" i="226" s="1"/>
  <c r="J50" i="226"/>
  <c r="G50" i="226"/>
  <c r="N34" i="225"/>
  <c r="D48" i="225"/>
  <c r="D61" i="225" s="1"/>
  <c r="D62" i="225" s="1"/>
  <c r="D72" i="225" s="1"/>
  <c r="B48" i="225"/>
  <c r="B50" i="225" s="1"/>
  <c r="C48" i="225"/>
  <c r="C50" i="225" s="1"/>
  <c r="I48" i="225"/>
  <c r="I50" i="225" s="1"/>
  <c r="G27" i="225"/>
  <c r="G28" i="225" s="1"/>
  <c r="G48" i="225"/>
  <c r="G61" i="225" s="1"/>
  <c r="B28" i="225"/>
  <c r="N26" i="225"/>
  <c r="C28" i="225"/>
  <c r="J27" i="225"/>
  <c r="J28" i="225" s="1"/>
  <c r="D28" i="225"/>
  <c r="H28" i="225"/>
  <c r="E27" i="225"/>
  <c r="E28" i="225" s="1"/>
  <c r="N9" i="225"/>
  <c r="N13" i="225" s="1"/>
  <c r="F28" i="225"/>
  <c r="I28" i="225"/>
  <c r="N23" i="225"/>
  <c r="N58" i="225"/>
  <c r="E48" i="225"/>
  <c r="E61" i="225" s="1"/>
  <c r="E62" i="225" s="1"/>
  <c r="E72" i="225" s="1"/>
  <c r="N20" i="225"/>
  <c r="F48" i="225"/>
  <c r="F61" i="225" s="1"/>
  <c r="F62" i="225" s="1"/>
  <c r="F72" i="225" s="1"/>
  <c r="L27" i="225"/>
  <c r="L28" i="225" s="1"/>
  <c r="L48" i="225"/>
  <c r="L61" i="225" s="1"/>
  <c r="L62" i="225" s="1"/>
  <c r="L72" i="225" s="1"/>
  <c r="M48" i="225"/>
  <c r="M61" i="225" s="1"/>
  <c r="M62" i="225" s="1"/>
  <c r="M72" i="225" s="1"/>
  <c r="M27" i="225"/>
  <c r="M28" i="225" s="1"/>
  <c r="P41" i="225"/>
  <c r="J48" i="225"/>
  <c r="J61" i="225" s="1"/>
  <c r="J62" i="225" s="1"/>
  <c r="J72" i="225" s="1"/>
  <c r="K48" i="225"/>
  <c r="K61" i="225" s="1"/>
  <c r="K62" i="225" s="1"/>
  <c r="K72" i="225" s="1"/>
  <c r="H48" i="225"/>
  <c r="H50" i="225" s="1"/>
  <c r="G50" i="225"/>
  <c r="G62" i="225"/>
  <c r="G72" i="225" s="1"/>
  <c r="N24" i="225"/>
  <c r="N38" i="225"/>
  <c r="N42" i="225" s="1"/>
  <c r="P16" i="225"/>
  <c r="D9" i="224"/>
  <c r="J63" i="230" l="1"/>
  <c r="I73" i="230"/>
  <c r="I64" i="230"/>
  <c r="I74" i="230" s="1"/>
  <c r="G63" i="229"/>
  <c r="F73" i="229"/>
  <c r="F64" i="229"/>
  <c r="F74" i="229" s="1"/>
  <c r="D73" i="228"/>
  <c r="D64" i="228"/>
  <c r="D74" i="228" s="1"/>
  <c r="E63" i="228"/>
  <c r="D73" i="227"/>
  <c r="D64" i="227"/>
  <c r="D74" i="227" s="1"/>
  <c r="E63" i="227"/>
  <c r="P27" i="226"/>
  <c r="N50" i="226"/>
  <c r="P50" i="226" s="1"/>
  <c r="P52" i="226" s="1"/>
  <c r="B72" i="226"/>
  <c r="B63" i="226"/>
  <c r="C61" i="225"/>
  <c r="C62" i="225" s="1"/>
  <c r="C72" i="225" s="1"/>
  <c r="D50" i="225"/>
  <c r="B61" i="225"/>
  <c r="B62" i="225" s="1"/>
  <c r="B63" i="225" s="1"/>
  <c r="I61" i="225"/>
  <c r="I62" i="225" s="1"/>
  <c r="I72" i="225" s="1"/>
  <c r="J50" i="225"/>
  <c r="F50" i="225"/>
  <c r="N48" i="225"/>
  <c r="N61" i="225" s="1"/>
  <c r="N62" i="225" s="1"/>
  <c r="E50" i="225"/>
  <c r="N27" i="225"/>
  <c r="N28" i="225" s="1"/>
  <c r="P9" i="225"/>
  <c r="M50" i="225"/>
  <c r="L50" i="225"/>
  <c r="H61" i="225"/>
  <c r="H62" i="225" s="1"/>
  <c r="H72" i="225" s="1"/>
  <c r="K50" i="225"/>
  <c r="F85" i="224"/>
  <c r="F84" i="224"/>
  <c r="N73" i="224"/>
  <c r="B68" i="224"/>
  <c r="C68" i="224" s="1"/>
  <c r="D68" i="224" s="1"/>
  <c r="E68" i="224" s="1"/>
  <c r="F68" i="224" s="1"/>
  <c r="G68" i="224" s="1"/>
  <c r="H68" i="224" s="1"/>
  <c r="I68" i="224" s="1"/>
  <c r="J68" i="224" s="1"/>
  <c r="K68" i="224" s="1"/>
  <c r="L68" i="224" s="1"/>
  <c r="M68" i="224" s="1"/>
  <c r="M58" i="224"/>
  <c r="L58" i="224"/>
  <c r="K58" i="224"/>
  <c r="J58" i="224"/>
  <c r="I58" i="224"/>
  <c r="H58" i="224"/>
  <c r="G58" i="224"/>
  <c r="F58" i="224"/>
  <c r="E58" i="224"/>
  <c r="D58" i="224"/>
  <c r="C58" i="224"/>
  <c r="B58" i="224"/>
  <c r="N57" i="224"/>
  <c r="N56" i="224"/>
  <c r="N55" i="224"/>
  <c r="N54" i="224"/>
  <c r="N53" i="224"/>
  <c r="M46" i="224"/>
  <c r="L46" i="224"/>
  <c r="K46" i="224"/>
  <c r="J46" i="224"/>
  <c r="I46" i="224"/>
  <c r="H46" i="224"/>
  <c r="G46" i="224"/>
  <c r="F46" i="224"/>
  <c r="E46" i="224"/>
  <c r="D46" i="224"/>
  <c r="C46" i="224"/>
  <c r="B46" i="224"/>
  <c r="N45" i="224"/>
  <c r="N44" i="224"/>
  <c r="N41" i="224"/>
  <c r="N40" i="224"/>
  <c r="N39" i="224"/>
  <c r="N37" i="224"/>
  <c r="M34" i="224"/>
  <c r="M38" i="224" s="1"/>
  <c r="M42" i="224" s="1"/>
  <c r="L34" i="224"/>
  <c r="L38" i="224" s="1"/>
  <c r="L42" i="224" s="1"/>
  <c r="K34" i="224"/>
  <c r="K38" i="224" s="1"/>
  <c r="K42" i="224" s="1"/>
  <c r="J34" i="224"/>
  <c r="J38" i="224" s="1"/>
  <c r="J42" i="224" s="1"/>
  <c r="I34" i="224"/>
  <c r="I38" i="224" s="1"/>
  <c r="I42" i="224" s="1"/>
  <c r="H34" i="224"/>
  <c r="H38" i="224" s="1"/>
  <c r="H42" i="224" s="1"/>
  <c r="G34" i="224"/>
  <c r="G38" i="224" s="1"/>
  <c r="G42" i="224" s="1"/>
  <c r="F34" i="224"/>
  <c r="F38" i="224" s="1"/>
  <c r="F42" i="224" s="1"/>
  <c r="E34" i="224"/>
  <c r="E38" i="224" s="1"/>
  <c r="E42" i="224" s="1"/>
  <c r="D34" i="224"/>
  <c r="D38" i="224" s="1"/>
  <c r="D42" i="224" s="1"/>
  <c r="C34" i="224"/>
  <c r="C38" i="224" s="1"/>
  <c r="C42" i="224" s="1"/>
  <c r="B34" i="224"/>
  <c r="B38" i="224" s="1"/>
  <c r="B42" i="224" s="1"/>
  <c r="N33" i="224"/>
  <c r="N32" i="224"/>
  <c r="N31" i="224"/>
  <c r="N30" i="224"/>
  <c r="M26" i="224"/>
  <c r="L26" i="224"/>
  <c r="K26" i="224"/>
  <c r="J26" i="224"/>
  <c r="I26" i="224"/>
  <c r="H26" i="224"/>
  <c r="G26" i="224"/>
  <c r="F26" i="224"/>
  <c r="E26" i="224"/>
  <c r="D26" i="224"/>
  <c r="C26" i="224"/>
  <c r="B26" i="224"/>
  <c r="M25" i="224"/>
  <c r="L25" i="224"/>
  <c r="K25" i="224"/>
  <c r="J25" i="224"/>
  <c r="I25" i="224"/>
  <c r="H25" i="224"/>
  <c r="G25" i="224"/>
  <c r="F25" i="224"/>
  <c r="E25" i="224"/>
  <c r="D25" i="224"/>
  <c r="C25" i="224"/>
  <c r="B25" i="224"/>
  <c r="M24" i="224"/>
  <c r="L24" i="224"/>
  <c r="K24" i="224"/>
  <c r="J24" i="224"/>
  <c r="I24" i="224"/>
  <c r="H24" i="224"/>
  <c r="G24" i="224"/>
  <c r="F24" i="224"/>
  <c r="E24" i="224"/>
  <c r="D24" i="224"/>
  <c r="C24" i="224"/>
  <c r="B24" i="224"/>
  <c r="M23" i="224"/>
  <c r="L23" i="224"/>
  <c r="L27" i="224" s="1"/>
  <c r="K23" i="224"/>
  <c r="J23" i="224"/>
  <c r="I23" i="224"/>
  <c r="I27" i="224" s="1"/>
  <c r="H23" i="224"/>
  <c r="G23" i="224"/>
  <c r="G27" i="224" s="1"/>
  <c r="F23" i="224"/>
  <c r="F27" i="224" s="1"/>
  <c r="E23" i="224"/>
  <c r="E27" i="224" s="1"/>
  <c r="D23" i="224"/>
  <c r="C23" i="224"/>
  <c r="C27" i="224" s="1"/>
  <c r="B23" i="224"/>
  <c r="M20" i="224"/>
  <c r="L20" i="224"/>
  <c r="L48" i="224" s="1"/>
  <c r="K20" i="224"/>
  <c r="J20" i="224"/>
  <c r="I20" i="224"/>
  <c r="H20" i="224"/>
  <c r="G20" i="224"/>
  <c r="F20" i="224"/>
  <c r="E20" i="224"/>
  <c r="D20" i="224"/>
  <c r="C20" i="224"/>
  <c r="B20" i="224"/>
  <c r="N19" i="224"/>
  <c r="N17" i="224"/>
  <c r="N16" i="224"/>
  <c r="N11" i="224"/>
  <c r="M9" i="224"/>
  <c r="M13" i="224" s="1"/>
  <c r="L9" i="224"/>
  <c r="L13" i="224" s="1"/>
  <c r="K9" i="224"/>
  <c r="K13" i="224" s="1"/>
  <c r="J9" i="224"/>
  <c r="J13" i="224" s="1"/>
  <c r="I9" i="224"/>
  <c r="I13" i="224" s="1"/>
  <c r="H9" i="224"/>
  <c r="H13" i="224" s="1"/>
  <c r="G9" i="224"/>
  <c r="G13" i="224" s="1"/>
  <c r="F9" i="224"/>
  <c r="F13" i="224" s="1"/>
  <c r="E9" i="224"/>
  <c r="E13" i="224" s="1"/>
  <c r="D13" i="224"/>
  <c r="C9" i="224"/>
  <c r="C13" i="224" s="1"/>
  <c r="B9" i="224"/>
  <c r="B13" i="224" s="1"/>
  <c r="N8" i="224"/>
  <c r="N7" i="224"/>
  <c r="N6" i="224"/>
  <c r="N5" i="224"/>
  <c r="N4" i="224"/>
  <c r="J73" i="230" l="1"/>
  <c r="J64" i="230"/>
  <c r="J74" i="230" s="1"/>
  <c r="K63" i="230"/>
  <c r="F48" i="224"/>
  <c r="N20" i="224"/>
  <c r="G28" i="224"/>
  <c r="H63" i="229"/>
  <c r="I63" i="229" s="1"/>
  <c r="G73" i="229"/>
  <c r="G64" i="229"/>
  <c r="G74" i="229" s="1"/>
  <c r="F63" i="228"/>
  <c r="E73" i="228"/>
  <c r="E64" i="228"/>
  <c r="E74" i="228" s="1"/>
  <c r="E64" i="227"/>
  <c r="E74" i="227" s="1"/>
  <c r="F63" i="227"/>
  <c r="E73" i="227"/>
  <c r="N46" i="224"/>
  <c r="C63" i="226"/>
  <c r="B73" i="226"/>
  <c r="B64" i="226"/>
  <c r="B74" i="226" s="1"/>
  <c r="B72" i="225"/>
  <c r="N50" i="225"/>
  <c r="P50" i="225" s="1"/>
  <c r="P52" i="225" s="1"/>
  <c r="P27" i="225"/>
  <c r="C63" i="225"/>
  <c r="B73" i="225"/>
  <c r="B64" i="225"/>
  <c r="B74" i="225" s="1"/>
  <c r="G48" i="224"/>
  <c r="G61" i="224" s="1"/>
  <c r="G62" i="224" s="1"/>
  <c r="G72" i="224" s="1"/>
  <c r="K48" i="224"/>
  <c r="K61" i="224" s="1"/>
  <c r="K62" i="224" s="1"/>
  <c r="K72" i="224" s="1"/>
  <c r="E28" i="224"/>
  <c r="N58" i="224"/>
  <c r="P41" i="224"/>
  <c r="D48" i="224"/>
  <c r="D50" i="224" s="1"/>
  <c r="I28" i="224"/>
  <c r="L28" i="224"/>
  <c r="N24" i="224"/>
  <c r="C28" i="224"/>
  <c r="N9" i="224"/>
  <c r="F28" i="224"/>
  <c r="D27" i="224"/>
  <c r="D28" i="224" s="1"/>
  <c r="C48" i="224"/>
  <c r="C61" i="224" s="1"/>
  <c r="C62" i="224" s="1"/>
  <c r="C72" i="224" s="1"/>
  <c r="N25" i="224"/>
  <c r="N34" i="224"/>
  <c r="H27" i="224"/>
  <c r="H28" i="224" s="1"/>
  <c r="K27" i="224"/>
  <c r="K28" i="224" s="1"/>
  <c r="M48" i="224"/>
  <c r="M61" i="224" s="1"/>
  <c r="M62" i="224" s="1"/>
  <c r="M72" i="224" s="1"/>
  <c r="N26" i="224"/>
  <c r="J48" i="224"/>
  <c r="J61" i="224" s="1"/>
  <c r="J62" i="224" s="1"/>
  <c r="J72" i="224" s="1"/>
  <c r="J27" i="224"/>
  <c r="J28" i="224" s="1"/>
  <c r="E48" i="224"/>
  <c r="E61" i="224" s="1"/>
  <c r="E62" i="224" s="1"/>
  <c r="E72" i="224" s="1"/>
  <c r="N23" i="224"/>
  <c r="M27" i="224"/>
  <c r="M28" i="224" s="1"/>
  <c r="M50" i="224"/>
  <c r="F61" i="224"/>
  <c r="F62" i="224" s="1"/>
  <c r="F72" i="224" s="1"/>
  <c r="H48" i="224"/>
  <c r="H61" i="224" s="1"/>
  <c r="H62" i="224" s="1"/>
  <c r="H72" i="224" s="1"/>
  <c r="N13" i="224"/>
  <c r="P9" i="224"/>
  <c r="I48" i="224"/>
  <c r="I61" i="224" s="1"/>
  <c r="I62" i="224" s="1"/>
  <c r="I72" i="224" s="1"/>
  <c r="F50" i="224"/>
  <c r="L61" i="224"/>
  <c r="L62" i="224" s="1"/>
  <c r="L72" i="224" s="1"/>
  <c r="B48" i="224"/>
  <c r="B50" i="224" s="1"/>
  <c r="L50" i="224"/>
  <c r="N38" i="224"/>
  <c r="N42" i="224" s="1"/>
  <c r="E50" i="224"/>
  <c r="B27" i="224"/>
  <c r="B28" i="224" s="1"/>
  <c r="P16" i="224"/>
  <c r="F85" i="223"/>
  <c r="F84" i="223"/>
  <c r="N73" i="223"/>
  <c r="B68" i="223"/>
  <c r="C68" i="223" s="1"/>
  <c r="D68" i="223" s="1"/>
  <c r="E68" i="223" s="1"/>
  <c r="F68" i="223" s="1"/>
  <c r="G68" i="223" s="1"/>
  <c r="H68" i="223" s="1"/>
  <c r="I68" i="223" s="1"/>
  <c r="J68" i="223" s="1"/>
  <c r="K68" i="223" s="1"/>
  <c r="L68" i="223" s="1"/>
  <c r="M68" i="223" s="1"/>
  <c r="M58" i="223"/>
  <c r="L58" i="223"/>
  <c r="K58" i="223"/>
  <c r="J58" i="223"/>
  <c r="I58" i="223"/>
  <c r="H58" i="223"/>
  <c r="G58" i="223"/>
  <c r="F58" i="223"/>
  <c r="E58" i="223"/>
  <c r="D58" i="223"/>
  <c r="C58" i="223"/>
  <c r="B58" i="223"/>
  <c r="N57" i="223"/>
  <c r="N56" i="223"/>
  <c r="N55" i="223"/>
  <c r="N54" i="223"/>
  <c r="N53" i="223"/>
  <c r="M46" i="223"/>
  <c r="L46" i="223"/>
  <c r="K46" i="223"/>
  <c r="J46" i="223"/>
  <c r="I46" i="223"/>
  <c r="H46" i="223"/>
  <c r="G46" i="223"/>
  <c r="F46" i="223"/>
  <c r="E46" i="223"/>
  <c r="D46" i="223"/>
  <c r="C46" i="223"/>
  <c r="B46" i="223"/>
  <c r="N45" i="223"/>
  <c r="N44" i="223"/>
  <c r="N41" i="223"/>
  <c r="N40" i="223"/>
  <c r="N39" i="223"/>
  <c r="E38" i="223"/>
  <c r="E42" i="223" s="1"/>
  <c r="N37" i="223"/>
  <c r="M34" i="223"/>
  <c r="M38" i="223" s="1"/>
  <c r="M42" i="223" s="1"/>
  <c r="L34" i="223"/>
  <c r="L38" i="223" s="1"/>
  <c r="L42" i="223" s="1"/>
  <c r="K34" i="223"/>
  <c r="K38" i="223" s="1"/>
  <c r="K42" i="223" s="1"/>
  <c r="J34" i="223"/>
  <c r="J38" i="223" s="1"/>
  <c r="J42" i="223" s="1"/>
  <c r="I34" i="223"/>
  <c r="I38" i="223" s="1"/>
  <c r="I42" i="223" s="1"/>
  <c r="H34" i="223"/>
  <c r="H38" i="223" s="1"/>
  <c r="H42" i="223" s="1"/>
  <c r="G34" i="223"/>
  <c r="G38" i="223" s="1"/>
  <c r="G42" i="223" s="1"/>
  <c r="F34" i="223"/>
  <c r="F38" i="223" s="1"/>
  <c r="F42" i="223" s="1"/>
  <c r="E34" i="223"/>
  <c r="D34" i="223"/>
  <c r="D38" i="223" s="1"/>
  <c r="D42" i="223" s="1"/>
  <c r="C34" i="223"/>
  <c r="C38" i="223" s="1"/>
  <c r="C42" i="223" s="1"/>
  <c r="B34" i="223"/>
  <c r="B38" i="223" s="1"/>
  <c r="N33" i="223"/>
  <c r="N32" i="223"/>
  <c r="N31" i="223"/>
  <c r="N30" i="223"/>
  <c r="M26" i="223"/>
  <c r="L26" i="223"/>
  <c r="K26" i="223"/>
  <c r="J26" i="223"/>
  <c r="I26" i="223"/>
  <c r="H26" i="223"/>
  <c r="G26" i="223"/>
  <c r="F26" i="223"/>
  <c r="E26" i="223"/>
  <c r="D26" i="223"/>
  <c r="C26" i="223"/>
  <c r="B26" i="223"/>
  <c r="M25" i="223"/>
  <c r="L25" i="223"/>
  <c r="K25" i="223"/>
  <c r="J25" i="223"/>
  <c r="I25" i="223"/>
  <c r="H25" i="223"/>
  <c r="G25" i="223"/>
  <c r="F25" i="223"/>
  <c r="E25" i="223"/>
  <c r="D25" i="223"/>
  <c r="C25" i="223"/>
  <c r="B25" i="223"/>
  <c r="M24" i="223"/>
  <c r="L24" i="223"/>
  <c r="K24" i="223"/>
  <c r="J24" i="223"/>
  <c r="I24" i="223"/>
  <c r="H24" i="223"/>
  <c r="G24" i="223"/>
  <c r="F24" i="223"/>
  <c r="E24" i="223"/>
  <c r="D24" i="223"/>
  <c r="C24" i="223"/>
  <c r="B24" i="223"/>
  <c r="M23" i="223"/>
  <c r="M27" i="223" s="1"/>
  <c r="L23" i="223"/>
  <c r="L27" i="223" s="1"/>
  <c r="K23" i="223"/>
  <c r="K27" i="223" s="1"/>
  <c r="J23" i="223"/>
  <c r="I23" i="223"/>
  <c r="H23" i="223"/>
  <c r="G23" i="223"/>
  <c r="F23" i="223"/>
  <c r="E23" i="223"/>
  <c r="D23" i="223"/>
  <c r="C23" i="223"/>
  <c r="B23" i="223"/>
  <c r="M20" i="223"/>
  <c r="L20" i="223"/>
  <c r="K20" i="223"/>
  <c r="J20" i="223"/>
  <c r="I20" i="223"/>
  <c r="H20" i="223"/>
  <c r="G20" i="223"/>
  <c r="F20" i="223"/>
  <c r="E20" i="223"/>
  <c r="D20" i="223"/>
  <c r="C20" i="223"/>
  <c r="B20" i="223"/>
  <c r="N19" i="223"/>
  <c r="N17" i="223"/>
  <c r="N16" i="223"/>
  <c r="N11" i="223"/>
  <c r="M9" i="223"/>
  <c r="M13" i="223" s="1"/>
  <c r="L9" i="223"/>
  <c r="L13" i="223" s="1"/>
  <c r="K9" i="223"/>
  <c r="K13" i="223" s="1"/>
  <c r="J9" i="223"/>
  <c r="J13" i="223" s="1"/>
  <c r="I9" i="223"/>
  <c r="I13" i="223" s="1"/>
  <c r="H9" i="223"/>
  <c r="H13" i="223" s="1"/>
  <c r="G9" i="223"/>
  <c r="G13" i="223" s="1"/>
  <c r="F9" i="223"/>
  <c r="F13" i="223" s="1"/>
  <c r="E9" i="223"/>
  <c r="E13" i="223" s="1"/>
  <c r="D9" i="223"/>
  <c r="D13" i="223" s="1"/>
  <c r="C9" i="223"/>
  <c r="C13" i="223" s="1"/>
  <c r="B9" i="223"/>
  <c r="B13" i="223" s="1"/>
  <c r="N8" i="223"/>
  <c r="N7" i="223"/>
  <c r="N6" i="223"/>
  <c r="N5" i="223"/>
  <c r="N4" i="223"/>
  <c r="K73" i="230" l="1"/>
  <c r="K64" i="230"/>
  <c r="K74" i="230" s="1"/>
  <c r="L63" i="230"/>
  <c r="D48" i="223"/>
  <c r="H73" i="229"/>
  <c r="H64" i="229"/>
  <c r="H74" i="229" s="1"/>
  <c r="F64" i="228"/>
  <c r="F74" i="228" s="1"/>
  <c r="G63" i="228"/>
  <c r="F73" i="228"/>
  <c r="F64" i="227"/>
  <c r="F74" i="227" s="1"/>
  <c r="F73" i="227"/>
  <c r="G63" i="227"/>
  <c r="D61" i="224"/>
  <c r="D62" i="224" s="1"/>
  <c r="D72" i="224" s="1"/>
  <c r="C50" i="224"/>
  <c r="K50" i="224"/>
  <c r="D63" i="226"/>
  <c r="C73" i="226"/>
  <c r="C64" i="226"/>
  <c r="C74" i="226" s="1"/>
  <c r="D63" i="225"/>
  <c r="C73" i="225"/>
  <c r="C64" i="225"/>
  <c r="C74" i="225" s="1"/>
  <c r="G50" i="224"/>
  <c r="H50" i="224"/>
  <c r="B61" i="224"/>
  <c r="B62" i="224" s="1"/>
  <c r="B63" i="224" s="1"/>
  <c r="N48" i="224"/>
  <c r="N61" i="224" s="1"/>
  <c r="N62" i="224" s="1"/>
  <c r="N27" i="224"/>
  <c r="P27" i="224" s="1"/>
  <c r="J50" i="224"/>
  <c r="I50" i="224"/>
  <c r="N46" i="223"/>
  <c r="G48" i="223"/>
  <c r="G50" i="223" s="1"/>
  <c r="L48" i="223"/>
  <c r="L61" i="223" s="1"/>
  <c r="L62" i="223" s="1"/>
  <c r="L72" i="223" s="1"/>
  <c r="I27" i="223"/>
  <c r="I28" i="223" s="1"/>
  <c r="M48" i="223"/>
  <c r="M61" i="223" s="1"/>
  <c r="B27" i="223"/>
  <c r="B28" i="223"/>
  <c r="J27" i="223"/>
  <c r="J28" i="223" s="1"/>
  <c r="N58" i="223"/>
  <c r="E48" i="223"/>
  <c r="E50" i="223" s="1"/>
  <c r="H48" i="223"/>
  <c r="H61" i="223" s="1"/>
  <c r="H62" i="223" s="1"/>
  <c r="H72" i="223" s="1"/>
  <c r="H27" i="223"/>
  <c r="H28" i="223" s="1"/>
  <c r="K48" i="223"/>
  <c r="C48" i="223"/>
  <c r="C61" i="223" s="1"/>
  <c r="C62" i="223" s="1"/>
  <c r="C72" i="223" s="1"/>
  <c r="M50" i="223"/>
  <c r="N20" i="223"/>
  <c r="E27" i="223"/>
  <c r="E28" i="223" s="1"/>
  <c r="D27" i="223"/>
  <c r="D28" i="223" s="1"/>
  <c r="D61" i="223"/>
  <c r="D62" i="223" s="1"/>
  <c r="D72" i="223" s="1"/>
  <c r="M28" i="223"/>
  <c r="N9" i="223"/>
  <c r="P9" i="223" s="1"/>
  <c r="K28" i="223"/>
  <c r="M62" i="223"/>
  <c r="M72" i="223" s="1"/>
  <c r="L28" i="223"/>
  <c r="N24" i="223"/>
  <c r="N25" i="223"/>
  <c r="N26" i="223"/>
  <c r="F27" i="223"/>
  <c r="F28" i="223" s="1"/>
  <c r="G27" i="223"/>
  <c r="G28" i="223" s="1"/>
  <c r="K50" i="223"/>
  <c r="P41" i="223"/>
  <c r="N34" i="223"/>
  <c r="N23" i="223"/>
  <c r="C27" i="223"/>
  <c r="C28" i="223" s="1"/>
  <c r="G61" i="223"/>
  <c r="G62" i="223" s="1"/>
  <c r="G72" i="223" s="1"/>
  <c r="I48" i="223"/>
  <c r="I61" i="223" s="1"/>
  <c r="I62" i="223" s="1"/>
  <c r="I72" i="223" s="1"/>
  <c r="J48" i="223"/>
  <c r="J61" i="223" s="1"/>
  <c r="J62" i="223" s="1"/>
  <c r="J72" i="223" s="1"/>
  <c r="B42" i="223"/>
  <c r="B48" i="223" s="1"/>
  <c r="B50" i="223" s="1"/>
  <c r="N38" i="223"/>
  <c r="N42" i="223" s="1"/>
  <c r="K61" i="223"/>
  <c r="K62" i="223" s="1"/>
  <c r="K72" i="223" s="1"/>
  <c r="D50" i="223"/>
  <c r="F48" i="223"/>
  <c r="F61" i="223" s="1"/>
  <c r="F62" i="223" s="1"/>
  <c r="F72" i="223" s="1"/>
  <c r="P16" i="223"/>
  <c r="M63" i="230" l="1"/>
  <c r="L73" i="230"/>
  <c r="L64" i="230"/>
  <c r="L74" i="230" s="1"/>
  <c r="N50" i="224"/>
  <c r="P50" i="224" s="1"/>
  <c r="P52" i="224" s="1"/>
  <c r="J63" i="229"/>
  <c r="I73" i="229"/>
  <c r="I64" i="229"/>
  <c r="I74" i="229" s="1"/>
  <c r="G64" i="228"/>
  <c r="G74" i="228" s="1"/>
  <c r="H63" i="228"/>
  <c r="G73" i="228"/>
  <c r="H63" i="227"/>
  <c r="G73" i="227"/>
  <c r="G64" i="227"/>
  <c r="G74" i="227" s="1"/>
  <c r="B72" i="224"/>
  <c r="D73" i="226"/>
  <c r="D64" i="226"/>
  <c r="D74" i="226" s="1"/>
  <c r="E63" i="226"/>
  <c r="D73" i="225"/>
  <c r="D64" i="225"/>
  <c r="D74" i="225" s="1"/>
  <c r="E63" i="225"/>
  <c r="N28" i="224"/>
  <c r="C63" i="224"/>
  <c r="B73" i="224"/>
  <c r="B64" i="224"/>
  <c r="B74" i="224" s="1"/>
  <c r="C50" i="223"/>
  <c r="N48" i="223"/>
  <c r="N61" i="223" s="1"/>
  <c r="L50" i="223"/>
  <c r="H50" i="223"/>
  <c r="E61" i="223"/>
  <c r="E62" i="223" s="1"/>
  <c r="E72" i="223" s="1"/>
  <c r="I50" i="223"/>
  <c r="N13" i="223"/>
  <c r="N27" i="223"/>
  <c r="P27" i="223" s="1"/>
  <c r="F50" i="223"/>
  <c r="J50" i="223"/>
  <c r="B61" i="223"/>
  <c r="B62" i="223" s="1"/>
  <c r="M73" i="230" l="1"/>
  <c r="M64" i="230"/>
  <c r="M74" i="230" s="1"/>
  <c r="J73" i="229"/>
  <c r="J64" i="229"/>
  <c r="J74" i="229" s="1"/>
  <c r="K63" i="229"/>
  <c r="I63" i="228"/>
  <c r="H73" i="228"/>
  <c r="H64" i="228"/>
  <c r="H74" i="228" s="1"/>
  <c r="I63" i="227"/>
  <c r="H73" i="227"/>
  <c r="H64" i="227"/>
  <c r="H74" i="227" s="1"/>
  <c r="E64" i="226"/>
  <c r="E74" i="226" s="1"/>
  <c r="F63" i="226"/>
  <c r="F64" i="226" s="1"/>
  <c r="E73" i="226"/>
  <c r="E64" i="225"/>
  <c r="E74" i="225" s="1"/>
  <c r="E73" i="225"/>
  <c r="F63" i="225"/>
  <c r="D63" i="224"/>
  <c r="C73" i="224"/>
  <c r="C64" i="224"/>
  <c r="C74" i="224" s="1"/>
  <c r="N62" i="223"/>
  <c r="N50" i="223"/>
  <c r="P50" i="223" s="1"/>
  <c r="P52" i="223" s="1"/>
  <c r="N28" i="223"/>
  <c r="B72" i="223"/>
  <c r="B63" i="223"/>
  <c r="L63" i="229" l="1"/>
  <c r="K73" i="229"/>
  <c r="K64" i="229"/>
  <c r="K74" i="229" s="1"/>
  <c r="J63" i="228"/>
  <c r="I73" i="228"/>
  <c r="I64" i="228"/>
  <c r="I74" i="228" s="1"/>
  <c r="J63" i="227"/>
  <c r="I73" i="227"/>
  <c r="I64" i="227"/>
  <c r="I74" i="227" s="1"/>
  <c r="G63" i="226"/>
  <c r="F73" i="226"/>
  <c r="F74" i="226"/>
  <c r="G63" i="225"/>
  <c r="F73" i="225"/>
  <c r="F64" i="225"/>
  <c r="F74" i="225" s="1"/>
  <c r="D73" i="224"/>
  <c r="D64" i="224"/>
  <c r="D74" i="224" s="1"/>
  <c r="E63" i="224"/>
  <c r="C63" i="223"/>
  <c r="B73" i="223"/>
  <c r="B64" i="223"/>
  <c r="B74" i="223" s="1"/>
  <c r="M63" i="229" l="1"/>
  <c r="L73" i="229"/>
  <c r="L64" i="229"/>
  <c r="L74" i="229" s="1"/>
  <c r="K63" i="228"/>
  <c r="J73" i="228"/>
  <c r="J64" i="228"/>
  <c r="J74" i="228" s="1"/>
  <c r="K63" i="227"/>
  <c r="J73" i="227"/>
  <c r="J64" i="227"/>
  <c r="J74" i="227" s="1"/>
  <c r="H63" i="226"/>
  <c r="G73" i="226"/>
  <c r="G64" i="226"/>
  <c r="G74" i="226" s="1"/>
  <c r="G64" i="225"/>
  <c r="G74" i="225" s="1"/>
  <c r="H63" i="225"/>
  <c r="G73" i="225"/>
  <c r="E64" i="224"/>
  <c r="E74" i="224" s="1"/>
  <c r="E73" i="224"/>
  <c r="F63" i="224"/>
  <c r="D63" i="223"/>
  <c r="C73" i="223"/>
  <c r="C64" i="223"/>
  <c r="C74" i="223" s="1"/>
  <c r="M73" i="229" l="1"/>
  <c r="M64" i="229"/>
  <c r="M74" i="229" s="1"/>
  <c r="L63" i="228"/>
  <c r="K73" i="228"/>
  <c r="K64" i="228"/>
  <c r="K74" i="228" s="1"/>
  <c r="L63" i="227"/>
  <c r="K73" i="227"/>
  <c r="K64" i="227"/>
  <c r="K74" i="227" s="1"/>
  <c r="I63" i="226"/>
  <c r="H73" i="226"/>
  <c r="H64" i="226"/>
  <c r="H74" i="226" s="1"/>
  <c r="I63" i="225"/>
  <c r="H73" i="225"/>
  <c r="H64" i="225"/>
  <c r="H74" i="225" s="1"/>
  <c r="G63" i="224"/>
  <c r="F73" i="224"/>
  <c r="F64" i="224"/>
  <c r="F74" i="224" s="1"/>
  <c r="D64" i="223"/>
  <c r="D74" i="223" s="1"/>
  <c r="E63" i="223"/>
  <c r="D73" i="223"/>
  <c r="M63" i="228" l="1"/>
  <c r="L73" i="228"/>
  <c r="L64" i="228"/>
  <c r="L74" i="228" s="1"/>
  <c r="M63" i="227"/>
  <c r="L73" i="227"/>
  <c r="L64" i="227"/>
  <c r="L74" i="227" s="1"/>
  <c r="J63" i="226"/>
  <c r="I73" i="226"/>
  <c r="I64" i="226"/>
  <c r="I74" i="226" s="1"/>
  <c r="I64" i="225"/>
  <c r="I74" i="225" s="1"/>
  <c r="I73" i="225"/>
  <c r="J63" i="225"/>
  <c r="H63" i="224"/>
  <c r="G73" i="224"/>
  <c r="G64" i="224"/>
  <c r="G74" i="224" s="1"/>
  <c r="F63" i="223"/>
  <c r="E73" i="223"/>
  <c r="E64" i="223"/>
  <c r="E74" i="223" s="1"/>
  <c r="M73" i="228" l="1"/>
  <c r="M64" i="228"/>
  <c r="M74" i="228" s="1"/>
  <c r="M73" i="227"/>
  <c r="M64" i="227"/>
  <c r="M74" i="227" s="1"/>
  <c r="K63" i="226"/>
  <c r="J73" i="226"/>
  <c r="J64" i="226"/>
  <c r="J74" i="226" s="1"/>
  <c r="K63" i="225"/>
  <c r="J73" i="225"/>
  <c r="J64" i="225"/>
  <c r="J74" i="225" s="1"/>
  <c r="I63" i="224"/>
  <c r="H73" i="224"/>
  <c r="H64" i="224"/>
  <c r="H74" i="224" s="1"/>
  <c r="G63" i="223"/>
  <c r="F73" i="223"/>
  <c r="F64" i="223"/>
  <c r="F74" i="223" s="1"/>
  <c r="F85" i="222"/>
  <c r="F84" i="222"/>
  <c r="N73" i="222"/>
  <c r="B68" i="222"/>
  <c r="C68" i="222" s="1"/>
  <c r="D68" i="222" s="1"/>
  <c r="E68" i="222" s="1"/>
  <c r="F68" i="222" s="1"/>
  <c r="G68" i="222" s="1"/>
  <c r="H68" i="222" s="1"/>
  <c r="I68" i="222" s="1"/>
  <c r="J68" i="222" s="1"/>
  <c r="K68" i="222" s="1"/>
  <c r="L68" i="222" s="1"/>
  <c r="M68" i="222" s="1"/>
  <c r="M58" i="222"/>
  <c r="L58" i="222"/>
  <c r="K58" i="222"/>
  <c r="J58" i="222"/>
  <c r="I58" i="222"/>
  <c r="H58" i="222"/>
  <c r="G58" i="222"/>
  <c r="F58" i="222"/>
  <c r="E58" i="222"/>
  <c r="D58" i="222"/>
  <c r="C58" i="222"/>
  <c r="B58" i="222"/>
  <c r="N57" i="222"/>
  <c r="N56" i="222"/>
  <c r="N55" i="222"/>
  <c r="N54" i="222"/>
  <c r="N53" i="222"/>
  <c r="M46" i="222"/>
  <c r="L46" i="222"/>
  <c r="K46" i="222"/>
  <c r="J46" i="222"/>
  <c r="I46" i="222"/>
  <c r="H46" i="222"/>
  <c r="G46" i="222"/>
  <c r="F46" i="222"/>
  <c r="E46" i="222"/>
  <c r="D46" i="222"/>
  <c r="C46" i="222"/>
  <c r="B46" i="222"/>
  <c r="N45" i="222"/>
  <c r="N44" i="222"/>
  <c r="N46" i="222" s="1"/>
  <c r="N41" i="222"/>
  <c r="N40" i="222"/>
  <c r="N39" i="222"/>
  <c r="N37" i="222"/>
  <c r="M34" i="222"/>
  <c r="M38" i="222" s="1"/>
  <c r="M42" i="222" s="1"/>
  <c r="L34" i="222"/>
  <c r="L38" i="222" s="1"/>
  <c r="L42" i="222" s="1"/>
  <c r="K34" i="222"/>
  <c r="K38" i="222" s="1"/>
  <c r="K42" i="222" s="1"/>
  <c r="J34" i="222"/>
  <c r="J38" i="222" s="1"/>
  <c r="J42" i="222" s="1"/>
  <c r="I34" i="222"/>
  <c r="I38" i="222" s="1"/>
  <c r="I42" i="222" s="1"/>
  <c r="H34" i="222"/>
  <c r="H38" i="222" s="1"/>
  <c r="H42" i="222" s="1"/>
  <c r="G34" i="222"/>
  <c r="G38" i="222" s="1"/>
  <c r="G42" i="222" s="1"/>
  <c r="F34" i="222"/>
  <c r="F38" i="222" s="1"/>
  <c r="F42" i="222" s="1"/>
  <c r="E34" i="222"/>
  <c r="E38" i="222" s="1"/>
  <c r="E42" i="222" s="1"/>
  <c r="D34" i="222"/>
  <c r="D38" i="222" s="1"/>
  <c r="D42" i="222" s="1"/>
  <c r="C34" i="222"/>
  <c r="C38" i="222" s="1"/>
  <c r="C42" i="222" s="1"/>
  <c r="B34" i="222"/>
  <c r="B38" i="222" s="1"/>
  <c r="B42" i="222" s="1"/>
  <c r="N33" i="222"/>
  <c r="N32" i="222"/>
  <c r="N31" i="222"/>
  <c r="N30" i="222"/>
  <c r="M26" i="222"/>
  <c r="L26" i="222"/>
  <c r="K26" i="222"/>
  <c r="J26" i="222"/>
  <c r="I26" i="222"/>
  <c r="H26" i="222"/>
  <c r="G26" i="222"/>
  <c r="F26" i="222"/>
  <c r="E26" i="222"/>
  <c r="D26" i="222"/>
  <c r="C26" i="222"/>
  <c r="B26" i="222"/>
  <c r="M25" i="222"/>
  <c r="L25" i="222"/>
  <c r="K25" i="222"/>
  <c r="J25" i="222"/>
  <c r="I25" i="222"/>
  <c r="H25" i="222"/>
  <c r="G25" i="222"/>
  <c r="F25" i="222"/>
  <c r="E25" i="222"/>
  <c r="D25" i="222"/>
  <c r="C25" i="222"/>
  <c r="B25" i="222"/>
  <c r="M24" i="222"/>
  <c r="L24" i="222"/>
  <c r="K24" i="222"/>
  <c r="J24" i="222"/>
  <c r="I24" i="222"/>
  <c r="H24" i="222"/>
  <c r="G24" i="222"/>
  <c r="F24" i="222"/>
  <c r="E24" i="222"/>
  <c r="D24" i="222"/>
  <c r="C24" i="222"/>
  <c r="B24" i="222"/>
  <c r="M23" i="222"/>
  <c r="M27" i="222" s="1"/>
  <c r="L23" i="222"/>
  <c r="L27" i="222" s="1"/>
  <c r="K23" i="222"/>
  <c r="K27" i="222" s="1"/>
  <c r="J23" i="222"/>
  <c r="I23" i="222"/>
  <c r="I27" i="222" s="1"/>
  <c r="H23" i="222"/>
  <c r="H27" i="222" s="1"/>
  <c r="G23" i="222"/>
  <c r="G27" i="222" s="1"/>
  <c r="F23" i="222"/>
  <c r="F27" i="222" s="1"/>
  <c r="E23" i="222"/>
  <c r="E27" i="222" s="1"/>
  <c r="D23" i="222"/>
  <c r="D27" i="222" s="1"/>
  <c r="C23" i="222"/>
  <c r="C27" i="222" s="1"/>
  <c r="B23" i="222"/>
  <c r="M20" i="222"/>
  <c r="L20" i="222"/>
  <c r="K20" i="222"/>
  <c r="J20" i="222"/>
  <c r="I20" i="222"/>
  <c r="H20" i="222"/>
  <c r="G20" i="222"/>
  <c r="F20" i="222"/>
  <c r="E20" i="222"/>
  <c r="D20" i="222"/>
  <c r="C20" i="222"/>
  <c r="B20" i="222"/>
  <c r="N19" i="222"/>
  <c r="N17" i="222"/>
  <c r="N16" i="222"/>
  <c r="P16" i="222" s="1"/>
  <c r="N11" i="222"/>
  <c r="M9" i="222"/>
  <c r="M13" i="222" s="1"/>
  <c r="L9" i="222"/>
  <c r="L13" i="222" s="1"/>
  <c r="K9" i="222"/>
  <c r="K13" i="222" s="1"/>
  <c r="J9" i="222"/>
  <c r="J13" i="222" s="1"/>
  <c r="I9" i="222"/>
  <c r="I13" i="222" s="1"/>
  <c r="H9" i="222"/>
  <c r="H13" i="222" s="1"/>
  <c r="G9" i="222"/>
  <c r="G13" i="222" s="1"/>
  <c r="F9" i="222"/>
  <c r="F13" i="222" s="1"/>
  <c r="E9" i="222"/>
  <c r="E13" i="222" s="1"/>
  <c r="D9" i="222"/>
  <c r="D13" i="222" s="1"/>
  <c r="C9" i="222"/>
  <c r="C13" i="222" s="1"/>
  <c r="B9" i="222"/>
  <c r="B13" i="222" s="1"/>
  <c r="N8" i="222"/>
  <c r="N7" i="222"/>
  <c r="N6" i="222"/>
  <c r="N5" i="222"/>
  <c r="N4" i="222"/>
  <c r="C48" i="222" l="1"/>
  <c r="L63" i="226"/>
  <c r="K73" i="226"/>
  <c r="K64" i="226"/>
  <c r="K74" i="226" s="1"/>
  <c r="L63" i="225"/>
  <c r="K73" i="225"/>
  <c r="K64" i="225"/>
  <c r="K74" i="225" s="1"/>
  <c r="J63" i="224"/>
  <c r="I73" i="224"/>
  <c r="I64" i="224"/>
  <c r="I74" i="224" s="1"/>
  <c r="H63" i="223"/>
  <c r="G73" i="223"/>
  <c r="G64" i="223"/>
  <c r="G74" i="223" s="1"/>
  <c r="K48" i="222"/>
  <c r="K61" i="222" s="1"/>
  <c r="K62" i="222" s="1"/>
  <c r="K72" i="222" s="1"/>
  <c r="C61" i="222"/>
  <c r="J27" i="222"/>
  <c r="J28" i="222" s="1"/>
  <c r="G48" i="222"/>
  <c r="G61" i="222" s="1"/>
  <c r="N34" i="222"/>
  <c r="N24" i="222"/>
  <c r="N25" i="222"/>
  <c r="N26" i="222"/>
  <c r="F28" i="222"/>
  <c r="P41" i="222"/>
  <c r="B27" i="222"/>
  <c r="B28" i="222" s="1"/>
  <c r="F48" i="222"/>
  <c r="F50" i="222" s="1"/>
  <c r="J48" i="222"/>
  <c r="N9" i="222"/>
  <c r="P9" i="222" s="1"/>
  <c r="C28" i="222"/>
  <c r="G28" i="222"/>
  <c r="K28" i="222"/>
  <c r="D48" i="222"/>
  <c r="D61" i="222" s="1"/>
  <c r="D62" i="222" s="1"/>
  <c r="D72" i="222" s="1"/>
  <c r="H48" i="222"/>
  <c r="H61" i="222" s="1"/>
  <c r="H62" i="222" s="1"/>
  <c r="H72" i="222" s="1"/>
  <c r="L48" i="222"/>
  <c r="L61" i="222" s="1"/>
  <c r="L62" i="222" s="1"/>
  <c r="L72" i="222" s="1"/>
  <c r="D28" i="222"/>
  <c r="H28" i="222"/>
  <c r="L28" i="222"/>
  <c r="B48" i="222"/>
  <c r="B50" i="222" s="1"/>
  <c r="E28" i="222"/>
  <c r="I28" i="222"/>
  <c r="M28" i="222"/>
  <c r="E48" i="222"/>
  <c r="E61" i="222" s="1"/>
  <c r="E62" i="222" s="1"/>
  <c r="E72" i="222" s="1"/>
  <c r="I48" i="222"/>
  <c r="I50" i="222" s="1"/>
  <c r="M48" i="222"/>
  <c r="M50" i="222" s="1"/>
  <c r="N58" i="222"/>
  <c r="J61" i="222"/>
  <c r="J62" i="222" s="1"/>
  <c r="J72" i="222" s="1"/>
  <c r="J50" i="222"/>
  <c r="G50" i="222"/>
  <c r="G62" i="222"/>
  <c r="G72" i="222" s="1"/>
  <c r="C50" i="222"/>
  <c r="C62" i="222"/>
  <c r="C72" i="222" s="1"/>
  <c r="D50" i="222"/>
  <c r="I61" i="222"/>
  <c r="I62" i="222" s="1"/>
  <c r="I72" i="222" s="1"/>
  <c r="N38" i="222"/>
  <c r="N42" i="222" s="1"/>
  <c r="N20" i="222"/>
  <c r="N23" i="222"/>
  <c r="F85" i="221"/>
  <c r="F84" i="221"/>
  <c r="N73" i="221"/>
  <c r="B68" i="221"/>
  <c r="C68" i="221" s="1"/>
  <c r="D68" i="221" s="1"/>
  <c r="E68" i="221" s="1"/>
  <c r="F68" i="221" s="1"/>
  <c r="G68" i="221" s="1"/>
  <c r="H68" i="221" s="1"/>
  <c r="I68" i="221" s="1"/>
  <c r="J68" i="221" s="1"/>
  <c r="K68" i="221" s="1"/>
  <c r="L68" i="221" s="1"/>
  <c r="M68" i="221" s="1"/>
  <c r="M58" i="221"/>
  <c r="L58" i="221"/>
  <c r="K58" i="221"/>
  <c r="J58" i="221"/>
  <c r="I58" i="221"/>
  <c r="H58" i="221"/>
  <c r="G58" i="221"/>
  <c r="F58" i="221"/>
  <c r="E58" i="221"/>
  <c r="D58" i="221"/>
  <c r="C58" i="221"/>
  <c r="B58" i="221"/>
  <c r="N57" i="221"/>
  <c r="N56" i="221"/>
  <c r="N55" i="221"/>
  <c r="N54" i="221"/>
  <c r="N53" i="221"/>
  <c r="M46" i="221"/>
  <c r="L46" i="221"/>
  <c r="K46" i="221"/>
  <c r="J46" i="221"/>
  <c r="I46" i="221"/>
  <c r="H46" i="221"/>
  <c r="G46" i="221"/>
  <c r="F46" i="221"/>
  <c r="E46" i="221"/>
  <c r="D46" i="221"/>
  <c r="C46" i="221"/>
  <c r="B46" i="221"/>
  <c r="N45" i="221"/>
  <c r="N44" i="221"/>
  <c r="N41" i="221"/>
  <c r="N40" i="221"/>
  <c r="N39" i="221"/>
  <c r="N37" i="221"/>
  <c r="M34" i="221"/>
  <c r="M38" i="221" s="1"/>
  <c r="M42" i="221" s="1"/>
  <c r="L34" i="221"/>
  <c r="L38" i="221" s="1"/>
  <c r="L42" i="221" s="1"/>
  <c r="K34" i="221"/>
  <c r="K38" i="221" s="1"/>
  <c r="K42" i="221" s="1"/>
  <c r="J34" i="221"/>
  <c r="J38" i="221" s="1"/>
  <c r="J42" i="221" s="1"/>
  <c r="I34" i="221"/>
  <c r="I38" i="221" s="1"/>
  <c r="I42" i="221" s="1"/>
  <c r="H34" i="221"/>
  <c r="H38" i="221" s="1"/>
  <c r="H42" i="221" s="1"/>
  <c r="G34" i="221"/>
  <c r="G38" i="221" s="1"/>
  <c r="G42" i="221" s="1"/>
  <c r="F34" i="221"/>
  <c r="F38" i="221" s="1"/>
  <c r="F42" i="221" s="1"/>
  <c r="E34" i="221"/>
  <c r="E38" i="221" s="1"/>
  <c r="E42" i="221" s="1"/>
  <c r="D34" i="221"/>
  <c r="D38" i="221" s="1"/>
  <c r="D42" i="221" s="1"/>
  <c r="C34" i="221"/>
  <c r="C38" i="221" s="1"/>
  <c r="C42" i="221" s="1"/>
  <c r="B34" i="221"/>
  <c r="B38" i="221" s="1"/>
  <c r="N33" i="221"/>
  <c r="N32" i="221"/>
  <c r="N31" i="221"/>
  <c r="N30" i="221"/>
  <c r="M26" i="221"/>
  <c r="L26" i="221"/>
  <c r="K26" i="221"/>
  <c r="J26" i="221"/>
  <c r="I26" i="221"/>
  <c r="H26" i="221"/>
  <c r="G26" i="221"/>
  <c r="F26" i="221"/>
  <c r="E26" i="221"/>
  <c r="D26" i="221"/>
  <c r="C26" i="221"/>
  <c r="B26" i="221"/>
  <c r="M25" i="221"/>
  <c r="L25" i="221"/>
  <c r="K25" i="221"/>
  <c r="J25" i="221"/>
  <c r="I25" i="221"/>
  <c r="H25" i="221"/>
  <c r="G25" i="221"/>
  <c r="F25" i="221"/>
  <c r="E25" i="221"/>
  <c r="D25" i="221"/>
  <c r="C25" i="221"/>
  <c r="B25" i="221"/>
  <c r="M24" i="221"/>
  <c r="L24" i="221"/>
  <c r="K24" i="221"/>
  <c r="J24" i="221"/>
  <c r="I24" i="221"/>
  <c r="H24" i="221"/>
  <c r="G24" i="221"/>
  <c r="F24" i="221"/>
  <c r="E24" i="221"/>
  <c r="D24" i="221"/>
  <c r="C24" i="221"/>
  <c r="B24" i="221"/>
  <c r="M23" i="221"/>
  <c r="L23" i="221"/>
  <c r="K23" i="221"/>
  <c r="K27" i="221" s="1"/>
  <c r="J23" i="221"/>
  <c r="J27" i="221" s="1"/>
  <c r="I23" i="221"/>
  <c r="I27" i="221" s="1"/>
  <c r="H23" i="221"/>
  <c r="G23" i="221"/>
  <c r="F23" i="221"/>
  <c r="E23" i="221"/>
  <c r="D23" i="221"/>
  <c r="C23" i="221"/>
  <c r="C27" i="221" s="1"/>
  <c r="B23" i="221"/>
  <c r="B27" i="221" s="1"/>
  <c r="M20" i="221"/>
  <c r="L20" i="221"/>
  <c r="K20" i="221"/>
  <c r="J20" i="221"/>
  <c r="I20" i="221"/>
  <c r="H20" i="221"/>
  <c r="G20" i="221"/>
  <c r="F20" i="221"/>
  <c r="E20" i="221"/>
  <c r="D20" i="221"/>
  <c r="C20" i="221"/>
  <c r="B20" i="221"/>
  <c r="N19" i="221"/>
  <c r="N17" i="221"/>
  <c r="N16" i="221"/>
  <c r="P16" i="221" s="1"/>
  <c r="N11" i="221"/>
  <c r="M9" i="221"/>
  <c r="M13" i="221" s="1"/>
  <c r="L9" i="221"/>
  <c r="L13" i="221" s="1"/>
  <c r="K9" i="221"/>
  <c r="K13" i="221" s="1"/>
  <c r="J9" i="221"/>
  <c r="J13" i="221" s="1"/>
  <c r="I9" i="221"/>
  <c r="I13" i="221" s="1"/>
  <c r="H9" i="221"/>
  <c r="H13" i="221" s="1"/>
  <c r="G9" i="221"/>
  <c r="G13" i="221" s="1"/>
  <c r="F9" i="221"/>
  <c r="F13" i="221" s="1"/>
  <c r="E9" i="221"/>
  <c r="E13" i="221" s="1"/>
  <c r="D9" i="221"/>
  <c r="D13" i="221" s="1"/>
  <c r="C9" i="221"/>
  <c r="C13" i="221" s="1"/>
  <c r="B9" i="221"/>
  <c r="B13" i="221" s="1"/>
  <c r="N8" i="221"/>
  <c r="N7" i="221"/>
  <c r="N6" i="221"/>
  <c r="N5" i="221"/>
  <c r="N4" i="221"/>
  <c r="N27" i="222" l="1"/>
  <c r="P41" i="221"/>
  <c r="M63" i="226"/>
  <c r="L73" i="226"/>
  <c r="L64" i="226"/>
  <c r="L74" i="226" s="1"/>
  <c r="M63" i="225"/>
  <c r="L73" i="225"/>
  <c r="L64" i="225"/>
  <c r="L74" i="225" s="1"/>
  <c r="K63" i="224"/>
  <c r="J73" i="224"/>
  <c r="J64" i="224"/>
  <c r="J74" i="224" s="1"/>
  <c r="I63" i="223"/>
  <c r="H73" i="223"/>
  <c r="H64" i="223"/>
  <c r="H74" i="223" s="1"/>
  <c r="B61" i="222"/>
  <c r="B62" i="222" s="1"/>
  <c r="B72" i="222" s="1"/>
  <c r="L50" i="222"/>
  <c r="K50" i="222"/>
  <c r="N13" i="222"/>
  <c r="M61" i="222"/>
  <c r="M62" i="222" s="1"/>
  <c r="M72" i="222" s="1"/>
  <c r="F61" i="222"/>
  <c r="F62" i="222" s="1"/>
  <c r="F72" i="222" s="1"/>
  <c r="E50" i="222"/>
  <c r="H50" i="222"/>
  <c r="N48" i="222"/>
  <c r="N61" i="222" s="1"/>
  <c r="N62" i="222" s="1"/>
  <c r="P27" i="222"/>
  <c r="N28" i="222"/>
  <c r="G48" i="221"/>
  <c r="G61" i="221" s="1"/>
  <c r="G62" i="221" s="1"/>
  <c r="G72" i="221" s="1"/>
  <c r="L27" i="221"/>
  <c r="D27" i="221"/>
  <c r="D28" i="221" s="1"/>
  <c r="G27" i="221"/>
  <c r="G28" i="221" s="1"/>
  <c r="I28" i="221"/>
  <c r="N20" i="221"/>
  <c r="E27" i="221"/>
  <c r="E28" i="221" s="1"/>
  <c r="F27" i="221"/>
  <c r="F28" i="221" s="1"/>
  <c r="M27" i="221"/>
  <c r="C48" i="221"/>
  <c r="C61" i="221" s="1"/>
  <c r="C62" i="221" s="1"/>
  <c r="C72" i="221" s="1"/>
  <c r="K48" i="221"/>
  <c r="K61" i="221" s="1"/>
  <c r="K62" i="221" s="1"/>
  <c r="K72" i="221" s="1"/>
  <c r="H27" i="221"/>
  <c r="H28" i="221" s="1"/>
  <c r="M48" i="221"/>
  <c r="M61" i="221" s="1"/>
  <c r="M62" i="221" s="1"/>
  <c r="M72" i="221" s="1"/>
  <c r="E48" i="221"/>
  <c r="E61" i="221" s="1"/>
  <c r="E62" i="221" s="1"/>
  <c r="E72" i="221" s="1"/>
  <c r="L28" i="221"/>
  <c r="J48" i="221"/>
  <c r="J50" i="221" s="1"/>
  <c r="M28" i="221"/>
  <c r="B28" i="221"/>
  <c r="J28" i="221"/>
  <c r="N26" i="221"/>
  <c r="C28" i="221"/>
  <c r="K28" i="221"/>
  <c r="D48" i="221"/>
  <c r="D61" i="221" s="1"/>
  <c r="D62" i="221" s="1"/>
  <c r="D72" i="221" s="1"/>
  <c r="H48" i="221"/>
  <c r="H61" i="221" s="1"/>
  <c r="H62" i="221" s="1"/>
  <c r="H72" i="221" s="1"/>
  <c r="L48" i="221"/>
  <c r="L50" i="221" s="1"/>
  <c r="N58" i="221"/>
  <c r="I48" i="221"/>
  <c r="I50" i="221" s="1"/>
  <c r="F48" i="221"/>
  <c r="F61" i="221" s="1"/>
  <c r="F62" i="221" s="1"/>
  <c r="F72" i="221" s="1"/>
  <c r="N34" i="221"/>
  <c r="N9" i="221"/>
  <c r="N24" i="221"/>
  <c r="N25" i="221"/>
  <c r="N38" i="221"/>
  <c r="N42" i="221" s="1"/>
  <c r="N46" i="221"/>
  <c r="N23" i="221"/>
  <c r="B42" i="221"/>
  <c r="B48" i="221" s="1"/>
  <c r="F85" i="220"/>
  <c r="F84" i="220"/>
  <c r="N73" i="220"/>
  <c r="B68" i="220"/>
  <c r="C68" i="220" s="1"/>
  <c r="D68" i="220" s="1"/>
  <c r="E68" i="220" s="1"/>
  <c r="F68" i="220" s="1"/>
  <c r="G68" i="220" s="1"/>
  <c r="H68" i="220" s="1"/>
  <c r="I68" i="220" s="1"/>
  <c r="J68" i="220" s="1"/>
  <c r="K68" i="220" s="1"/>
  <c r="L68" i="220" s="1"/>
  <c r="M68" i="220" s="1"/>
  <c r="M58" i="220"/>
  <c r="L58" i="220"/>
  <c r="K58" i="220"/>
  <c r="J58" i="220"/>
  <c r="I58" i="220"/>
  <c r="H58" i="220"/>
  <c r="G58" i="220"/>
  <c r="F58" i="220"/>
  <c r="E58" i="220"/>
  <c r="D58" i="220"/>
  <c r="C58" i="220"/>
  <c r="B58" i="220"/>
  <c r="N57" i="220"/>
  <c r="N56" i="220"/>
  <c r="N55" i="220"/>
  <c r="N54" i="220"/>
  <c r="N53" i="220"/>
  <c r="L46" i="220"/>
  <c r="K46" i="220"/>
  <c r="J46" i="220"/>
  <c r="I46" i="220"/>
  <c r="H46" i="220"/>
  <c r="G46" i="220"/>
  <c r="F46" i="220"/>
  <c r="E46" i="220"/>
  <c r="D46" i="220"/>
  <c r="C46" i="220"/>
  <c r="B46" i="220"/>
  <c r="N45" i="220"/>
  <c r="M44" i="220"/>
  <c r="M46" i="220" s="1"/>
  <c r="N41" i="220"/>
  <c r="N40" i="220"/>
  <c r="N39" i="220"/>
  <c r="N37" i="220"/>
  <c r="M34" i="220"/>
  <c r="M38" i="220" s="1"/>
  <c r="M42" i="220" s="1"/>
  <c r="L34" i="220"/>
  <c r="L38" i="220" s="1"/>
  <c r="L42" i="220" s="1"/>
  <c r="K34" i="220"/>
  <c r="K38" i="220" s="1"/>
  <c r="K42" i="220" s="1"/>
  <c r="J34" i="220"/>
  <c r="J38" i="220" s="1"/>
  <c r="J42" i="220" s="1"/>
  <c r="I34" i="220"/>
  <c r="I38" i="220" s="1"/>
  <c r="I42" i="220" s="1"/>
  <c r="H34" i="220"/>
  <c r="H38" i="220" s="1"/>
  <c r="H42" i="220" s="1"/>
  <c r="G34" i="220"/>
  <c r="G38" i="220" s="1"/>
  <c r="G42" i="220" s="1"/>
  <c r="F34" i="220"/>
  <c r="F38" i="220" s="1"/>
  <c r="F42" i="220" s="1"/>
  <c r="E34" i="220"/>
  <c r="E38" i="220" s="1"/>
  <c r="E42" i="220" s="1"/>
  <c r="D34" i="220"/>
  <c r="D38" i="220" s="1"/>
  <c r="D42" i="220" s="1"/>
  <c r="C34" i="220"/>
  <c r="C38" i="220" s="1"/>
  <c r="C42" i="220" s="1"/>
  <c r="B34" i="220"/>
  <c r="B38" i="220" s="1"/>
  <c r="N33" i="220"/>
  <c r="N32" i="220"/>
  <c r="N31" i="220"/>
  <c r="N30" i="220"/>
  <c r="M26" i="220"/>
  <c r="L26" i="220"/>
  <c r="K26" i="220"/>
  <c r="J26" i="220"/>
  <c r="I26" i="220"/>
  <c r="H26" i="220"/>
  <c r="G26" i="220"/>
  <c r="F26" i="220"/>
  <c r="E26" i="220"/>
  <c r="D26" i="220"/>
  <c r="C26" i="220"/>
  <c r="B26" i="220"/>
  <c r="M25" i="220"/>
  <c r="L25" i="220"/>
  <c r="K25" i="220"/>
  <c r="J25" i="220"/>
  <c r="I25" i="220"/>
  <c r="H25" i="220"/>
  <c r="G25" i="220"/>
  <c r="F25" i="220"/>
  <c r="E25" i="220"/>
  <c r="D25" i="220"/>
  <c r="C25" i="220"/>
  <c r="B25" i="220"/>
  <c r="M24" i="220"/>
  <c r="L24" i="220"/>
  <c r="K24" i="220"/>
  <c r="J24" i="220"/>
  <c r="I24" i="220"/>
  <c r="H24" i="220"/>
  <c r="G24" i="220"/>
  <c r="F24" i="220"/>
  <c r="E24" i="220"/>
  <c r="D24" i="220"/>
  <c r="C24" i="220"/>
  <c r="B24" i="220"/>
  <c r="M23" i="220"/>
  <c r="M27" i="220" s="1"/>
  <c r="L23" i="220"/>
  <c r="L27" i="220" s="1"/>
  <c r="K23" i="220"/>
  <c r="J23" i="220"/>
  <c r="J27" i="220" s="1"/>
  <c r="I23" i="220"/>
  <c r="I27" i="220" s="1"/>
  <c r="H23" i="220"/>
  <c r="H27" i="220" s="1"/>
  <c r="G23" i="220"/>
  <c r="G27" i="220" s="1"/>
  <c r="F23" i="220"/>
  <c r="F27" i="220" s="1"/>
  <c r="E23" i="220"/>
  <c r="E27" i="220" s="1"/>
  <c r="D23" i="220"/>
  <c r="D27" i="220" s="1"/>
  <c r="C23" i="220"/>
  <c r="C27" i="220" s="1"/>
  <c r="B23" i="220"/>
  <c r="B27" i="220" s="1"/>
  <c r="M20" i="220"/>
  <c r="M48" i="220" s="1"/>
  <c r="L20" i="220"/>
  <c r="L48" i="220" s="1"/>
  <c r="K20" i="220"/>
  <c r="J20" i="220"/>
  <c r="I20" i="220"/>
  <c r="H20" i="220"/>
  <c r="H48" i="220" s="1"/>
  <c r="G20" i="220"/>
  <c r="F20" i="220"/>
  <c r="E20" i="220"/>
  <c r="D20" i="220"/>
  <c r="C20" i="220"/>
  <c r="B20" i="220"/>
  <c r="N19" i="220"/>
  <c r="N17" i="220"/>
  <c r="N16" i="220"/>
  <c r="N11" i="220"/>
  <c r="M9" i="220"/>
  <c r="M13" i="220" s="1"/>
  <c r="L9" i="220"/>
  <c r="L13" i="220" s="1"/>
  <c r="K9" i="220"/>
  <c r="K13" i="220" s="1"/>
  <c r="J9" i="220"/>
  <c r="J13" i="220" s="1"/>
  <c r="I9" i="220"/>
  <c r="I13" i="220" s="1"/>
  <c r="H9" i="220"/>
  <c r="H13" i="220" s="1"/>
  <c r="G9" i="220"/>
  <c r="G13" i="220" s="1"/>
  <c r="F9" i="220"/>
  <c r="F13" i="220" s="1"/>
  <c r="E9" i="220"/>
  <c r="E13" i="220" s="1"/>
  <c r="D9" i="220"/>
  <c r="D13" i="220" s="1"/>
  <c r="C9" i="220"/>
  <c r="C13" i="220" s="1"/>
  <c r="B9" i="220"/>
  <c r="B13" i="220" s="1"/>
  <c r="N8" i="220"/>
  <c r="N7" i="220"/>
  <c r="N6" i="220"/>
  <c r="N5" i="220"/>
  <c r="N4" i="220"/>
  <c r="N50" i="222" l="1"/>
  <c r="P50" i="222" s="1"/>
  <c r="P52" i="222" s="1"/>
  <c r="M73" i="226"/>
  <c r="M64" i="226"/>
  <c r="M74" i="226" s="1"/>
  <c r="M73" i="225"/>
  <c r="M64" i="225"/>
  <c r="M74" i="225" s="1"/>
  <c r="L63" i="224"/>
  <c r="K73" i="224"/>
  <c r="K64" i="224"/>
  <c r="K74" i="224" s="1"/>
  <c r="J63" i="223"/>
  <c r="I73" i="223"/>
  <c r="I64" i="223"/>
  <c r="I74" i="223" s="1"/>
  <c r="B63" i="222"/>
  <c r="B64" i="222" s="1"/>
  <c r="B74" i="222" s="1"/>
  <c r="D28" i="220"/>
  <c r="H28" i="220"/>
  <c r="L28" i="220"/>
  <c r="N13" i="221"/>
  <c r="P9" i="221"/>
  <c r="M50" i="221"/>
  <c r="G50" i="221"/>
  <c r="H50" i="221"/>
  <c r="C50" i="221"/>
  <c r="K50" i="221"/>
  <c r="E50" i="221"/>
  <c r="D48" i="220"/>
  <c r="E48" i="220"/>
  <c r="I48" i="220"/>
  <c r="L61" i="221"/>
  <c r="L62" i="221" s="1"/>
  <c r="L72" i="221" s="1"/>
  <c r="N48" i="221"/>
  <c r="N61" i="221" s="1"/>
  <c r="N62" i="221" s="1"/>
  <c r="D50" i="221"/>
  <c r="J61" i="221"/>
  <c r="J62" i="221" s="1"/>
  <c r="J72" i="221" s="1"/>
  <c r="B50" i="221"/>
  <c r="B61" i="221"/>
  <c r="B62" i="221" s="1"/>
  <c r="N27" i="221"/>
  <c r="F50" i="221"/>
  <c r="I61" i="221"/>
  <c r="I62" i="221" s="1"/>
  <c r="I72" i="221" s="1"/>
  <c r="D50" i="220"/>
  <c r="K27" i="220"/>
  <c r="E28" i="220"/>
  <c r="I28" i="220"/>
  <c r="M28" i="220"/>
  <c r="B28" i="220"/>
  <c r="F28" i="220"/>
  <c r="J28" i="220"/>
  <c r="N24" i="220"/>
  <c r="N25" i="220"/>
  <c r="N26" i="220"/>
  <c r="N34" i="220"/>
  <c r="F48" i="220"/>
  <c r="F61" i="220" s="1"/>
  <c r="F62" i="220" s="1"/>
  <c r="F72" i="220" s="1"/>
  <c r="J48" i="220"/>
  <c r="J61" i="220" s="1"/>
  <c r="J62" i="220" s="1"/>
  <c r="J72" i="220" s="1"/>
  <c r="N58" i="220"/>
  <c r="N9" i="220"/>
  <c r="N13" i="220" s="1"/>
  <c r="N20" i="220"/>
  <c r="C48" i="220"/>
  <c r="C61" i="220" s="1"/>
  <c r="C28" i="220"/>
  <c r="G28" i="220"/>
  <c r="K28" i="220"/>
  <c r="C62" i="220"/>
  <c r="C72" i="220" s="1"/>
  <c r="H50" i="220"/>
  <c r="E50" i="220"/>
  <c r="I50" i="220"/>
  <c r="M50" i="220"/>
  <c r="L50" i="220"/>
  <c r="B42" i="220"/>
  <c r="B48" i="220" s="1"/>
  <c r="B50" i="220" s="1"/>
  <c r="N38" i="220"/>
  <c r="N42" i="220" s="1"/>
  <c r="D61" i="220"/>
  <c r="D62" i="220" s="1"/>
  <c r="D72" i="220" s="1"/>
  <c r="H61" i="220"/>
  <c r="H62" i="220" s="1"/>
  <c r="H72" i="220" s="1"/>
  <c r="L61" i="220"/>
  <c r="L62" i="220" s="1"/>
  <c r="L72" i="220" s="1"/>
  <c r="F50" i="220"/>
  <c r="J50" i="220"/>
  <c r="G48" i="220"/>
  <c r="G61" i="220" s="1"/>
  <c r="G62" i="220" s="1"/>
  <c r="G72" i="220" s="1"/>
  <c r="K48" i="220"/>
  <c r="K61" i="220" s="1"/>
  <c r="K62" i="220" s="1"/>
  <c r="K72" i="220" s="1"/>
  <c r="E61" i="220"/>
  <c r="E62" i="220" s="1"/>
  <c r="E72" i="220" s="1"/>
  <c r="I61" i="220"/>
  <c r="I62" i="220" s="1"/>
  <c r="I72" i="220" s="1"/>
  <c r="M61" i="220"/>
  <c r="M62" i="220" s="1"/>
  <c r="M72" i="220" s="1"/>
  <c r="N44" i="220"/>
  <c r="N46" i="220" s="1"/>
  <c r="N23" i="220"/>
  <c r="F85" i="219"/>
  <c r="F84" i="219"/>
  <c r="N73" i="219"/>
  <c r="B68" i="219"/>
  <c r="C68" i="219" s="1"/>
  <c r="D68" i="219" s="1"/>
  <c r="E68" i="219" s="1"/>
  <c r="F68" i="219" s="1"/>
  <c r="G68" i="219" s="1"/>
  <c r="H68" i="219" s="1"/>
  <c r="I68" i="219" s="1"/>
  <c r="J68" i="219" s="1"/>
  <c r="K68" i="219" s="1"/>
  <c r="L68" i="219" s="1"/>
  <c r="M68" i="219" s="1"/>
  <c r="M58" i="219"/>
  <c r="L58" i="219"/>
  <c r="K58" i="219"/>
  <c r="J58" i="219"/>
  <c r="I58" i="219"/>
  <c r="H58" i="219"/>
  <c r="G58" i="219"/>
  <c r="F58" i="219"/>
  <c r="E58" i="219"/>
  <c r="D58" i="219"/>
  <c r="C58" i="219"/>
  <c r="B58" i="219"/>
  <c r="N57" i="219"/>
  <c r="N56" i="219"/>
  <c r="N55" i="219"/>
  <c r="N54" i="219"/>
  <c r="N53" i="219"/>
  <c r="P53" i="219" s="1"/>
  <c r="L46" i="219"/>
  <c r="K46" i="219"/>
  <c r="J46" i="219"/>
  <c r="I46" i="219"/>
  <c r="H46" i="219"/>
  <c r="G46" i="219"/>
  <c r="F46" i="219"/>
  <c r="E46" i="219"/>
  <c r="D46" i="219"/>
  <c r="C46" i="219"/>
  <c r="B46" i="219"/>
  <c r="N45" i="219"/>
  <c r="M44" i="219"/>
  <c r="M46" i="219" s="1"/>
  <c r="N41" i="219"/>
  <c r="N40" i="219"/>
  <c r="N39" i="219"/>
  <c r="N37" i="219"/>
  <c r="M34" i="219"/>
  <c r="M38" i="219" s="1"/>
  <c r="M42" i="219" s="1"/>
  <c r="L34" i="219"/>
  <c r="L38" i="219" s="1"/>
  <c r="L42" i="219" s="1"/>
  <c r="K34" i="219"/>
  <c r="K38" i="219" s="1"/>
  <c r="K42" i="219" s="1"/>
  <c r="J34" i="219"/>
  <c r="J38" i="219" s="1"/>
  <c r="J42" i="219" s="1"/>
  <c r="I34" i="219"/>
  <c r="I38" i="219" s="1"/>
  <c r="I42" i="219" s="1"/>
  <c r="H34" i="219"/>
  <c r="H38" i="219" s="1"/>
  <c r="H42" i="219" s="1"/>
  <c r="G34" i="219"/>
  <c r="G38" i="219" s="1"/>
  <c r="G42" i="219" s="1"/>
  <c r="F34" i="219"/>
  <c r="F38" i="219" s="1"/>
  <c r="F42" i="219" s="1"/>
  <c r="E34" i="219"/>
  <c r="E38" i="219" s="1"/>
  <c r="E42" i="219" s="1"/>
  <c r="D34" i="219"/>
  <c r="D38" i="219" s="1"/>
  <c r="D42" i="219" s="1"/>
  <c r="C34" i="219"/>
  <c r="C38" i="219" s="1"/>
  <c r="C42" i="219" s="1"/>
  <c r="B34" i="219"/>
  <c r="B38" i="219" s="1"/>
  <c r="N33" i="219"/>
  <c r="N32" i="219"/>
  <c r="N31" i="219"/>
  <c r="N30" i="219"/>
  <c r="M26" i="219"/>
  <c r="L26" i="219"/>
  <c r="K26" i="219"/>
  <c r="J26" i="219"/>
  <c r="I26" i="219"/>
  <c r="H26" i="219"/>
  <c r="G26" i="219"/>
  <c r="F26" i="219"/>
  <c r="E26" i="219"/>
  <c r="D26" i="219"/>
  <c r="C26" i="219"/>
  <c r="B26" i="219"/>
  <c r="M25" i="219"/>
  <c r="L25" i="219"/>
  <c r="K25" i="219"/>
  <c r="J25" i="219"/>
  <c r="I25" i="219"/>
  <c r="H25" i="219"/>
  <c r="G25" i="219"/>
  <c r="F25" i="219"/>
  <c r="E25" i="219"/>
  <c r="D25" i="219"/>
  <c r="C25" i="219"/>
  <c r="B25" i="219"/>
  <c r="M24" i="219"/>
  <c r="L24" i="219"/>
  <c r="K24" i="219"/>
  <c r="J24" i="219"/>
  <c r="I24" i="219"/>
  <c r="H24" i="219"/>
  <c r="G24" i="219"/>
  <c r="F24" i="219"/>
  <c r="E24" i="219"/>
  <c r="D24" i="219"/>
  <c r="C24" i="219"/>
  <c r="B24" i="219"/>
  <c r="M23" i="219"/>
  <c r="M27" i="219" s="1"/>
  <c r="L23" i="219"/>
  <c r="K23" i="219"/>
  <c r="K27" i="219" s="1"/>
  <c r="J23" i="219"/>
  <c r="I23" i="219"/>
  <c r="I27" i="219" s="1"/>
  <c r="H23" i="219"/>
  <c r="H27" i="219" s="1"/>
  <c r="G23" i="219"/>
  <c r="G27" i="219" s="1"/>
  <c r="F23" i="219"/>
  <c r="F27" i="219" s="1"/>
  <c r="E23" i="219"/>
  <c r="E27" i="219" s="1"/>
  <c r="D23" i="219"/>
  <c r="D27" i="219" s="1"/>
  <c r="C23" i="219"/>
  <c r="C27" i="219" s="1"/>
  <c r="B23" i="219"/>
  <c r="B27" i="219" s="1"/>
  <c r="M20" i="219"/>
  <c r="L20" i="219"/>
  <c r="L48" i="219" s="1"/>
  <c r="K20" i="219"/>
  <c r="J20" i="219"/>
  <c r="I20" i="219"/>
  <c r="I48" i="219" s="1"/>
  <c r="H20" i="219"/>
  <c r="H48" i="219" s="1"/>
  <c r="G20" i="219"/>
  <c r="F20" i="219"/>
  <c r="E20" i="219"/>
  <c r="E48" i="219" s="1"/>
  <c r="D20" i="219"/>
  <c r="D48" i="219" s="1"/>
  <c r="C20" i="219"/>
  <c r="B20" i="219"/>
  <c r="N19" i="219"/>
  <c r="N17" i="219"/>
  <c r="N16" i="219"/>
  <c r="N11" i="219"/>
  <c r="M9" i="219"/>
  <c r="M13" i="219" s="1"/>
  <c r="L9" i="219"/>
  <c r="L13" i="219" s="1"/>
  <c r="K9" i="219"/>
  <c r="K13" i="219" s="1"/>
  <c r="J9" i="219"/>
  <c r="J13" i="219" s="1"/>
  <c r="I9" i="219"/>
  <c r="I13" i="219" s="1"/>
  <c r="H9" i="219"/>
  <c r="H13" i="219" s="1"/>
  <c r="G9" i="219"/>
  <c r="G13" i="219" s="1"/>
  <c r="F9" i="219"/>
  <c r="F13" i="219" s="1"/>
  <c r="E9" i="219"/>
  <c r="E13" i="219" s="1"/>
  <c r="D9" i="219"/>
  <c r="D13" i="219" s="1"/>
  <c r="C9" i="219"/>
  <c r="C13" i="219" s="1"/>
  <c r="B9" i="219"/>
  <c r="B13" i="219" s="1"/>
  <c r="N8" i="219"/>
  <c r="N7" i="219"/>
  <c r="N6" i="219"/>
  <c r="N5" i="219"/>
  <c r="N4" i="219"/>
  <c r="C63" i="222" l="1"/>
  <c r="B73" i="222"/>
  <c r="M63" i="224"/>
  <c r="L73" i="224"/>
  <c r="L64" i="224"/>
  <c r="L74" i="224" s="1"/>
  <c r="J73" i="223"/>
  <c r="J64" i="223"/>
  <c r="J74" i="223" s="1"/>
  <c r="K63" i="223"/>
  <c r="D63" i="222"/>
  <c r="C73" i="222"/>
  <c r="C64" i="222"/>
  <c r="C74" i="222" s="1"/>
  <c r="D28" i="219"/>
  <c r="H28" i="219"/>
  <c r="N28" i="221"/>
  <c r="P27" i="221"/>
  <c r="M48" i="219"/>
  <c r="M50" i="219" s="1"/>
  <c r="B72" i="221"/>
  <c r="B63" i="221"/>
  <c r="N50" i="221"/>
  <c r="P50" i="221" s="1"/>
  <c r="P52" i="221" s="1"/>
  <c r="N27" i="220"/>
  <c r="N28" i="220" s="1"/>
  <c r="N48" i="220"/>
  <c r="N61" i="220" s="1"/>
  <c r="N62" i="220" s="1"/>
  <c r="C50" i="220"/>
  <c r="B61" i="220"/>
  <c r="B62" i="220" s="1"/>
  <c r="B63" i="220" s="1"/>
  <c r="G50" i="220"/>
  <c r="K50" i="220"/>
  <c r="L27" i="219"/>
  <c r="L28" i="219" s="1"/>
  <c r="D50" i="219"/>
  <c r="J27" i="219"/>
  <c r="J28" i="219" s="1"/>
  <c r="E28" i="219"/>
  <c r="I28" i="219"/>
  <c r="M28" i="219"/>
  <c r="B28" i="219"/>
  <c r="F28" i="219"/>
  <c r="N24" i="219"/>
  <c r="N25" i="219"/>
  <c r="N26" i="219"/>
  <c r="N34" i="219"/>
  <c r="F48" i="219"/>
  <c r="F61" i="219" s="1"/>
  <c r="F62" i="219" s="1"/>
  <c r="F72" i="219" s="1"/>
  <c r="J48" i="219"/>
  <c r="J61" i="219" s="1"/>
  <c r="J62" i="219" s="1"/>
  <c r="J72" i="219" s="1"/>
  <c r="N58" i="219"/>
  <c r="N9" i="219"/>
  <c r="N13" i="219" s="1"/>
  <c r="N20" i="219"/>
  <c r="C48" i="219"/>
  <c r="C61" i="219" s="1"/>
  <c r="C62" i="219" s="1"/>
  <c r="C72" i="219" s="1"/>
  <c r="C28" i="219"/>
  <c r="G28" i="219"/>
  <c r="K28" i="219"/>
  <c r="H50" i="219"/>
  <c r="I50" i="219"/>
  <c r="D61" i="219"/>
  <c r="D62" i="219" s="1"/>
  <c r="D72" i="219" s="1"/>
  <c r="H61" i="219"/>
  <c r="L61" i="219"/>
  <c r="L62" i="219" s="1"/>
  <c r="L72" i="219" s="1"/>
  <c r="E50" i="219"/>
  <c r="L50" i="219"/>
  <c r="B42" i="219"/>
  <c r="B48" i="219" s="1"/>
  <c r="B61" i="219" s="1"/>
  <c r="B62" i="219" s="1"/>
  <c r="N38" i="219"/>
  <c r="N42" i="219" s="1"/>
  <c r="G48" i="219"/>
  <c r="G61" i="219" s="1"/>
  <c r="G62" i="219" s="1"/>
  <c r="G72" i="219" s="1"/>
  <c r="K48" i="219"/>
  <c r="K61" i="219" s="1"/>
  <c r="K62" i="219" s="1"/>
  <c r="K72" i="219" s="1"/>
  <c r="E61" i="219"/>
  <c r="E62" i="219" s="1"/>
  <c r="E72" i="219" s="1"/>
  <c r="I61" i="219"/>
  <c r="I62" i="219" s="1"/>
  <c r="I72" i="219" s="1"/>
  <c r="N44" i="219"/>
  <c r="N46" i="219" s="1"/>
  <c r="Z53" i="219"/>
  <c r="H62" i="219"/>
  <c r="H72" i="219" s="1"/>
  <c r="N23" i="219"/>
  <c r="F85" i="218"/>
  <c r="F84" i="218"/>
  <c r="N73" i="218"/>
  <c r="B68" i="218"/>
  <c r="C68" i="218" s="1"/>
  <c r="D68" i="218" s="1"/>
  <c r="E68" i="218" s="1"/>
  <c r="F68" i="218" s="1"/>
  <c r="G68" i="218" s="1"/>
  <c r="H68" i="218" s="1"/>
  <c r="I68" i="218" s="1"/>
  <c r="J68" i="218" s="1"/>
  <c r="K68" i="218" s="1"/>
  <c r="L68" i="218" s="1"/>
  <c r="M68" i="218" s="1"/>
  <c r="M58" i="218"/>
  <c r="L58" i="218"/>
  <c r="K58" i="218"/>
  <c r="J58" i="218"/>
  <c r="I58" i="218"/>
  <c r="H58" i="218"/>
  <c r="G58" i="218"/>
  <c r="F58" i="218"/>
  <c r="E58" i="218"/>
  <c r="D58" i="218"/>
  <c r="C58" i="218"/>
  <c r="B58" i="218"/>
  <c r="N57" i="218"/>
  <c r="N56" i="218"/>
  <c r="N55" i="218"/>
  <c r="N54" i="218"/>
  <c r="N53" i="218"/>
  <c r="L46" i="218"/>
  <c r="K46" i="218"/>
  <c r="J46" i="218"/>
  <c r="I46" i="218"/>
  <c r="H46" i="218"/>
  <c r="G46" i="218"/>
  <c r="F46" i="218"/>
  <c r="E46" i="218"/>
  <c r="D46" i="218"/>
  <c r="C46" i="218"/>
  <c r="B46" i="218"/>
  <c r="N45" i="218"/>
  <c r="M44" i="218"/>
  <c r="M46" i="218" s="1"/>
  <c r="N41" i="218"/>
  <c r="N40" i="218"/>
  <c r="N39" i="218"/>
  <c r="N37" i="218"/>
  <c r="M34" i="218"/>
  <c r="M38" i="218" s="1"/>
  <c r="M42" i="218" s="1"/>
  <c r="L34" i="218"/>
  <c r="L38" i="218" s="1"/>
  <c r="L42" i="218" s="1"/>
  <c r="K34" i="218"/>
  <c r="K38" i="218" s="1"/>
  <c r="K42" i="218" s="1"/>
  <c r="J34" i="218"/>
  <c r="J38" i="218" s="1"/>
  <c r="J42" i="218" s="1"/>
  <c r="I34" i="218"/>
  <c r="I38" i="218" s="1"/>
  <c r="I42" i="218" s="1"/>
  <c r="H34" i="218"/>
  <c r="H38" i="218" s="1"/>
  <c r="H42" i="218" s="1"/>
  <c r="G34" i="218"/>
  <c r="G38" i="218" s="1"/>
  <c r="G42" i="218" s="1"/>
  <c r="F34" i="218"/>
  <c r="F38" i="218" s="1"/>
  <c r="F42" i="218" s="1"/>
  <c r="E34" i="218"/>
  <c r="E38" i="218" s="1"/>
  <c r="E42" i="218" s="1"/>
  <c r="D34" i="218"/>
  <c r="D38" i="218" s="1"/>
  <c r="D42" i="218" s="1"/>
  <c r="C34" i="218"/>
  <c r="C38" i="218" s="1"/>
  <c r="C42" i="218" s="1"/>
  <c r="B34" i="218"/>
  <c r="B38" i="218" s="1"/>
  <c r="N33" i="218"/>
  <c r="N32" i="218"/>
  <c r="N31" i="218"/>
  <c r="N30" i="218"/>
  <c r="M26" i="218"/>
  <c r="L26" i="218"/>
  <c r="K26" i="218"/>
  <c r="J26" i="218"/>
  <c r="I26" i="218"/>
  <c r="H26" i="218"/>
  <c r="G26" i="218"/>
  <c r="F26" i="218"/>
  <c r="E26" i="218"/>
  <c r="D26" i="218"/>
  <c r="C26" i="218"/>
  <c r="B26" i="218"/>
  <c r="M25" i="218"/>
  <c r="L25" i="218"/>
  <c r="K25" i="218"/>
  <c r="J25" i="218"/>
  <c r="I25" i="218"/>
  <c r="H25" i="218"/>
  <c r="G25" i="218"/>
  <c r="F25" i="218"/>
  <c r="E25" i="218"/>
  <c r="D25" i="218"/>
  <c r="C25" i="218"/>
  <c r="B25" i="218"/>
  <c r="M24" i="218"/>
  <c r="L24" i="218"/>
  <c r="K24" i="218"/>
  <c r="J24" i="218"/>
  <c r="I24" i="218"/>
  <c r="H24" i="218"/>
  <c r="G24" i="218"/>
  <c r="F24" i="218"/>
  <c r="E24" i="218"/>
  <c r="D24" i="218"/>
  <c r="C24" i="218"/>
  <c r="B24" i="218"/>
  <c r="M23" i="218"/>
  <c r="M27" i="218" s="1"/>
  <c r="L23" i="218"/>
  <c r="L27" i="218" s="1"/>
  <c r="K23" i="218"/>
  <c r="K27" i="218" s="1"/>
  <c r="J23" i="218"/>
  <c r="J27" i="218" s="1"/>
  <c r="I23" i="218"/>
  <c r="I27" i="218" s="1"/>
  <c r="H23" i="218"/>
  <c r="H27" i="218" s="1"/>
  <c r="G23" i="218"/>
  <c r="G27" i="218" s="1"/>
  <c r="F23" i="218"/>
  <c r="F27" i="218" s="1"/>
  <c r="E23" i="218"/>
  <c r="E27" i="218" s="1"/>
  <c r="D23" i="218"/>
  <c r="D27" i="218" s="1"/>
  <c r="C23" i="218"/>
  <c r="C27" i="218" s="1"/>
  <c r="B23" i="218"/>
  <c r="B27" i="218" s="1"/>
  <c r="M20" i="218"/>
  <c r="L20" i="218"/>
  <c r="K20" i="218"/>
  <c r="J20" i="218"/>
  <c r="I20" i="218"/>
  <c r="I48" i="218" s="1"/>
  <c r="H20" i="218"/>
  <c r="G20" i="218"/>
  <c r="F20" i="218"/>
  <c r="E20" i="218"/>
  <c r="E48" i="218" s="1"/>
  <c r="D20" i="218"/>
  <c r="C20" i="218"/>
  <c r="B20" i="218"/>
  <c r="N19" i="218"/>
  <c r="N17" i="218"/>
  <c r="N16" i="218"/>
  <c r="N11" i="218"/>
  <c r="M9" i="218"/>
  <c r="M13" i="218" s="1"/>
  <c r="L9" i="218"/>
  <c r="L13" i="218" s="1"/>
  <c r="K9" i="218"/>
  <c r="K13" i="218" s="1"/>
  <c r="J9" i="218"/>
  <c r="J13" i="218" s="1"/>
  <c r="I9" i="218"/>
  <c r="I13" i="218" s="1"/>
  <c r="H9" i="218"/>
  <c r="H13" i="218" s="1"/>
  <c r="G9" i="218"/>
  <c r="G13" i="218" s="1"/>
  <c r="F9" i="218"/>
  <c r="F13" i="218" s="1"/>
  <c r="E9" i="218"/>
  <c r="E13" i="218" s="1"/>
  <c r="D9" i="218"/>
  <c r="D13" i="218" s="1"/>
  <c r="C9" i="218"/>
  <c r="C13" i="218" s="1"/>
  <c r="B9" i="218"/>
  <c r="B13" i="218" s="1"/>
  <c r="N8" i="218"/>
  <c r="N7" i="218"/>
  <c r="N6" i="218"/>
  <c r="N5" i="218"/>
  <c r="N9" i="218" s="1"/>
  <c r="N13" i="218" s="1"/>
  <c r="N4" i="218"/>
  <c r="M61" i="219" l="1"/>
  <c r="M62" i="219" s="1"/>
  <c r="M72" i="219" s="1"/>
  <c r="D48" i="218"/>
  <c r="H48" i="218"/>
  <c r="L48" i="218"/>
  <c r="L50" i="218" s="1"/>
  <c r="M48" i="218"/>
  <c r="M50" i="218" s="1"/>
  <c r="M73" i="224"/>
  <c r="M64" i="224"/>
  <c r="M74" i="224" s="1"/>
  <c r="K73" i="223"/>
  <c r="L63" i="223"/>
  <c r="K64" i="223"/>
  <c r="K74" i="223" s="1"/>
  <c r="D73" i="222"/>
  <c r="D64" i="222"/>
  <c r="D74" i="222" s="1"/>
  <c r="E63" i="222"/>
  <c r="B28" i="218"/>
  <c r="C28" i="218"/>
  <c r="D28" i="218"/>
  <c r="E28" i="218"/>
  <c r="F28" i="218"/>
  <c r="G28" i="218"/>
  <c r="H28" i="218"/>
  <c r="I28" i="218"/>
  <c r="J28" i="218"/>
  <c r="K28" i="218"/>
  <c r="L28" i="218"/>
  <c r="M28" i="218"/>
  <c r="F50" i="219"/>
  <c r="B64" i="221"/>
  <c r="B74" i="221" s="1"/>
  <c r="C63" i="221"/>
  <c r="B73" i="221"/>
  <c r="B72" i="220"/>
  <c r="N50" i="220"/>
  <c r="O50" i="220" s="1"/>
  <c r="C63" i="220"/>
  <c r="B73" i="220"/>
  <c r="B64" i="220"/>
  <c r="B74" i="220" s="1"/>
  <c r="J50" i="219"/>
  <c r="N27" i="219"/>
  <c r="C50" i="219"/>
  <c r="N48" i="219"/>
  <c r="N61" i="219" s="1"/>
  <c r="N62" i="219" s="1"/>
  <c r="B50" i="219"/>
  <c r="N28" i="219"/>
  <c r="B72" i="219"/>
  <c r="B63" i="219"/>
  <c r="K50" i="219"/>
  <c r="G50" i="219"/>
  <c r="N24" i="218"/>
  <c r="N25" i="218"/>
  <c r="N26" i="218"/>
  <c r="N34" i="218"/>
  <c r="F48" i="218"/>
  <c r="F61" i="218" s="1"/>
  <c r="F62" i="218" s="1"/>
  <c r="F72" i="218" s="1"/>
  <c r="J48" i="218"/>
  <c r="J61" i="218" s="1"/>
  <c r="J62" i="218" s="1"/>
  <c r="J72" i="218" s="1"/>
  <c r="N58" i="218"/>
  <c r="N20" i="218"/>
  <c r="C48" i="218"/>
  <c r="C61" i="218" s="1"/>
  <c r="C62" i="218" s="1"/>
  <c r="C72" i="218" s="1"/>
  <c r="K48" i="218"/>
  <c r="K61" i="218" s="1"/>
  <c r="K62" i="218" s="1"/>
  <c r="K72" i="218" s="1"/>
  <c r="P53" i="218"/>
  <c r="Z53" i="218" s="1"/>
  <c r="H50" i="218"/>
  <c r="I50" i="218"/>
  <c r="B42" i="218"/>
  <c r="B48" i="218" s="1"/>
  <c r="B50" i="218" s="1"/>
  <c r="N38" i="218"/>
  <c r="N42" i="218" s="1"/>
  <c r="D61" i="218"/>
  <c r="D62" i="218" s="1"/>
  <c r="D72" i="218" s="1"/>
  <c r="H61" i="218"/>
  <c r="L61" i="218"/>
  <c r="L62" i="218" s="1"/>
  <c r="L72" i="218" s="1"/>
  <c r="D50" i="218"/>
  <c r="E50" i="218"/>
  <c r="G48" i="218"/>
  <c r="G61" i="218" s="1"/>
  <c r="G62" i="218" s="1"/>
  <c r="G72" i="218" s="1"/>
  <c r="E61" i="218"/>
  <c r="E62" i="218" s="1"/>
  <c r="E72" i="218" s="1"/>
  <c r="I61" i="218"/>
  <c r="I62" i="218" s="1"/>
  <c r="I72" i="218" s="1"/>
  <c r="N44" i="218"/>
  <c r="N46" i="218" s="1"/>
  <c r="H62" i="218"/>
  <c r="H72" i="218" s="1"/>
  <c r="N23" i="218"/>
  <c r="F85" i="217"/>
  <c r="F84" i="217"/>
  <c r="N73" i="217"/>
  <c r="B68" i="217"/>
  <c r="C68" i="217" s="1"/>
  <c r="D68" i="217" s="1"/>
  <c r="E68" i="217" s="1"/>
  <c r="F68" i="217" s="1"/>
  <c r="G68" i="217" s="1"/>
  <c r="H68" i="217" s="1"/>
  <c r="I68" i="217" s="1"/>
  <c r="J68" i="217" s="1"/>
  <c r="K68" i="217" s="1"/>
  <c r="L68" i="217" s="1"/>
  <c r="M68" i="217" s="1"/>
  <c r="M58" i="217"/>
  <c r="L58" i="217"/>
  <c r="K58" i="217"/>
  <c r="J58" i="217"/>
  <c r="I58" i="217"/>
  <c r="H58" i="217"/>
  <c r="G58" i="217"/>
  <c r="F58" i="217"/>
  <c r="E58" i="217"/>
  <c r="D58" i="217"/>
  <c r="C58" i="217"/>
  <c r="B58" i="217"/>
  <c r="N57" i="217"/>
  <c r="N56" i="217"/>
  <c r="N55" i="217"/>
  <c r="N54" i="217"/>
  <c r="N53" i="217"/>
  <c r="P53" i="217" s="1"/>
  <c r="Z53" i="217" s="1"/>
  <c r="L46" i="217"/>
  <c r="K46" i="217"/>
  <c r="J46" i="217"/>
  <c r="I46" i="217"/>
  <c r="H46" i="217"/>
  <c r="G46" i="217"/>
  <c r="F46" i="217"/>
  <c r="E46" i="217"/>
  <c r="D46" i="217"/>
  <c r="C46" i="217"/>
  <c r="B46" i="217"/>
  <c r="N45" i="217"/>
  <c r="M44" i="217"/>
  <c r="M46" i="217" s="1"/>
  <c r="N41" i="217"/>
  <c r="N40" i="217"/>
  <c r="N39" i="217"/>
  <c r="N37" i="217"/>
  <c r="M34" i="217"/>
  <c r="M38" i="217" s="1"/>
  <c r="M42" i="217" s="1"/>
  <c r="L34" i="217"/>
  <c r="L38" i="217" s="1"/>
  <c r="L42" i="217" s="1"/>
  <c r="K34" i="217"/>
  <c r="K38" i="217" s="1"/>
  <c r="K42" i="217" s="1"/>
  <c r="J34" i="217"/>
  <c r="J38" i="217" s="1"/>
  <c r="J42" i="217" s="1"/>
  <c r="I34" i="217"/>
  <c r="I38" i="217" s="1"/>
  <c r="I42" i="217" s="1"/>
  <c r="H34" i="217"/>
  <c r="H38" i="217" s="1"/>
  <c r="H42" i="217" s="1"/>
  <c r="G34" i="217"/>
  <c r="G38" i="217" s="1"/>
  <c r="G42" i="217" s="1"/>
  <c r="F34" i="217"/>
  <c r="F38" i="217" s="1"/>
  <c r="F42" i="217" s="1"/>
  <c r="E34" i="217"/>
  <c r="E38" i="217" s="1"/>
  <c r="E42" i="217" s="1"/>
  <c r="D34" i="217"/>
  <c r="D38" i="217" s="1"/>
  <c r="D42" i="217" s="1"/>
  <c r="C34" i="217"/>
  <c r="C38" i="217" s="1"/>
  <c r="C42" i="217" s="1"/>
  <c r="B34" i="217"/>
  <c r="B38" i="217" s="1"/>
  <c r="N33" i="217"/>
  <c r="N32" i="217"/>
  <c r="N31" i="217"/>
  <c r="N30" i="217"/>
  <c r="M26" i="217"/>
  <c r="L26" i="217"/>
  <c r="K26" i="217"/>
  <c r="J26" i="217"/>
  <c r="I26" i="217"/>
  <c r="H26" i="217"/>
  <c r="G26" i="217"/>
  <c r="F26" i="217"/>
  <c r="E26" i="217"/>
  <c r="D26" i="217"/>
  <c r="C26" i="217"/>
  <c r="B26" i="217"/>
  <c r="M25" i="217"/>
  <c r="L25" i="217"/>
  <c r="K25" i="217"/>
  <c r="J25" i="217"/>
  <c r="I25" i="217"/>
  <c r="H25" i="217"/>
  <c r="G25" i="217"/>
  <c r="F25" i="217"/>
  <c r="E25" i="217"/>
  <c r="D25" i="217"/>
  <c r="C25" i="217"/>
  <c r="B25" i="217"/>
  <c r="M24" i="217"/>
  <c r="L24" i="217"/>
  <c r="K24" i="217"/>
  <c r="J24" i="217"/>
  <c r="I24" i="217"/>
  <c r="H24" i="217"/>
  <c r="G24" i="217"/>
  <c r="F24" i="217"/>
  <c r="E24" i="217"/>
  <c r="D24" i="217"/>
  <c r="C24" i="217"/>
  <c r="B24" i="217"/>
  <c r="M23" i="217"/>
  <c r="L23" i="217"/>
  <c r="L27" i="217" s="1"/>
  <c r="K23" i="217"/>
  <c r="K27" i="217" s="1"/>
  <c r="J23" i="217"/>
  <c r="J27" i="217" s="1"/>
  <c r="I23" i="217"/>
  <c r="I27" i="217" s="1"/>
  <c r="H23" i="217"/>
  <c r="G23" i="217"/>
  <c r="G27" i="217" s="1"/>
  <c r="F23" i="217"/>
  <c r="F27" i="217" s="1"/>
  <c r="E23" i="217"/>
  <c r="E27" i="217" s="1"/>
  <c r="D23" i="217"/>
  <c r="D27" i="217" s="1"/>
  <c r="C23" i="217"/>
  <c r="C27" i="217" s="1"/>
  <c r="B23" i="217"/>
  <c r="B27" i="217" s="1"/>
  <c r="M20" i="217"/>
  <c r="L20" i="217"/>
  <c r="K20" i="217"/>
  <c r="J20" i="217"/>
  <c r="I20" i="217"/>
  <c r="H20" i="217"/>
  <c r="G20" i="217"/>
  <c r="F20" i="217"/>
  <c r="E20" i="217"/>
  <c r="D20" i="217"/>
  <c r="C20" i="217"/>
  <c r="B20" i="217"/>
  <c r="N19" i="217"/>
  <c r="N17" i="217"/>
  <c r="N16" i="217"/>
  <c r="N11" i="217"/>
  <c r="M9" i="217"/>
  <c r="M13" i="217" s="1"/>
  <c r="L9" i="217"/>
  <c r="L13" i="217" s="1"/>
  <c r="K9" i="217"/>
  <c r="K13" i="217" s="1"/>
  <c r="J9" i="217"/>
  <c r="J13" i="217" s="1"/>
  <c r="I9" i="217"/>
  <c r="I13" i="217" s="1"/>
  <c r="H9" i="217"/>
  <c r="H13" i="217" s="1"/>
  <c r="G9" i="217"/>
  <c r="G13" i="217" s="1"/>
  <c r="F9" i="217"/>
  <c r="F13" i="217" s="1"/>
  <c r="E9" i="217"/>
  <c r="E13" i="217" s="1"/>
  <c r="D9" i="217"/>
  <c r="D13" i="217" s="1"/>
  <c r="C9" i="217"/>
  <c r="C13" i="217" s="1"/>
  <c r="B9" i="217"/>
  <c r="B13" i="217" s="1"/>
  <c r="N8" i="217"/>
  <c r="N7" i="217"/>
  <c r="N6" i="217"/>
  <c r="N5" i="217"/>
  <c r="N4" i="217"/>
  <c r="M61" i="218" l="1"/>
  <c r="M62" i="218" s="1"/>
  <c r="M72" i="218" s="1"/>
  <c r="F50" i="218"/>
  <c r="D48" i="217"/>
  <c r="L48" i="217"/>
  <c r="L50" i="217" s="1"/>
  <c r="M48" i="217"/>
  <c r="L64" i="223"/>
  <c r="L74" i="223" s="1"/>
  <c r="M63" i="223"/>
  <c r="L73" i="223"/>
  <c r="F63" i="222"/>
  <c r="E73" i="222"/>
  <c r="E64" i="222"/>
  <c r="E74" i="222" s="1"/>
  <c r="D28" i="217"/>
  <c r="L28" i="217"/>
  <c r="D63" i="221"/>
  <c r="C73" i="221"/>
  <c r="C64" i="221"/>
  <c r="C74" i="221" s="1"/>
  <c r="D63" i="220"/>
  <c r="C73" i="220"/>
  <c r="C64" i="220"/>
  <c r="C74" i="220" s="1"/>
  <c r="N50" i="219"/>
  <c r="O50" i="219" s="1"/>
  <c r="C63" i="219"/>
  <c r="B73" i="219"/>
  <c r="B64" i="219"/>
  <c r="B74" i="219" s="1"/>
  <c r="J50" i="218"/>
  <c r="K50" i="218"/>
  <c r="N48" i="218"/>
  <c r="N61" i="218" s="1"/>
  <c r="N62" i="218" s="1"/>
  <c r="N27" i="218"/>
  <c r="N28" i="218" s="1"/>
  <c r="C50" i="218"/>
  <c r="B61" i="218"/>
  <c r="B62" i="218" s="1"/>
  <c r="G50" i="218"/>
  <c r="N20" i="217"/>
  <c r="B28" i="217"/>
  <c r="F28" i="217"/>
  <c r="M27" i="217"/>
  <c r="M28" i="217" s="1"/>
  <c r="C28" i="217"/>
  <c r="G28" i="217"/>
  <c r="K28" i="217"/>
  <c r="H48" i="217"/>
  <c r="H50" i="217" s="1"/>
  <c r="H27" i="217"/>
  <c r="H28" i="217" s="1"/>
  <c r="N9" i="217"/>
  <c r="N13" i="217" s="1"/>
  <c r="C48" i="217"/>
  <c r="C61" i="217" s="1"/>
  <c r="C62" i="217" s="1"/>
  <c r="C72" i="217" s="1"/>
  <c r="K48" i="217"/>
  <c r="K61" i="217" s="1"/>
  <c r="K62" i="217" s="1"/>
  <c r="K72" i="217" s="1"/>
  <c r="E48" i="217"/>
  <c r="E50" i="217" s="1"/>
  <c r="I48" i="217"/>
  <c r="I61" i="217" s="1"/>
  <c r="I62" i="217" s="1"/>
  <c r="I72" i="217" s="1"/>
  <c r="E28" i="217"/>
  <c r="I28" i="217"/>
  <c r="J28" i="217"/>
  <c r="N24" i="217"/>
  <c r="N25" i="217"/>
  <c r="N26" i="217"/>
  <c r="N34" i="217"/>
  <c r="F48" i="217"/>
  <c r="F50" i="217" s="1"/>
  <c r="J48" i="217"/>
  <c r="J61" i="217" s="1"/>
  <c r="J62" i="217" s="1"/>
  <c r="J72" i="217" s="1"/>
  <c r="N58" i="217"/>
  <c r="D50" i="217"/>
  <c r="M50" i="217"/>
  <c r="B42" i="217"/>
  <c r="B48" i="217" s="1"/>
  <c r="B50" i="217" s="1"/>
  <c r="N38" i="217"/>
  <c r="N42" i="217"/>
  <c r="D61" i="217"/>
  <c r="D62" i="217" s="1"/>
  <c r="D72" i="217" s="1"/>
  <c r="H61" i="217"/>
  <c r="H62" i="217" s="1"/>
  <c r="H72" i="217" s="1"/>
  <c r="G48" i="217"/>
  <c r="G61" i="217" s="1"/>
  <c r="G62" i="217" s="1"/>
  <c r="G72" i="217" s="1"/>
  <c r="E61" i="217"/>
  <c r="E62" i="217" s="1"/>
  <c r="E72" i="217" s="1"/>
  <c r="M61" i="217"/>
  <c r="M62" i="217" s="1"/>
  <c r="M72" i="217" s="1"/>
  <c r="N44" i="217"/>
  <c r="N46" i="217" s="1"/>
  <c r="N23" i="217"/>
  <c r="F85" i="216"/>
  <c r="F84" i="216"/>
  <c r="N73" i="216"/>
  <c r="B68" i="216"/>
  <c r="C68" i="216" s="1"/>
  <c r="D68" i="216" s="1"/>
  <c r="E68" i="216" s="1"/>
  <c r="F68" i="216" s="1"/>
  <c r="G68" i="216" s="1"/>
  <c r="H68" i="216" s="1"/>
  <c r="I68" i="216" s="1"/>
  <c r="J68" i="216" s="1"/>
  <c r="K68" i="216" s="1"/>
  <c r="L68" i="216" s="1"/>
  <c r="M68" i="216" s="1"/>
  <c r="M58" i="216"/>
  <c r="L58" i="216"/>
  <c r="K58" i="216"/>
  <c r="J58" i="216"/>
  <c r="I58" i="216"/>
  <c r="H58" i="216"/>
  <c r="G58" i="216"/>
  <c r="F58" i="216"/>
  <c r="E58" i="216"/>
  <c r="D58" i="216"/>
  <c r="C58" i="216"/>
  <c r="B58" i="216"/>
  <c r="N57" i="216"/>
  <c r="N56" i="216"/>
  <c r="N55" i="216"/>
  <c r="N54" i="216"/>
  <c r="N53" i="216"/>
  <c r="L46" i="216"/>
  <c r="K46" i="216"/>
  <c r="J46" i="216"/>
  <c r="I46" i="216"/>
  <c r="H46" i="216"/>
  <c r="G46" i="216"/>
  <c r="F46" i="216"/>
  <c r="E46" i="216"/>
  <c r="D46" i="216"/>
  <c r="C46" i="216"/>
  <c r="B46" i="216"/>
  <c r="N45" i="216"/>
  <c r="M44" i="216"/>
  <c r="M46" i="216" s="1"/>
  <c r="N41" i="216"/>
  <c r="N40" i="216"/>
  <c r="N39" i="216"/>
  <c r="N37" i="216"/>
  <c r="M34" i="216"/>
  <c r="M38" i="216" s="1"/>
  <c r="M42" i="216" s="1"/>
  <c r="L34" i="216"/>
  <c r="L38" i="216" s="1"/>
  <c r="L42" i="216" s="1"/>
  <c r="K34" i="216"/>
  <c r="K38" i="216" s="1"/>
  <c r="K42" i="216" s="1"/>
  <c r="J34" i="216"/>
  <c r="J38" i="216" s="1"/>
  <c r="J42" i="216" s="1"/>
  <c r="I34" i="216"/>
  <c r="I38" i="216" s="1"/>
  <c r="I42" i="216" s="1"/>
  <c r="H34" i="216"/>
  <c r="H38" i="216" s="1"/>
  <c r="H42" i="216" s="1"/>
  <c r="G34" i="216"/>
  <c r="G38" i="216" s="1"/>
  <c r="G42" i="216" s="1"/>
  <c r="F34" i="216"/>
  <c r="F38" i="216" s="1"/>
  <c r="F42" i="216" s="1"/>
  <c r="E34" i="216"/>
  <c r="E38" i="216" s="1"/>
  <c r="E42" i="216" s="1"/>
  <c r="D34" i="216"/>
  <c r="D38" i="216" s="1"/>
  <c r="D42" i="216" s="1"/>
  <c r="C34" i="216"/>
  <c r="C38" i="216" s="1"/>
  <c r="C42" i="216" s="1"/>
  <c r="B34" i="216"/>
  <c r="B38" i="216" s="1"/>
  <c r="N33" i="216"/>
  <c r="N32" i="216"/>
  <c r="N31" i="216"/>
  <c r="N30" i="216"/>
  <c r="M26" i="216"/>
  <c r="L26" i="216"/>
  <c r="K26" i="216"/>
  <c r="J26" i="216"/>
  <c r="I26" i="216"/>
  <c r="H26" i="216"/>
  <c r="G26" i="216"/>
  <c r="F26" i="216"/>
  <c r="E26" i="216"/>
  <c r="D26" i="216"/>
  <c r="C26" i="216"/>
  <c r="B26" i="216"/>
  <c r="M25" i="216"/>
  <c r="L25" i="216"/>
  <c r="K25" i="216"/>
  <c r="J25" i="216"/>
  <c r="I25" i="216"/>
  <c r="H25" i="216"/>
  <c r="G25" i="216"/>
  <c r="F25" i="216"/>
  <c r="E25" i="216"/>
  <c r="D25" i="216"/>
  <c r="C25" i="216"/>
  <c r="B25" i="216"/>
  <c r="M24" i="216"/>
  <c r="L24" i="216"/>
  <c r="K24" i="216"/>
  <c r="J24" i="216"/>
  <c r="I24" i="216"/>
  <c r="H24" i="216"/>
  <c r="G24" i="216"/>
  <c r="F24" i="216"/>
  <c r="E24" i="216"/>
  <c r="D24" i="216"/>
  <c r="C24" i="216"/>
  <c r="B24" i="216"/>
  <c r="M23" i="216"/>
  <c r="M27" i="216" s="1"/>
  <c r="L23" i="216"/>
  <c r="L27" i="216" s="1"/>
  <c r="K23" i="216"/>
  <c r="K27" i="216" s="1"/>
  <c r="J23" i="216"/>
  <c r="J27" i="216" s="1"/>
  <c r="I23" i="216"/>
  <c r="I27" i="216" s="1"/>
  <c r="H23" i="216"/>
  <c r="H27" i="216" s="1"/>
  <c r="G23" i="216"/>
  <c r="G27" i="216" s="1"/>
  <c r="F23" i="216"/>
  <c r="F27" i="216" s="1"/>
  <c r="E23" i="216"/>
  <c r="E27" i="216" s="1"/>
  <c r="D23" i="216"/>
  <c r="D27" i="216" s="1"/>
  <c r="C23" i="216"/>
  <c r="C27" i="216" s="1"/>
  <c r="B23" i="216"/>
  <c r="B27" i="216" s="1"/>
  <c r="M20" i="216"/>
  <c r="M48" i="216" s="1"/>
  <c r="L20" i="216"/>
  <c r="L48" i="216" s="1"/>
  <c r="K20" i="216"/>
  <c r="J20" i="216"/>
  <c r="I20" i="216"/>
  <c r="H20" i="216"/>
  <c r="H48" i="216" s="1"/>
  <c r="G20" i="216"/>
  <c r="F20" i="216"/>
  <c r="E20" i="216"/>
  <c r="D20" i="216"/>
  <c r="D48" i="216" s="1"/>
  <c r="C20" i="216"/>
  <c r="B20" i="216"/>
  <c r="N19" i="216"/>
  <c r="N17" i="216"/>
  <c r="N16" i="216"/>
  <c r="N11" i="216"/>
  <c r="M9" i="216"/>
  <c r="M13" i="216" s="1"/>
  <c r="L9" i="216"/>
  <c r="L13" i="216" s="1"/>
  <c r="K9" i="216"/>
  <c r="K13" i="216" s="1"/>
  <c r="J9" i="216"/>
  <c r="J13" i="216" s="1"/>
  <c r="I9" i="216"/>
  <c r="I13" i="216" s="1"/>
  <c r="H9" i="216"/>
  <c r="H13" i="216" s="1"/>
  <c r="G9" i="216"/>
  <c r="G13" i="216" s="1"/>
  <c r="F9" i="216"/>
  <c r="F13" i="216" s="1"/>
  <c r="E9" i="216"/>
  <c r="E13" i="216" s="1"/>
  <c r="D9" i="216"/>
  <c r="D13" i="216" s="1"/>
  <c r="D50" i="216" s="1"/>
  <c r="C9" i="216"/>
  <c r="C13" i="216" s="1"/>
  <c r="B9" i="216"/>
  <c r="B13" i="216" s="1"/>
  <c r="N8" i="216"/>
  <c r="N7" i="216"/>
  <c r="N6" i="216"/>
  <c r="N5" i="216"/>
  <c r="N4" i="216"/>
  <c r="E48" i="216" l="1"/>
  <c r="I48" i="216"/>
  <c r="I50" i="217"/>
  <c r="L61" i="217"/>
  <c r="L62" i="217" s="1"/>
  <c r="L72" i="217" s="1"/>
  <c r="N50" i="218"/>
  <c r="O50" i="218" s="1"/>
  <c r="M64" i="223"/>
  <c r="M74" i="223" s="1"/>
  <c r="M73" i="223"/>
  <c r="G63" i="222"/>
  <c r="F73" i="222"/>
  <c r="F64" i="222"/>
  <c r="F74" i="222" s="1"/>
  <c r="C28" i="216"/>
  <c r="D28" i="216"/>
  <c r="H28" i="216"/>
  <c r="L28" i="216"/>
  <c r="D73" i="221"/>
  <c r="D64" i="221"/>
  <c r="D74" i="221" s="1"/>
  <c r="E63" i="221"/>
  <c r="D73" i="220"/>
  <c r="D64" i="220"/>
  <c r="D74" i="220" s="1"/>
  <c r="E63" i="220"/>
  <c r="D63" i="219"/>
  <c r="C73" i="219"/>
  <c r="C64" i="219"/>
  <c r="C74" i="219" s="1"/>
  <c r="B72" i="218"/>
  <c r="B63" i="218"/>
  <c r="N48" i="217"/>
  <c r="N61" i="217" s="1"/>
  <c r="N62" i="217" s="1"/>
  <c r="B61" i="217"/>
  <c r="B62" i="217" s="1"/>
  <c r="B72" i="217" s="1"/>
  <c r="J50" i="217"/>
  <c r="K50" i="217"/>
  <c r="C50" i="217"/>
  <c r="N27" i="217"/>
  <c r="N28" i="217" s="1"/>
  <c r="F61" i="217"/>
  <c r="F62" i="217" s="1"/>
  <c r="F72" i="217" s="1"/>
  <c r="G50" i="217"/>
  <c r="K48" i="216"/>
  <c r="K61" i="216" s="1"/>
  <c r="K62" i="216" s="1"/>
  <c r="K72" i="216" s="1"/>
  <c r="N20" i="216"/>
  <c r="E28" i="216"/>
  <c r="I28" i="216"/>
  <c r="M28" i="216"/>
  <c r="N9" i="216"/>
  <c r="N13" i="216" s="1"/>
  <c r="C48" i="216"/>
  <c r="C61" i="216" s="1"/>
  <c r="C62" i="216" s="1"/>
  <c r="C72" i="216" s="1"/>
  <c r="B28" i="216"/>
  <c r="F28" i="216"/>
  <c r="J28" i="216"/>
  <c r="N24" i="216"/>
  <c r="N25" i="216"/>
  <c r="N26" i="216"/>
  <c r="N34" i="216"/>
  <c r="F48" i="216"/>
  <c r="F50" i="216" s="1"/>
  <c r="J48" i="216"/>
  <c r="J61" i="216" s="1"/>
  <c r="J62" i="216" s="1"/>
  <c r="J72" i="216" s="1"/>
  <c r="N58" i="216"/>
  <c r="G28" i="216"/>
  <c r="K28" i="216"/>
  <c r="P53" i="216"/>
  <c r="Z53" i="216" s="1"/>
  <c r="K50" i="216"/>
  <c r="H50" i="216"/>
  <c r="I50" i="216"/>
  <c r="L50" i="216"/>
  <c r="B42" i="216"/>
  <c r="B48" i="216" s="1"/>
  <c r="B61" i="216" s="1"/>
  <c r="B62" i="216" s="1"/>
  <c r="N38" i="216"/>
  <c r="N42" i="216" s="1"/>
  <c r="D61" i="216"/>
  <c r="D62" i="216" s="1"/>
  <c r="D72" i="216" s="1"/>
  <c r="H61" i="216"/>
  <c r="H62" i="216" s="1"/>
  <c r="H72" i="216" s="1"/>
  <c r="L61" i="216"/>
  <c r="L62" i="216" s="1"/>
  <c r="L72" i="216" s="1"/>
  <c r="E50" i="216"/>
  <c r="M50" i="216"/>
  <c r="G48" i="216"/>
  <c r="G61" i="216" s="1"/>
  <c r="G62" i="216" s="1"/>
  <c r="G72" i="216" s="1"/>
  <c r="E61" i="216"/>
  <c r="E62" i="216" s="1"/>
  <c r="E72" i="216" s="1"/>
  <c r="I61" i="216"/>
  <c r="I62" i="216" s="1"/>
  <c r="I72" i="216" s="1"/>
  <c r="M61" i="216"/>
  <c r="M62" i="216" s="1"/>
  <c r="M72" i="216" s="1"/>
  <c r="N44" i="216"/>
  <c r="N46" i="216" s="1"/>
  <c r="N23" i="216"/>
  <c r="F85" i="215"/>
  <c r="F84" i="215"/>
  <c r="C50" i="216" l="1"/>
  <c r="H63" i="222"/>
  <c r="G73" i="222"/>
  <c r="G64" i="222"/>
  <c r="G74" i="222" s="1"/>
  <c r="F63" i="221"/>
  <c r="E73" i="221"/>
  <c r="E64" i="221"/>
  <c r="E74" i="221" s="1"/>
  <c r="F63" i="220"/>
  <c r="E73" i="220"/>
  <c r="E64" i="220"/>
  <c r="E74" i="220" s="1"/>
  <c r="D73" i="219"/>
  <c r="D64" i="219"/>
  <c r="D74" i="219" s="1"/>
  <c r="E63" i="219"/>
  <c r="C63" i="218"/>
  <c r="B73" i="218"/>
  <c r="B64" i="218"/>
  <c r="B74" i="218" s="1"/>
  <c r="B63" i="217"/>
  <c r="C63" i="217" s="1"/>
  <c r="N50" i="217"/>
  <c r="O50" i="217" s="1"/>
  <c r="B64" i="217"/>
  <c r="B74" i="217" s="1"/>
  <c r="N48" i="216"/>
  <c r="N61" i="216" s="1"/>
  <c r="N62" i="216" s="1"/>
  <c r="N27" i="216"/>
  <c r="N28" i="216" s="1"/>
  <c r="J50" i="216"/>
  <c r="F61" i="216"/>
  <c r="F62" i="216" s="1"/>
  <c r="F72" i="216" s="1"/>
  <c r="B72" i="216"/>
  <c r="B63" i="216"/>
  <c r="B50" i="216"/>
  <c r="G50" i="216"/>
  <c r="N73" i="215"/>
  <c r="B68" i="215"/>
  <c r="C68" i="215" s="1"/>
  <c r="D68" i="215" s="1"/>
  <c r="E68" i="215" s="1"/>
  <c r="F68" i="215" s="1"/>
  <c r="G68" i="215" s="1"/>
  <c r="H68" i="215" s="1"/>
  <c r="I68" i="215" s="1"/>
  <c r="J68" i="215" s="1"/>
  <c r="K68" i="215" s="1"/>
  <c r="L68" i="215" s="1"/>
  <c r="M68" i="215" s="1"/>
  <c r="M58" i="215"/>
  <c r="L58" i="215"/>
  <c r="K58" i="215"/>
  <c r="J58" i="215"/>
  <c r="I58" i="215"/>
  <c r="H58" i="215"/>
  <c r="G58" i="215"/>
  <c r="F58" i="215"/>
  <c r="E58" i="215"/>
  <c r="D58" i="215"/>
  <c r="C58" i="215"/>
  <c r="B58" i="215"/>
  <c r="N57" i="215"/>
  <c r="N56" i="215"/>
  <c r="N55" i="215"/>
  <c r="N54" i="215"/>
  <c r="N53" i="215"/>
  <c r="L46" i="215"/>
  <c r="K46" i="215"/>
  <c r="J46" i="215"/>
  <c r="I46" i="215"/>
  <c r="H46" i="215"/>
  <c r="G46" i="215"/>
  <c r="F46" i="215"/>
  <c r="E46" i="215"/>
  <c r="D46" i="215"/>
  <c r="C46" i="215"/>
  <c r="B46" i="215"/>
  <c r="N45" i="215"/>
  <c r="M44" i="215"/>
  <c r="N41" i="215"/>
  <c r="N40" i="215"/>
  <c r="N39" i="215"/>
  <c r="N37" i="215"/>
  <c r="M34" i="215"/>
  <c r="M38" i="215" s="1"/>
  <c r="M42" i="215" s="1"/>
  <c r="L34" i="215"/>
  <c r="L38" i="215" s="1"/>
  <c r="L42" i="215" s="1"/>
  <c r="K34" i="215"/>
  <c r="K38" i="215" s="1"/>
  <c r="K42" i="215" s="1"/>
  <c r="J34" i="215"/>
  <c r="J38" i="215" s="1"/>
  <c r="J42" i="215" s="1"/>
  <c r="I34" i="215"/>
  <c r="I38" i="215" s="1"/>
  <c r="I42" i="215" s="1"/>
  <c r="H34" i="215"/>
  <c r="H38" i="215" s="1"/>
  <c r="H42" i="215" s="1"/>
  <c r="G34" i="215"/>
  <c r="G38" i="215" s="1"/>
  <c r="G42" i="215" s="1"/>
  <c r="F34" i="215"/>
  <c r="F38" i="215" s="1"/>
  <c r="F42" i="215" s="1"/>
  <c r="E34" i="215"/>
  <c r="E38" i="215" s="1"/>
  <c r="E42" i="215" s="1"/>
  <c r="D34" i="215"/>
  <c r="D38" i="215" s="1"/>
  <c r="D42" i="215" s="1"/>
  <c r="C34" i="215"/>
  <c r="C38" i="215" s="1"/>
  <c r="C42" i="215" s="1"/>
  <c r="B34" i="215"/>
  <c r="B38" i="215" s="1"/>
  <c r="B42" i="215" s="1"/>
  <c r="N33" i="215"/>
  <c r="N32" i="215"/>
  <c r="N31" i="215"/>
  <c r="N30" i="215"/>
  <c r="M26" i="215"/>
  <c r="L26" i="215"/>
  <c r="K26" i="215"/>
  <c r="J26" i="215"/>
  <c r="I26" i="215"/>
  <c r="H26" i="215"/>
  <c r="G26" i="215"/>
  <c r="F26" i="215"/>
  <c r="E26" i="215"/>
  <c r="D26" i="215"/>
  <c r="C26" i="215"/>
  <c r="B26" i="215"/>
  <c r="M25" i="215"/>
  <c r="L25" i="215"/>
  <c r="K25" i="215"/>
  <c r="J25" i="215"/>
  <c r="I25" i="215"/>
  <c r="H25" i="215"/>
  <c r="G25" i="215"/>
  <c r="F25" i="215"/>
  <c r="E25" i="215"/>
  <c r="D25" i="215"/>
  <c r="C25" i="215"/>
  <c r="B25" i="215"/>
  <c r="M24" i="215"/>
  <c r="L24" i="215"/>
  <c r="K24" i="215"/>
  <c r="J24" i="215"/>
  <c r="I24" i="215"/>
  <c r="H24" i="215"/>
  <c r="G24" i="215"/>
  <c r="F24" i="215"/>
  <c r="E24" i="215"/>
  <c r="D24" i="215"/>
  <c r="C24" i="215"/>
  <c r="B24" i="215"/>
  <c r="M23" i="215"/>
  <c r="M27" i="215" s="1"/>
  <c r="L23" i="215"/>
  <c r="L27" i="215" s="1"/>
  <c r="K23" i="215"/>
  <c r="K27" i="215" s="1"/>
  <c r="J23" i="215"/>
  <c r="J27" i="215" s="1"/>
  <c r="I23" i="215"/>
  <c r="I27" i="215" s="1"/>
  <c r="H23" i="215"/>
  <c r="H27" i="215" s="1"/>
  <c r="G23" i="215"/>
  <c r="G27" i="215" s="1"/>
  <c r="F23" i="215"/>
  <c r="F27" i="215" s="1"/>
  <c r="E23" i="215"/>
  <c r="D23" i="215"/>
  <c r="C23" i="215"/>
  <c r="C27" i="215" s="1"/>
  <c r="B23" i="215"/>
  <c r="B27" i="215" s="1"/>
  <c r="M20" i="215"/>
  <c r="L20" i="215"/>
  <c r="K20" i="215"/>
  <c r="J20" i="215"/>
  <c r="I20" i="215"/>
  <c r="H20" i="215"/>
  <c r="G20" i="215"/>
  <c r="F20" i="215"/>
  <c r="E20" i="215"/>
  <c r="D20" i="215"/>
  <c r="C20" i="215"/>
  <c r="B20" i="215"/>
  <c r="N19" i="215"/>
  <c r="N17" i="215"/>
  <c r="N16" i="215"/>
  <c r="N11" i="215"/>
  <c r="M9" i="215"/>
  <c r="M13" i="215" s="1"/>
  <c r="L9" i="215"/>
  <c r="L13" i="215" s="1"/>
  <c r="K9" i="215"/>
  <c r="K13" i="215" s="1"/>
  <c r="J9" i="215"/>
  <c r="J13" i="215" s="1"/>
  <c r="I9" i="215"/>
  <c r="I13" i="215" s="1"/>
  <c r="H9" i="215"/>
  <c r="H13" i="215" s="1"/>
  <c r="G9" i="215"/>
  <c r="G13" i="215" s="1"/>
  <c r="F9" i="215"/>
  <c r="F13" i="215" s="1"/>
  <c r="E9" i="215"/>
  <c r="E13" i="215" s="1"/>
  <c r="D9" i="215"/>
  <c r="D13" i="215" s="1"/>
  <c r="C9" i="215"/>
  <c r="C13" i="215" s="1"/>
  <c r="B9" i="215"/>
  <c r="B13" i="215" s="1"/>
  <c r="N8" i="215"/>
  <c r="N7" i="215"/>
  <c r="N6" i="215"/>
  <c r="N5" i="215"/>
  <c r="N4" i="215"/>
  <c r="B73" i="217" l="1"/>
  <c r="H73" i="222"/>
  <c r="H64" i="222"/>
  <c r="H74" i="222" s="1"/>
  <c r="I63" i="222"/>
  <c r="N44" i="215"/>
  <c r="M46" i="215"/>
  <c r="F73" i="221"/>
  <c r="G63" i="221"/>
  <c r="F64" i="221"/>
  <c r="F74" i="221" s="1"/>
  <c r="G63" i="220"/>
  <c r="F73" i="220"/>
  <c r="F64" i="220"/>
  <c r="F74" i="220" s="1"/>
  <c r="F63" i="219"/>
  <c r="E73" i="219"/>
  <c r="E64" i="219"/>
  <c r="E74" i="219" s="1"/>
  <c r="D63" i="218"/>
  <c r="C73" i="218"/>
  <c r="C64" i="218"/>
  <c r="C74" i="218" s="1"/>
  <c r="D63" i="217"/>
  <c r="C73" i="217"/>
  <c r="C64" i="217"/>
  <c r="C74" i="217" s="1"/>
  <c r="N50" i="216"/>
  <c r="O50" i="216" s="1"/>
  <c r="C63" i="216"/>
  <c r="B73" i="216"/>
  <c r="B64" i="216"/>
  <c r="B74" i="216" s="1"/>
  <c r="C48" i="215"/>
  <c r="G48" i="215"/>
  <c r="K48" i="215"/>
  <c r="K50" i="215" s="1"/>
  <c r="N34" i="215"/>
  <c r="M28" i="215"/>
  <c r="D27" i="215"/>
  <c r="D28" i="215" s="1"/>
  <c r="H28" i="215"/>
  <c r="L28" i="215"/>
  <c r="N58" i="215"/>
  <c r="N20" i="215"/>
  <c r="E48" i="215"/>
  <c r="E61" i="215" s="1"/>
  <c r="E62" i="215" s="1"/>
  <c r="E72" i="215" s="1"/>
  <c r="I48" i="215"/>
  <c r="I61" i="215" s="1"/>
  <c r="I62" i="215" s="1"/>
  <c r="I72" i="215" s="1"/>
  <c r="M48" i="215"/>
  <c r="M61" i="215" s="1"/>
  <c r="I28" i="215"/>
  <c r="E27" i="215"/>
  <c r="E28" i="215" s="1"/>
  <c r="D48" i="215"/>
  <c r="D50" i="215" s="1"/>
  <c r="H48" i="215"/>
  <c r="L48" i="215"/>
  <c r="L50" i="215" s="1"/>
  <c r="N46" i="215"/>
  <c r="N9" i="215"/>
  <c r="N13" i="215" s="1"/>
  <c r="B48" i="215"/>
  <c r="F48" i="215"/>
  <c r="F61" i="215" s="1"/>
  <c r="F62" i="215" s="1"/>
  <c r="F72" i="215" s="1"/>
  <c r="J48" i="215"/>
  <c r="J50" i="215" s="1"/>
  <c r="B28" i="215"/>
  <c r="F28" i="215"/>
  <c r="J28" i="215"/>
  <c r="N24" i="215"/>
  <c r="N25" i="215"/>
  <c r="N26" i="215"/>
  <c r="C50" i="215"/>
  <c r="G50" i="215"/>
  <c r="B50" i="215"/>
  <c r="C28" i="215"/>
  <c r="G28" i="215"/>
  <c r="K28" i="215"/>
  <c r="B61" i="215"/>
  <c r="B62" i="215" s="1"/>
  <c r="H50" i="215"/>
  <c r="M50" i="215"/>
  <c r="M62" i="215"/>
  <c r="M72" i="215" s="1"/>
  <c r="C61" i="215"/>
  <c r="C62" i="215" s="1"/>
  <c r="C72" i="215" s="1"/>
  <c r="G61" i="215"/>
  <c r="G62" i="215" s="1"/>
  <c r="G72" i="215" s="1"/>
  <c r="H61" i="215"/>
  <c r="H62" i="215" s="1"/>
  <c r="H72" i="215" s="1"/>
  <c r="N23" i="215"/>
  <c r="N38" i="215"/>
  <c r="N42" i="215" s="1"/>
  <c r="P53" i="215"/>
  <c r="Z53" i="215" s="1"/>
  <c r="N73" i="214"/>
  <c r="B68" i="214"/>
  <c r="C68" i="214" s="1"/>
  <c r="D68" i="214" s="1"/>
  <c r="E68" i="214" s="1"/>
  <c r="F68" i="214" s="1"/>
  <c r="G68" i="214" s="1"/>
  <c r="H68" i="214" s="1"/>
  <c r="I68" i="214" s="1"/>
  <c r="J68" i="214" s="1"/>
  <c r="K68" i="214" s="1"/>
  <c r="L68" i="214" s="1"/>
  <c r="M68" i="214" s="1"/>
  <c r="M58" i="214"/>
  <c r="L58" i="214"/>
  <c r="K58" i="214"/>
  <c r="J58" i="214"/>
  <c r="I58" i="214"/>
  <c r="H58" i="214"/>
  <c r="G58" i="214"/>
  <c r="F58" i="214"/>
  <c r="E58" i="214"/>
  <c r="D58" i="214"/>
  <c r="C58" i="214"/>
  <c r="B58" i="214"/>
  <c r="N57" i="214"/>
  <c r="N56" i="214"/>
  <c r="N55" i="214"/>
  <c r="N54" i="214"/>
  <c r="N53" i="214"/>
  <c r="P53" i="214" s="1"/>
  <c r="L46" i="214"/>
  <c r="K46" i="214"/>
  <c r="J46" i="214"/>
  <c r="I46" i="214"/>
  <c r="H46" i="214"/>
  <c r="G46" i="214"/>
  <c r="F46" i="214"/>
  <c r="E46" i="214"/>
  <c r="D46" i="214"/>
  <c r="C46" i="214"/>
  <c r="B46" i="214"/>
  <c r="N45" i="214"/>
  <c r="M44" i="214"/>
  <c r="N41" i="214"/>
  <c r="N40" i="214"/>
  <c r="N39" i="214"/>
  <c r="N37" i="214"/>
  <c r="M34" i="214"/>
  <c r="M38" i="214" s="1"/>
  <c r="M42" i="214" s="1"/>
  <c r="L34" i="214"/>
  <c r="L38" i="214" s="1"/>
  <c r="L42" i="214" s="1"/>
  <c r="K34" i="214"/>
  <c r="K38" i="214" s="1"/>
  <c r="K42" i="214" s="1"/>
  <c r="J34" i="214"/>
  <c r="J38" i="214" s="1"/>
  <c r="J42" i="214" s="1"/>
  <c r="I34" i="214"/>
  <c r="I38" i="214" s="1"/>
  <c r="I42" i="214" s="1"/>
  <c r="H34" i="214"/>
  <c r="H38" i="214" s="1"/>
  <c r="H42" i="214" s="1"/>
  <c r="G34" i="214"/>
  <c r="G38" i="214" s="1"/>
  <c r="G42" i="214" s="1"/>
  <c r="F34" i="214"/>
  <c r="F38" i="214" s="1"/>
  <c r="F42" i="214" s="1"/>
  <c r="E34" i="214"/>
  <c r="E38" i="214" s="1"/>
  <c r="E42" i="214" s="1"/>
  <c r="D34" i="214"/>
  <c r="D38" i="214" s="1"/>
  <c r="D42" i="214" s="1"/>
  <c r="C34" i="214"/>
  <c r="C38" i="214" s="1"/>
  <c r="C42" i="214" s="1"/>
  <c r="B34" i="214"/>
  <c r="B38" i="214" s="1"/>
  <c r="N33" i="214"/>
  <c r="N32" i="214"/>
  <c r="N31" i="214"/>
  <c r="N30" i="214"/>
  <c r="M26" i="214"/>
  <c r="L26" i="214"/>
  <c r="K26" i="214"/>
  <c r="J26" i="214"/>
  <c r="I26" i="214"/>
  <c r="H26" i="214"/>
  <c r="G26" i="214"/>
  <c r="F26" i="214"/>
  <c r="E26" i="214"/>
  <c r="D26" i="214"/>
  <c r="C26" i="214"/>
  <c r="B26" i="214"/>
  <c r="M25" i="214"/>
  <c r="L25" i="214"/>
  <c r="K25" i="214"/>
  <c r="J25" i="214"/>
  <c r="I25" i="214"/>
  <c r="H25" i="214"/>
  <c r="G25" i="214"/>
  <c r="F25" i="214"/>
  <c r="E25" i="214"/>
  <c r="D25" i="214"/>
  <c r="C25" i="214"/>
  <c r="B25" i="214"/>
  <c r="M24" i="214"/>
  <c r="L24" i="214"/>
  <c r="K24" i="214"/>
  <c r="J24" i="214"/>
  <c r="I24" i="214"/>
  <c r="H24" i="214"/>
  <c r="G24" i="214"/>
  <c r="F24" i="214"/>
  <c r="E24" i="214"/>
  <c r="D24" i="214"/>
  <c r="C24" i="214"/>
  <c r="B24" i="214"/>
  <c r="M23" i="214"/>
  <c r="M27" i="214" s="1"/>
  <c r="L23" i="214"/>
  <c r="K23" i="214"/>
  <c r="K27" i="214" s="1"/>
  <c r="J23" i="214"/>
  <c r="J27" i="214" s="1"/>
  <c r="I23" i="214"/>
  <c r="I27" i="214" s="1"/>
  <c r="H23" i="214"/>
  <c r="H27" i="214" s="1"/>
  <c r="G23" i="214"/>
  <c r="G27" i="214" s="1"/>
  <c r="F23" i="214"/>
  <c r="F27" i="214" s="1"/>
  <c r="E23" i="214"/>
  <c r="E27" i="214" s="1"/>
  <c r="D23" i="214"/>
  <c r="D27" i="214" s="1"/>
  <c r="C23" i="214"/>
  <c r="C27" i="214" s="1"/>
  <c r="B23" i="214"/>
  <c r="B27" i="214" s="1"/>
  <c r="M20" i="214"/>
  <c r="L20" i="214"/>
  <c r="K20" i="214"/>
  <c r="J20" i="214"/>
  <c r="I20" i="214"/>
  <c r="H20" i="214"/>
  <c r="G20" i="214"/>
  <c r="F20" i="214"/>
  <c r="E20" i="214"/>
  <c r="D20" i="214"/>
  <c r="C20" i="214"/>
  <c r="B20" i="214"/>
  <c r="N19" i="214"/>
  <c r="N17" i="214"/>
  <c r="N16" i="214"/>
  <c r="N11" i="214"/>
  <c r="M9" i="214"/>
  <c r="M13" i="214" s="1"/>
  <c r="L9" i="214"/>
  <c r="L13" i="214" s="1"/>
  <c r="K9" i="214"/>
  <c r="K13" i="214" s="1"/>
  <c r="J9" i="214"/>
  <c r="J13" i="214" s="1"/>
  <c r="I9" i="214"/>
  <c r="I13" i="214" s="1"/>
  <c r="H9" i="214"/>
  <c r="H13" i="214" s="1"/>
  <c r="G9" i="214"/>
  <c r="G13" i="214" s="1"/>
  <c r="F9" i="214"/>
  <c r="F13" i="214" s="1"/>
  <c r="E9" i="214"/>
  <c r="E13" i="214" s="1"/>
  <c r="D9" i="214"/>
  <c r="D13" i="214" s="1"/>
  <c r="C9" i="214"/>
  <c r="C13" i="214" s="1"/>
  <c r="B9" i="214"/>
  <c r="B13" i="214" s="1"/>
  <c r="N8" i="214"/>
  <c r="N7" i="214"/>
  <c r="N6" i="214"/>
  <c r="N5" i="214"/>
  <c r="N4" i="214"/>
  <c r="K61" i="215" l="1"/>
  <c r="K62" i="215" s="1"/>
  <c r="K72" i="215" s="1"/>
  <c r="I73" i="222"/>
  <c r="I64" i="222"/>
  <c r="I74" i="222" s="1"/>
  <c r="J63" i="222"/>
  <c r="N44" i="214"/>
  <c r="N46" i="214" s="1"/>
  <c r="M46" i="214"/>
  <c r="H63" i="221"/>
  <c r="G73" i="221"/>
  <c r="G64" i="221"/>
  <c r="G74" i="221" s="1"/>
  <c r="H63" i="220"/>
  <c r="G73" i="220"/>
  <c r="G64" i="220"/>
  <c r="G74" i="220" s="1"/>
  <c r="G63" i="219"/>
  <c r="F73" i="219"/>
  <c r="F64" i="219"/>
  <c r="F74" i="219" s="1"/>
  <c r="D73" i="218"/>
  <c r="D64" i="218"/>
  <c r="D74" i="218" s="1"/>
  <c r="E63" i="218"/>
  <c r="D73" i="217"/>
  <c r="D64" i="217"/>
  <c r="D74" i="217" s="1"/>
  <c r="E63" i="217"/>
  <c r="D63" i="216"/>
  <c r="C73" i="216"/>
  <c r="C64" i="216"/>
  <c r="C74" i="216" s="1"/>
  <c r="N48" i="215"/>
  <c r="N61" i="215" s="1"/>
  <c r="N62" i="215" s="1"/>
  <c r="J61" i="215"/>
  <c r="J62" i="215" s="1"/>
  <c r="J72" i="215" s="1"/>
  <c r="L61" i="215"/>
  <c r="L62" i="215" s="1"/>
  <c r="L72" i="215" s="1"/>
  <c r="E50" i="215"/>
  <c r="F50" i="215"/>
  <c r="D61" i="215"/>
  <c r="D62" i="215" s="1"/>
  <c r="D72" i="215" s="1"/>
  <c r="I50" i="215"/>
  <c r="N27" i="215"/>
  <c r="N28" i="215" s="1"/>
  <c r="B72" i="215"/>
  <c r="B63" i="215"/>
  <c r="C48" i="214"/>
  <c r="G48" i="214"/>
  <c r="G61" i="214" s="1"/>
  <c r="G62" i="214" s="1"/>
  <c r="G72" i="214" s="1"/>
  <c r="K48" i="214"/>
  <c r="I48" i="214"/>
  <c r="I61" i="214" s="1"/>
  <c r="I62" i="214" s="1"/>
  <c r="I72" i="214" s="1"/>
  <c r="N20" i="214"/>
  <c r="D48" i="214"/>
  <c r="H48" i="214"/>
  <c r="H50" i="214" s="1"/>
  <c r="L48" i="214"/>
  <c r="L50" i="214" s="1"/>
  <c r="E48" i="214"/>
  <c r="E61" i="214" s="1"/>
  <c r="E62" i="214" s="1"/>
  <c r="E72" i="214" s="1"/>
  <c r="F48" i="214"/>
  <c r="J48" i="214"/>
  <c r="J50" i="214" s="1"/>
  <c r="E28" i="214"/>
  <c r="I28" i="214"/>
  <c r="M28" i="214"/>
  <c r="N58" i="214"/>
  <c r="M48" i="214"/>
  <c r="M61" i="214" s="1"/>
  <c r="M62" i="214" s="1"/>
  <c r="M72" i="214" s="1"/>
  <c r="D28" i="214"/>
  <c r="H28" i="214"/>
  <c r="L27" i="214"/>
  <c r="L28" i="214" s="1"/>
  <c r="N9" i="214"/>
  <c r="N13" i="214" s="1"/>
  <c r="B28" i="214"/>
  <c r="F28" i="214"/>
  <c r="J28" i="214"/>
  <c r="N24" i="214"/>
  <c r="N25" i="214"/>
  <c r="N26" i="214"/>
  <c r="N34" i="214"/>
  <c r="C28" i="214"/>
  <c r="G28" i="214"/>
  <c r="K28" i="214"/>
  <c r="Z53" i="214"/>
  <c r="I50" i="214"/>
  <c r="B42" i="214"/>
  <c r="B48" i="214" s="1"/>
  <c r="N38" i="214"/>
  <c r="N42" i="214" s="1"/>
  <c r="C61" i="214"/>
  <c r="C62" i="214" s="1"/>
  <c r="C72" i="214" s="1"/>
  <c r="K61" i="214"/>
  <c r="K62" i="214" s="1"/>
  <c r="K72" i="214" s="1"/>
  <c r="C50" i="214"/>
  <c r="G50" i="214"/>
  <c r="K50" i="214"/>
  <c r="N23" i="214"/>
  <c r="B9" i="213"/>
  <c r="B13" i="213" s="1"/>
  <c r="B58" i="213"/>
  <c r="B20" i="213"/>
  <c r="B34" i="213"/>
  <c r="B38" i="213" s="1"/>
  <c r="B46" i="213"/>
  <c r="C9" i="213"/>
  <c r="C13" i="213" s="1"/>
  <c r="C58" i="213"/>
  <c r="C20" i="213"/>
  <c r="C34" i="213"/>
  <c r="C38" i="213" s="1"/>
  <c r="C42" i="213" s="1"/>
  <c r="C46" i="213"/>
  <c r="D9" i="213"/>
  <c r="D13" i="213" s="1"/>
  <c r="D58" i="213"/>
  <c r="D20" i="213"/>
  <c r="D34" i="213"/>
  <c r="D38" i="213" s="1"/>
  <c r="D42" i="213" s="1"/>
  <c r="D46" i="213"/>
  <c r="E9" i="213"/>
  <c r="E13" i="213" s="1"/>
  <c r="E58" i="213"/>
  <c r="E20" i="213"/>
  <c r="E34" i="213"/>
  <c r="E38" i="213" s="1"/>
  <c r="E42" i="213" s="1"/>
  <c r="E46" i="213"/>
  <c r="F9" i="213"/>
  <c r="F13" i="213" s="1"/>
  <c r="F58" i="213"/>
  <c r="F20" i="213"/>
  <c r="F34" i="213"/>
  <c r="F38" i="213" s="1"/>
  <c r="F42" i="213" s="1"/>
  <c r="F46" i="213"/>
  <c r="G9" i="213"/>
  <c r="G13" i="213" s="1"/>
  <c r="G58" i="213"/>
  <c r="G20" i="213"/>
  <c r="G34" i="213"/>
  <c r="G38" i="213" s="1"/>
  <c r="G42" i="213" s="1"/>
  <c r="G46" i="213"/>
  <c r="H9" i="213"/>
  <c r="H13" i="213" s="1"/>
  <c r="H58" i="213"/>
  <c r="H20" i="213"/>
  <c r="H34" i="213"/>
  <c r="H38" i="213" s="1"/>
  <c r="H42" i="213" s="1"/>
  <c r="H46" i="213"/>
  <c r="H48" i="213"/>
  <c r="H50" i="213" s="1"/>
  <c r="I9" i="213"/>
  <c r="I13" i="213" s="1"/>
  <c r="I58" i="213"/>
  <c r="I20" i="213"/>
  <c r="I34" i="213"/>
  <c r="I38" i="213" s="1"/>
  <c r="I42" i="213" s="1"/>
  <c r="I46" i="213"/>
  <c r="J9" i="213"/>
  <c r="J13" i="213" s="1"/>
  <c r="J58" i="213"/>
  <c r="J20" i="213"/>
  <c r="J48" i="213" s="1"/>
  <c r="J34" i="213"/>
  <c r="J38" i="213" s="1"/>
  <c r="J42" i="213" s="1"/>
  <c r="J46" i="213"/>
  <c r="K9" i="213"/>
  <c r="K13" i="213" s="1"/>
  <c r="K58" i="213"/>
  <c r="K20" i="213"/>
  <c r="K34" i="213"/>
  <c r="K38" i="213" s="1"/>
  <c r="K42" i="213" s="1"/>
  <c r="K46" i="213"/>
  <c r="L9" i="213"/>
  <c r="L13" i="213" s="1"/>
  <c r="L58" i="213"/>
  <c r="L20" i="213"/>
  <c r="L48" i="213" s="1"/>
  <c r="L50" i="213" s="1"/>
  <c r="L34" i="213"/>
  <c r="L38" i="213" s="1"/>
  <c r="L42" i="213" s="1"/>
  <c r="L46" i="213"/>
  <c r="M9" i="213"/>
  <c r="M13" i="213" s="1"/>
  <c r="M58" i="213"/>
  <c r="M20" i="213"/>
  <c r="M34" i="213"/>
  <c r="M38" i="213" s="1"/>
  <c r="M42" i="213" s="1"/>
  <c r="M44" i="213"/>
  <c r="M46" i="213"/>
  <c r="N73" i="213"/>
  <c r="B68" i="213"/>
  <c r="C68" i="213"/>
  <c r="D68" i="213"/>
  <c r="E68" i="213" s="1"/>
  <c r="F68" i="213" s="1"/>
  <c r="G68" i="213" s="1"/>
  <c r="H68" i="213" s="1"/>
  <c r="I68" i="213" s="1"/>
  <c r="J68" i="213" s="1"/>
  <c r="K68" i="213" s="1"/>
  <c r="L68" i="213" s="1"/>
  <c r="M68" i="213" s="1"/>
  <c r="N5" i="213"/>
  <c r="N6" i="213"/>
  <c r="N7" i="213"/>
  <c r="N8" i="213"/>
  <c r="N11" i="213"/>
  <c r="N53" i="213"/>
  <c r="N54" i="213"/>
  <c r="N55" i="213"/>
  <c r="N58" i="213" s="1"/>
  <c r="N56" i="213"/>
  <c r="N57" i="213"/>
  <c r="N16" i="213"/>
  <c r="N17" i="213"/>
  <c r="N19" i="213"/>
  <c r="N30" i="213"/>
  <c r="N31" i="213"/>
  <c r="N32" i="213"/>
  <c r="N33" i="213"/>
  <c r="N37" i="213"/>
  <c r="N39" i="213"/>
  <c r="N40" i="213"/>
  <c r="N41" i="213"/>
  <c r="N44" i="213"/>
  <c r="N45" i="213"/>
  <c r="N46" i="213"/>
  <c r="P53" i="213"/>
  <c r="Z53" i="213" s="1"/>
  <c r="B23" i="213"/>
  <c r="B27" i="213" s="1"/>
  <c r="B28" i="213" s="1"/>
  <c r="C23" i="213"/>
  <c r="D23" i="213"/>
  <c r="E23" i="213"/>
  <c r="F23" i="213"/>
  <c r="G23" i="213"/>
  <c r="H23" i="213"/>
  <c r="I23" i="213"/>
  <c r="J23" i="213"/>
  <c r="J27" i="213" s="1"/>
  <c r="J28" i="213" s="1"/>
  <c r="K23" i="213"/>
  <c r="L23" i="213"/>
  <c r="M23" i="213"/>
  <c r="N23" i="213"/>
  <c r="B24" i="213"/>
  <c r="C24" i="213"/>
  <c r="D24" i="213"/>
  <c r="E24" i="213"/>
  <c r="F24" i="213"/>
  <c r="G24" i="213"/>
  <c r="H24" i="213"/>
  <c r="I24" i="213"/>
  <c r="J24" i="213"/>
  <c r="K24" i="213"/>
  <c r="L24" i="213"/>
  <c r="M24" i="213"/>
  <c r="B25" i="213"/>
  <c r="C25" i="213"/>
  <c r="D25" i="213"/>
  <c r="E25" i="213"/>
  <c r="F25" i="213"/>
  <c r="G25" i="213"/>
  <c r="H25" i="213"/>
  <c r="I25" i="213"/>
  <c r="J25" i="213"/>
  <c r="K25" i="213"/>
  <c r="L25" i="213"/>
  <c r="M25" i="213"/>
  <c r="B26" i="213"/>
  <c r="C26" i="213"/>
  <c r="D26" i="213"/>
  <c r="E26" i="213"/>
  <c r="F26" i="213"/>
  <c r="G26" i="213"/>
  <c r="H26" i="213"/>
  <c r="I26" i="213"/>
  <c r="J26" i="213"/>
  <c r="K26" i="213"/>
  <c r="L26" i="213"/>
  <c r="L27" i="213" s="1"/>
  <c r="L28" i="213" s="1"/>
  <c r="M26" i="213"/>
  <c r="H27" i="213"/>
  <c r="H28" i="213" s="1"/>
  <c r="F27" i="213"/>
  <c r="F28" i="213" s="1"/>
  <c r="D27" i="213"/>
  <c r="D28" i="213" s="1"/>
  <c r="N4" i="213"/>
  <c r="C9" i="212"/>
  <c r="C13" i="212" s="1"/>
  <c r="N73" i="212"/>
  <c r="B68" i="212"/>
  <c r="C68" i="212"/>
  <c r="D68" i="212" s="1"/>
  <c r="E68" i="212" s="1"/>
  <c r="F68" i="212" s="1"/>
  <c r="G68" i="212" s="1"/>
  <c r="H68" i="212" s="1"/>
  <c r="I68" i="212" s="1"/>
  <c r="J68" i="212" s="1"/>
  <c r="K68" i="212" s="1"/>
  <c r="L68" i="212" s="1"/>
  <c r="M68" i="212" s="1"/>
  <c r="M58" i="212"/>
  <c r="L58" i="212"/>
  <c r="K58" i="212"/>
  <c r="J58" i="212"/>
  <c r="I58" i="212"/>
  <c r="H58" i="212"/>
  <c r="G58" i="212"/>
  <c r="F58" i="212"/>
  <c r="E58" i="212"/>
  <c r="D58" i="212"/>
  <c r="C58" i="212"/>
  <c r="B58" i="212"/>
  <c r="N57" i="212"/>
  <c r="N56" i="212"/>
  <c r="N55" i="212"/>
  <c r="N58" i="212" s="1"/>
  <c r="N54" i="212"/>
  <c r="N53" i="212"/>
  <c r="L46" i="212"/>
  <c r="K46" i="212"/>
  <c r="J46" i="212"/>
  <c r="I46" i="212"/>
  <c r="H46" i="212"/>
  <c r="G46" i="212"/>
  <c r="F46" i="212"/>
  <c r="E46" i="212"/>
  <c r="D46" i="212"/>
  <c r="C46" i="212"/>
  <c r="B46" i="212"/>
  <c r="N45" i="212"/>
  <c r="M44" i="212"/>
  <c r="M46" i="212" s="1"/>
  <c r="N44" i="212"/>
  <c r="N46" i="212" s="1"/>
  <c r="N41" i="212"/>
  <c r="N40" i="212"/>
  <c r="N39" i="212"/>
  <c r="N37" i="212"/>
  <c r="M34" i="212"/>
  <c r="L34" i="212"/>
  <c r="L38" i="212" s="1"/>
  <c r="L42" i="212"/>
  <c r="K34" i="212"/>
  <c r="K38" i="212" s="1"/>
  <c r="K42" i="212" s="1"/>
  <c r="J34" i="212"/>
  <c r="I34" i="212"/>
  <c r="H34" i="212"/>
  <c r="H38" i="212" s="1"/>
  <c r="H42" i="212" s="1"/>
  <c r="G34" i="212"/>
  <c r="G38" i="212"/>
  <c r="G42" i="212" s="1"/>
  <c r="F34" i="212"/>
  <c r="F38" i="212"/>
  <c r="F42" i="212" s="1"/>
  <c r="F48" i="212" s="1"/>
  <c r="F61" i="212" s="1"/>
  <c r="E34" i="212"/>
  <c r="E38" i="212" s="1"/>
  <c r="D34" i="212"/>
  <c r="D38" i="212"/>
  <c r="D42" i="212" s="1"/>
  <c r="D48" i="212" s="1"/>
  <c r="D61" i="212" s="1"/>
  <c r="C34" i="212"/>
  <c r="B34" i="212"/>
  <c r="B38" i="212" s="1"/>
  <c r="N33" i="212"/>
  <c r="N34" i="212" s="1"/>
  <c r="N32" i="212"/>
  <c r="N31" i="212"/>
  <c r="N30" i="212"/>
  <c r="M26" i="212"/>
  <c r="L26" i="212"/>
  <c r="K26" i="212"/>
  <c r="J26" i="212"/>
  <c r="I26" i="212"/>
  <c r="H26" i="212"/>
  <c r="G26" i="212"/>
  <c r="F26" i="212"/>
  <c r="E26" i="212"/>
  <c r="D26" i="212"/>
  <c r="C26" i="212"/>
  <c r="B26" i="212"/>
  <c r="M25" i="212"/>
  <c r="L25" i="212"/>
  <c r="K25" i="212"/>
  <c r="J25" i="212"/>
  <c r="I25" i="212"/>
  <c r="H25" i="212"/>
  <c r="G25" i="212"/>
  <c r="F25" i="212"/>
  <c r="E25" i="212"/>
  <c r="D25" i="212"/>
  <c r="C25" i="212"/>
  <c r="B25" i="212"/>
  <c r="M24" i="212"/>
  <c r="L24" i="212"/>
  <c r="K24" i="212"/>
  <c r="J24" i="212"/>
  <c r="I24" i="212"/>
  <c r="H24" i="212"/>
  <c r="G24" i="212"/>
  <c r="F24" i="212"/>
  <c r="E24" i="212"/>
  <c r="N24" i="212" s="1"/>
  <c r="D24" i="212"/>
  <c r="C24" i="212"/>
  <c r="B24" i="212"/>
  <c r="M23" i="212"/>
  <c r="M27" i="212" s="1"/>
  <c r="M28" i="212" s="1"/>
  <c r="L23" i="212"/>
  <c r="K23" i="212"/>
  <c r="K27" i="212"/>
  <c r="K28" i="212" s="1"/>
  <c r="J23" i="212"/>
  <c r="I23" i="212"/>
  <c r="H23" i="212"/>
  <c r="H27" i="212" s="1"/>
  <c r="H28" i="212" s="1"/>
  <c r="G23" i="212"/>
  <c r="G27" i="212" s="1"/>
  <c r="F23" i="212"/>
  <c r="E23" i="212"/>
  <c r="D23" i="212"/>
  <c r="C23" i="212"/>
  <c r="C27" i="212" s="1"/>
  <c r="C28" i="212" s="1"/>
  <c r="B23" i="212"/>
  <c r="B27" i="212" s="1"/>
  <c r="B28" i="212" s="1"/>
  <c r="M20" i="212"/>
  <c r="L20" i="212"/>
  <c r="L48" i="212" s="1"/>
  <c r="L61" i="212" s="1"/>
  <c r="K20" i="212"/>
  <c r="K48" i="212" s="1"/>
  <c r="J20" i="212"/>
  <c r="I20" i="212"/>
  <c r="H20" i="212"/>
  <c r="H48" i="212" s="1"/>
  <c r="H61" i="212" s="1"/>
  <c r="G20" i="212"/>
  <c r="F20" i="212"/>
  <c r="E20" i="212"/>
  <c r="D20" i="212"/>
  <c r="C20" i="212"/>
  <c r="B20" i="212"/>
  <c r="N19" i="212"/>
  <c r="N17" i="212"/>
  <c r="N16" i="212"/>
  <c r="N20" i="212" s="1"/>
  <c r="N11" i="212"/>
  <c r="M9" i="212"/>
  <c r="M13" i="212"/>
  <c r="L9" i="212"/>
  <c r="L13" i="212" s="1"/>
  <c r="K9" i="212"/>
  <c r="K13" i="212" s="1"/>
  <c r="J9" i="212"/>
  <c r="J13" i="212" s="1"/>
  <c r="I9" i="212"/>
  <c r="I13" i="212" s="1"/>
  <c r="H9" i="212"/>
  <c r="H13" i="212" s="1"/>
  <c r="G9" i="212"/>
  <c r="G13" i="212"/>
  <c r="F9" i="212"/>
  <c r="F13" i="212" s="1"/>
  <c r="E9" i="212"/>
  <c r="E13" i="212"/>
  <c r="D9" i="212"/>
  <c r="D13" i="212" s="1"/>
  <c r="B9" i="212"/>
  <c r="B13" i="212" s="1"/>
  <c r="N8" i="212"/>
  <c r="N7" i="212"/>
  <c r="N9" i="212" s="1"/>
  <c r="N13" i="212" s="1"/>
  <c r="N6" i="212"/>
  <c r="N5" i="212"/>
  <c r="N4" i="212"/>
  <c r="G28" i="212"/>
  <c r="J27" i="212"/>
  <c r="J28" i="212"/>
  <c r="I38" i="212"/>
  <c r="I42" i="212" s="1"/>
  <c r="I48" i="212" s="1"/>
  <c r="E42" i="212"/>
  <c r="E48" i="212" s="1"/>
  <c r="M38" i="212"/>
  <c r="M42" i="212" s="1"/>
  <c r="M48" i="212" s="1"/>
  <c r="P53" i="212"/>
  <c r="Z53" i="212" s="1"/>
  <c r="K50" i="212"/>
  <c r="N73" i="211"/>
  <c r="B68" i="211"/>
  <c r="C68" i="211" s="1"/>
  <c r="D68" i="211" s="1"/>
  <c r="E68" i="211" s="1"/>
  <c r="F68" i="211" s="1"/>
  <c r="G68" i="211" s="1"/>
  <c r="H68" i="211" s="1"/>
  <c r="I68" i="211" s="1"/>
  <c r="J68" i="211" s="1"/>
  <c r="K68" i="211" s="1"/>
  <c r="L68" i="211" s="1"/>
  <c r="M68" i="211" s="1"/>
  <c r="M58" i="211"/>
  <c r="L58" i="211"/>
  <c r="K58" i="211"/>
  <c r="J58" i="211"/>
  <c r="I58" i="211"/>
  <c r="H58" i="211"/>
  <c r="G58" i="211"/>
  <c r="F58" i="211"/>
  <c r="E58" i="211"/>
  <c r="D58" i="211"/>
  <c r="C58" i="211"/>
  <c r="B58" i="211"/>
  <c r="N57" i="211"/>
  <c r="N56" i="211"/>
  <c r="N55" i="211"/>
  <c r="N54" i="211"/>
  <c r="N53" i="211"/>
  <c r="P53" i="211" s="1"/>
  <c r="Z53" i="211" s="1"/>
  <c r="L46" i="211"/>
  <c r="K46" i="211"/>
  <c r="J46" i="211"/>
  <c r="I46" i="211"/>
  <c r="H46" i="211"/>
  <c r="G46" i="211"/>
  <c r="F46" i="211"/>
  <c r="E46" i="211"/>
  <c r="D46" i="211"/>
  <c r="C46" i="211"/>
  <c r="B46" i="211"/>
  <c r="N45" i="211"/>
  <c r="M44" i="211"/>
  <c r="N44" i="211" s="1"/>
  <c r="N41" i="211"/>
  <c r="N40" i="211"/>
  <c r="N39" i="211"/>
  <c r="N37" i="211"/>
  <c r="M34" i="211"/>
  <c r="L34" i="211"/>
  <c r="L38" i="211"/>
  <c r="L42" i="211" s="1"/>
  <c r="L48" i="211" s="1"/>
  <c r="L61" i="211" s="1"/>
  <c r="L62" i="211" s="1"/>
  <c r="L72" i="211" s="1"/>
  <c r="K34" i="211"/>
  <c r="K38" i="211" s="1"/>
  <c r="K42" i="211" s="1"/>
  <c r="J34" i="211"/>
  <c r="J38" i="211" s="1"/>
  <c r="J42" i="211" s="1"/>
  <c r="I34" i="211"/>
  <c r="I38" i="211" s="1"/>
  <c r="I42" i="211" s="1"/>
  <c r="H34" i="211"/>
  <c r="G34" i="211"/>
  <c r="G38" i="211" s="1"/>
  <c r="G42" i="211" s="1"/>
  <c r="F34" i="211"/>
  <c r="F38" i="211" s="1"/>
  <c r="F42" i="211" s="1"/>
  <c r="E34" i="211"/>
  <c r="D34" i="211"/>
  <c r="D38" i="211"/>
  <c r="D42" i="211" s="1"/>
  <c r="C34" i="211"/>
  <c r="C38" i="211" s="1"/>
  <c r="C42" i="211" s="1"/>
  <c r="B34" i="211"/>
  <c r="B38" i="211" s="1"/>
  <c r="N33" i="211"/>
  <c r="N32" i="211"/>
  <c r="N31" i="211"/>
  <c r="N30" i="211"/>
  <c r="M26" i="211"/>
  <c r="L26" i="211"/>
  <c r="K26" i="211"/>
  <c r="J26" i="211"/>
  <c r="I26" i="211"/>
  <c r="H26" i="211"/>
  <c r="G26" i="211"/>
  <c r="F26" i="211"/>
  <c r="E26" i="211"/>
  <c r="D26" i="211"/>
  <c r="C26" i="211"/>
  <c r="B26" i="211"/>
  <c r="M25" i="211"/>
  <c r="L25" i="211"/>
  <c r="K25" i="211"/>
  <c r="J25" i="211"/>
  <c r="I25" i="211"/>
  <c r="H25" i="211"/>
  <c r="G25" i="211"/>
  <c r="F25" i="211"/>
  <c r="E25" i="211"/>
  <c r="D25" i="211"/>
  <c r="C25" i="211"/>
  <c r="B25" i="211"/>
  <c r="M24" i="211"/>
  <c r="L24" i="211"/>
  <c r="K24" i="211"/>
  <c r="J24" i="211"/>
  <c r="I24" i="211"/>
  <c r="H24" i="211"/>
  <c r="G24" i="211"/>
  <c r="F24" i="211"/>
  <c r="E24" i="211"/>
  <c r="D24" i="211"/>
  <c r="C24" i="211"/>
  <c r="B24" i="211"/>
  <c r="M23" i="211"/>
  <c r="M27" i="211"/>
  <c r="L23" i="211"/>
  <c r="K23" i="211"/>
  <c r="K27" i="211" s="1"/>
  <c r="K28" i="211" s="1"/>
  <c r="J23" i="211"/>
  <c r="I23" i="211"/>
  <c r="I27" i="211"/>
  <c r="I28" i="211" s="1"/>
  <c r="H23" i="211"/>
  <c r="G23" i="211"/>
  <c r="G27" i="211" s="1"/>
  <c r="F23" i="211"/>
  <c r="E23" i="211"/>
  <c r="E27" i="211"/>
  <c r="D23" i="211"/>
  <c r="C23" i="211"/>
  <c r="B23" i="211"/>
  <c r="M20" i="211"/>
  <c r="L20" i="211"/>
  <c r="K20" i="211"/>
  <c r="J20" i="211"/>
  <c r="I20" i="211"/>
  <c r="H20" i="211"/>
  <c r="G20" i="211"/>
  <c r="F20" i="211"/>
  <c r="E20" i="211"/>
  <c r="D20" i="211"/>
  <c r="D48" i="211" s="1"/>
  <c r="C20" i="211"/>
  <c r="B20" i="211"/>
  <c r="N19" i="211"/>
  <c r="N17" i="211"/>
  <c r="N16" i="211"/>
  <c r="N11" i="211"/>
  <c r="M9" i="211"/>
  <c r="M13" i="211" s="1"/>
  <c r="L9" i="211"/>
  <c r="L13" i="211" s="1"/>
  <c r="K9" i="211"/>
  <c r="K13" i="211" s="1"/>
  <c r="J9" i="211"/>
  <c r="J13" i="211" s="1"/>
  <c r="I9" i="211"/>
  <c r="I13" i="211" s="1"/>
  <c r="H9" i="211"/>
  <c r="H13" i="211" s="1"/>
  <c r="G9" i="211"/>
  <c r="G13" i="211" s="1"/>
  <c r="F9" i="211"/>
  <c r="F13" i="211" s="1"/>
  <c r="E9" i="211"/>
  <c r="E13" i="211" s="1"/>
  <c r="D9" i="211"/>
  <c r="D13" i="211" s="1"/>
  <c r="D50" i="211" s="1"/>
  <c r="C9" i="211"/>
  <c r="C13" i="211" s="1"/>
  <c r="B9" i="211"/>
  <c r="B13" i="211" s="1"/>
  <c r="N8" i="211"/>
  <c r="N7" i="211"/>
  <c r="N6" i="211"/>
  <c r="N5" i="211"/>
  <c r="N4" i="211"/>
  <c r="I48" i="211"/>
  <c r="I61" i="211" s="1"/>
  <c r="I62" i="211" s="1"/>
  <c r="I72" i="211" s="1"/>
  <c r="D61" i="211"/>
  <c r="D62" i="211" s="1"/>
  <c r="D72" i="211" s="1"/>
  <c r="M44" i="209"/>
  <c r="M93" i="209"/>
  <c r="L93" i="209"/>
  <c r="K93" i="209"/>
  <c r="J93" i="209"/>
  <c r="I93" i="209"/>
  <c r="H93" i="209"/>
  <c r="G93" i="209"/>
  <c r="F93" i="209"/>
  <c r="E93" i="209"/>
  <c r="D93" i="209"/>
  <c r="C93" i="209"/>
  <c r="B93" i="209"/>
  <c r="M87" i="209"/>
  <c r="K87" i="209"/>
  <c r="J87" i="209"/>
  <c r="I87" i="209"/>
  <c r="H87" i="209"/>
  <c r="G87" i="209"/>
  <c r="F87" i="209"/>
  <c r="E87" i="209"/>
  <c r="D87" i="209"/>
  <c r="C87" i="209"/>
  <c r="B87" i="209"/>
  <c r="J84" i="209"/>
  <c r="F84" i="209"/>
  <c r="D84" i="209"/>
  <c r="C84" i="209"/>
  <c r="B84" i="209"/>
  <c r="B83" i="209"/>
  <c r="C83" i="209" s="1"/>
  <c r="N73" i="209"/>
  <c r="B68" i="209"/>
  <c r="C68" i="209" s="1"/>
  <c r="D68" i="209"/>
  <c r="E68" i="209" s="1"/>
  <c r="F68" i="209" s="1"/>
  <c r="G68" i="209" s="1"/>
  <c r="H68" i="209" s="1"/>
  <c r="I68" i="209" s="1"/>
  <c r="J68" i="209" s="1"/>
  <c r="K68" i="209" s="1"/>
  <c r="L68" i="209" s="1"/>
  <c r="M68" i="209" s="1"/>
  <c r="K58" i="209"/>
  <c r="J58" i="209"/>
  <c r="I58" i="209"/>
  <c r="H58" i="209"/>
  <c r="G58" i="209"/>
  <c r="F58" i="209"/>
  <c r="D58" i="209"/>
  <c r="C58" i="209"/>
  <c r="B58" i="209"/>
  <c r="N57" i="209"/>
  <c r="L87" i="209"/>
  <c r="N55" i="209"/>
  <c r="N58" i="209" s="1"/>
  <c r="N54" i="209"/>
  <c r="N53" i="209"/>
  <c r="M58" i="209"/>
  <c r="M84" i="209"/>
  <c r="L46" i="209"/>
  <c r="K46" i="209"/>
  <c r="J46" i="209"/>
  <c r="I46" i="209"/>
  <c r="H46" i="209"/>
  <c r="G46" i="209"/>
  <c r="F46" i="209"/>
  <c r="E46" i="209"/>
  <c r="D46" i="209"/>
  <c r="C46" i="209"/>
  <c r="B46" i="209"/>
  <c r="M46" i="209"/>
  <c r="N44" i="209"/>
  <c r="N41" i="209"/>
  <c r="N40" i="209"/>
  <c r="N39" i="209"/>
  <c r="N37" i="209"/>
  <c r="M34" i="209"/>
  <c r="M38" i="209" s="1"/>
  <c r="M42" i="209" s="1"/>
  <c r="L34" i="209"/>
  <c r="L38" i="209" s="1"/>
  <c r="L42" i="209" s="1"/>
  <c r="K34" i="209"/>
  <c r="K38" i="209"/>
  <c r="K42" i="209" s="1"/>
  <c r="J34" i="209"/>
  <c r="J38" i="209" s="1"/>
  <c r="J42" i="209" s="1"/>
  <c r="I34" i="209"/>
  <c r="I38" i="209"/>
  <c r="I42" i="209" s="1"/>
  <c r="I48" i="209" s="1"/>
  <c r="H34" i="209"/>
  <c r="H38" i="209"/>
  <c r="H42" i="209" s="1"/>
  <c r="G34" i="209"/>
  <c r="G38" i="209" s="1"/>
  <c r="G42" i="209" s="1"/>
  <c r="F34" i="209"/>
  <c r="E34" i="209"/>
  <c r="E38" i="209" s="1"/>
  <c r="E42" i="209" s="1"/>
  <c r="D34" i="209"/>
  <c r="D38" i="209" s="1"/>
  <c r="D42" i="209" s="1"/>
  <c r="C34" i="209"/>
  <c r="C38" i="209"/>
  <c r="C42" i="209" s="1"/>
  <c r="B34" i="209"/>
  <c r="N33" i="209"/>
  <c r="N32" i="209"/>
  <c r="N31" i="209"/>
  <c r="N30" i="209"/>
  <c r="M26" i="209"/>
  <c r="L26" i="209"/>
  <c r="K26" i="209"/>
  <c r="J26" i="209"/>
  <c r="I26" i="209"/>
  <c r="H26" i="209"/>
  <c r="G26" i="209"/>
  <c r="F26" i="209"/>
  <c r="E26" i="209"/>
  <c r="D26" i="209"/>
  <c r="C26" i="209"/>
  <c r="B26" i="209"/>
  <c r="N26" i="209" s="1"/>
  <c r="M25" i="209"/>
  <c r="L25" i="209"/>
  <c r="K25" i="209"/>
  <c r="J25" i="209"/>
  <c r="I25" i="209"/>
  <c r="H25" i="209"/>
  <c r="G25" i="209"/>
  <c r="F25" i="209"/>
  <c r="E25" i="209"/>
  <c r="D25" i="209"/>
  <c r="C25" i="209"/>
  <c r="B25" i="209"/>
  <c r="M24" i="209"/>
  <c r="L24" i="209"/>
  <c r="K24" i="209"/>
  <c r="J24" i="209"/>
  <c r="I24" i="209"/>
  <c r="H24" i="209"/>
  <c r="G24" i="209"/>
  <c r="F24" i="209"/>
  <c r="E24" i="209"/>
  <c r="D24" i="209"/>
  <c r="C24" i="209"/>
  <c r="B24" i="209"/>
  <c r="B27" i="209" s="1"/>
  <c r="M23" i="209"/>
  <c r="L23" i="209"/>
  <c r="K23" i="209"/>
  <c r="K27" i="209" s="1"/>
  <c r="J23" i="209"/>
  <c r="J27" i="209" s="1"/>
  <c r="I23" i="209"/>
  <c r="I27" i="209" s="1"/>
  <c r="H23" i="209"/>
  <c r="G23" i="209"/>
  <c r="F23" i="209"/>
  <c r="E23" i="209"/>
  <c r="D23" i="209"/>
  <c r="C23" i="209"/>
  <c r="B23" i="209"/>
  <c r="M20" i="209"/>
  <c r="L20" i="209"/>
  <c r="K20" i="209"/>
  <c r="K48" i="209" s="1"/>
  <c r="K61" i="209" s="1"/>
  <c r="K62" i="209" s="1"/>
  <c r="K72" i="209" s="1"/>
  <c r="J20" i="209"/>
  <c r="I20" i="209"/>
  <c r="H20" i="209"/>
  <c r="G20" i="209"/>
  <c r="G48" i="209" s="1"/>
  <c r="G61" i="209" s="1"/>
  <c r="F20" i="209"/>
  <c r="E20" i="209"/>
  <c r="D20" i="209"/>
  <c r="C20" i="209"/>
  <c r="C48" i="209" s="1"/>
  <c r="B20" i="209"/>
  <c r="N19" i="209"/>
  <c r="N17" i="209"/>
  <c r="N16" i="209"/>
  <c r="N11" i="209"/>
  <c r="M9" i="209"/>
  <c r="M13" i="209"/>
  <c r="L9" i="209"/>
  <c r="L13" i="209" s="1"/>
  <c r="K9" i="209"/>
  <c r="K13" i="209"/>
  <c r="J9" i="209"/>
  <c r="J13" i="209" s="1"/>
  <c r="I9" i="209"/>
  <c r="I13" i="209"/>
  <c r="H9" i="209"/>
  <c r="H13" i="209" s="1"/>
  <c r="G9" i="209"/>
  <c r="G13" i="209"/>
  <c r="F9" i="209"/>
  <c r="F13" i="209" s="1"/>
  <c r="E9" i="209"/>
  <c r="E13" i="209"/>
  <c r="D9" i="209"/>
  <c r="C9" i="209"/>
  <c r="C13" i="209"/>
  <c r="B9" i="209"/>
  <c r="B13" i="209" s="1"/>
  <c r="N8" i="209"/>
  <c r="N7" i="209"/>
  <c r="N6" i="209"/>
  <c r="N5" i="209"/>
  <c r="N4" i="209"/>
  <c r="P53" i="209"/>
  <c r="Z53" i="209" s="1"/>
  <c r="E27" i="209"/>
  <c r="M27" i="209"/>
  <c r="M28" i="209"/>
  <c r="L27" i="209"/>
  <c r="H27" i="209"/>
  <c r="H28" i="209" s="1"/>
  <c r="D27" i="209"/>
  <c r="E28" i="209"/>
  <c r="N20" i="209"/>
  <c r="N45" i="209"/>
  <c r="N46" i="209"/>
  <c r="N56" i="209"/>
  <c r="N87" i="209"/>
  <c r="G84" i="209"/>
  <c r="K84" i="209"/>
  <c r="L58" i="209"/>
  <c r="H84" i="209"/>
  <c r="L84" i="209"/>
  <c r="E58" i="209"/>
  <c r="E84" i="209"/>
  <c r="I84" i="209"/>
  <c r="L57" i="208"/>
  <c r="L56" i="208"/>
  <c r="M93" i="208"/>
  <c r="L93" i="208"/>
  <c r="K93" i="208"/>
  <c r="J93" i="208"/>
  <c r="I93" i="208"/>
  <c r="H93" i="208"/>
  <c r="G93" i="208"/>
  <c r="F93" i="208"/>
  <c r="E93" i="208"/>
  <c r="D93" i="208"/>
  <c r="C93" i="208"/>
  <c r="B93" i="208"/>
  <c r="K87" i="208"/>
  <c r="J87" i="208"/>
  <c r="I87" i="208"/>
  <c r="H87" i="208"/>
  <c r="G87" i="208"/>
  <c r="F87" i="208"/>
  <c r="E87" i="208"/>
  <c r="D87" i="208"/>
  <c r="C87" i="208"/>
  <c r="B87" i="208"/>
  <c r="D84" i="208"/>
  <c r="C84" i="208"/>
  <c r="B84" i="208"/>
  <c r="B83" i="208"/>
  <c r="N73" i="208"/>
  <c r="B68" i="208"/>
  <c r="C68" i="208" s="1"/>
  <c r="D68" i="208" s="1"/>
  <c r="E68" i="208" s="1"/>
  <c r="F68" i="208" s="1"/>
  <c r="G68" i="208" s="1"/>
  <c r="H68" i="208" s="1"/>
  <c r="I68" i="208" s="1"/>
  <c r="J68" i="208" s="1"/>
  <c r="K68" i="208" s="1"/>
  <c r="L68" i="208" s="1"/>
  <c r="M68" i="208" s="1"/>
  <c r="K58" i="208"/>
  <c r="J58" i="208"/>
  <c r="I58" i="208"/>
  <c r="H58" i="208"/>
  <c r="G58" i="208"/>
  <c r="F58" i="208"/>
  <c r="D58" i="208"/>
  <c r="C58" i="208"/>
  <c r="N57" i="208"/>
  <c r="M87" i="208"/>
  <c r="M55" i="208"/>
  <c r="B55" i="208"/>
  <c r="N54" i="208"/>
  <c r="M53" i="208"/>
  <c r="E53" i="208"/>
  <c r="L46" i="208"/>
  <c r="K46" i="208"/>
  <c r="J46" i="208"/>
  <c r="I46" i="208"/>
  <c r="H46" i="208"/>
  <c r="G46" i="208"/>
  <c r="F46" i="208"/>
  <c r="E46" i="208"/>
  <c r="D46" i="208"/>
  <c r="C46" i="208"/>
  <c r="B46" i="208"/>
  <c r="M45" i="208"/>
  <c r="M46" i="208" s="1"/>
  <c r="N44" i="208"/>
  <c r="N41" i="208"/>
  <c r="N40" i="208"/>
  <c r="N39" i="208"/>
  <c r="N37" i="208"/>
  <c r="M34" i="208"/>
  <c r="L34" i="208"/>
  <c r="L38" i="208" s="1"/>
  <c r="L42" i="208" s="1"/>
  <c r="L48" i="208" s="1"/>
  <c r="K34" i="208"/>
  <c r="K38" i="208"/>
  <c r="K42" i="208"/>
  <c r="K48" i="208" s="1"/>
  <c r="J34" i="208"/>
  <c r="J38" i="208" s="1"/>
  <c r="J42" i="208" s="1"/>
  <c r="I34" i="208"/>
  <c r="H34" i="208"/>
  <c r="H38" i="208"/>
  <c r="H42" i="208" s="1"/>
  <c r="H48" i="208" s="1"/>
  <c r="H61" i="208" s="1"/>
  <c r="G34" i="208"/>
  <c r="G38" i="208" s="1"/>
  <c r="G42" i="208" s="1"/>
  <c r="F34" i="208"/>
  <c r="F38" i="208" s="1"/>
  <c r="F42" i="208" s="1"/>
  <c r="E34" i="208"/>
  <c r="D34" i="208"/>
  <c r="D38" i="208"/>
  <c r="D42" i="208" s="1"/>
  <c r="C34" i="208"/>
  <c r="C38" i="208" s="1"/>
  <c r="C42" i="208" s="1"/>
  <c r="C48" i="208" s="1"/>
  <c r="C61" i="208" s="1"/>
  <c r="B34" i="208"/>
  <c r="B38" i="208" s="1"/>
  <c r="B42" i="208" s="1"/>
  <c r="N33" i="208"/>
  <c r="N34" i="208" s="1"/>
  <c r="N32" i="208"/>
  <c r="N31" i="208"/>
  <c r="N30" i="208"/>
  <c r="M26" i="208"/>
  <c r="L26" i="208"/>
  <c r="K26" i="208"/>
  <c r="J26" i="208"/>
  <c r="I26" i="208"/>
  <c r="H26" i="208"/>
  <c r="G26" i="208"/>
  <c r="F26" i="208"/>
  <c r="E26" i="208"/>
  <c r="N26" i="208" s="1"/>
  <c r="D26" i="208"/>
  <c r="C26" i="208"/>
  <c r="B26" i="208"/>
  <c r="M25" i="208"/>
  <c r="L25" i="208"/>
  <c r="K25" i="208"/>
  <c r="J25" i="208"/>
  <c r="I25" i="208"/>
  <c r="H25" i="208"/>
  <c r="G25" i="208"/>
  <c r="F25" i="208"/>
  <c r="E25" i="208"/>
  <c r="N25" i="208" s="1"/>
  <c r="D25" i="208"/>
  <c r="C25" i="208"/>
  <c r="B25" i="208"/>
  <c r="M24" i="208"/>
  <c r="L24" i="208"/>
  <c r="K24" i="208"/>
  <c r="J24" i="208"/>
  <c r="I24" i="208"/>
  <c r="I27" i="208" s="1"/>
  <c r="I28" i="208" s="1"/>
  <c r="H24" i="208"/>
  <c r="G24" i="208"/>
  <c r="F24" i="208"/>
  <c r="E24" i="208"/>
  <c r="N24" i="208" s="1"/>
  <c r="D24" i="208"/>
  <c r="C24" i="208"/>
  <c r="B24" i="208"/>
  <c r="M23" i="208"/>
  <c r="M27" i="208" s="1"/>
  <c r="M28" i="208" s="1"/>
  <c r="L23" i="208"/>
  <c r="K23" i="208"/>
  <c r="K27" i="208"/>
  <c r="J23" i="208"/>
  <c r="J27" i="208" s="1"/>
  <c r="J28" i="208" s="1"/>
  <c r="I23" i="208"/>
  <c r="H23" i="208"/>
  <c r="H27" i="208"/>
  <c r="G23" i="208"/>
  <c r="G27" i="208" s="1"/>
  <c r="G28" i="208" s="1"/>
  <c r="F23" i="208"/>
  <c r="F27" i="208" s="1"/>
  <c r="E23" i="208"/>
  <c r="D23" i="208"/>
  <c r="D27" i="208" s="1"/>
  <c r="D28" i="208" s="1"/>
  <c r="C23" i="208"/>
  <c r="C27" i="208" s="1"/>
  <c r="C28" i="208" s="1"/>
  <c r="B23" i="208"/>
  <c r="B27" i="208" s="1"/>
  <c r="M20" i="208"/>
  <c r="L20" i="208"/>
  <c r="K20" i="208"/>
  <c r="J20" i="208"/>
  <c r="I20" i="208"/>
  <c r="H20" i="208"/>
  <c r="G20" i="208"/>
  <c r="F20" i="208"/>
  <c r="E20" i="208"/>
  <c r="D20" i="208"/>
  <c r="C20" i="208"/>
  <c r="B20" i="208"/>
  <c r="N19" i="208"/>
  <c r="N17" i="208"/>
  <c r="N16" i="208"/>
  <c r="J11" i="208"/>
  <c r="I11" i="208"/>
  <c r="I13" i="208" s="1"/>
  <c r="H11" i="208"/>
  <c r="G11" i="208"/>
  <c r="F11" i="208"/>
  <c r="E11" i="208"/>
  <c r="D11" i="208"/>
  <c r="C11" i="208"/>
  <c r="B11" i="208"/>
  <c r="M9" i="208"/>
  <c r="M13" i="208" s="1"/>
  <c r="L9" i="208"/>
  <c r="K9" i="208"/>
  <c r="K13" i="208"/>
  <c r="J9" i="208"/>
  <c r="I9" i="208"/>
  <c r="H9" i="208"/>
  <c r="G9" i="208"/>
  <c r="F9" i="208"/>
  <c r="E9" i="208"/>
  <c r="E13" i="208"/>
  <c r="D9" i="208"/>
  <c r="D13" i="208" s="1"/>
  <c r="C9" i="208"/>
  <c r="B9" i="208"/>
  <c r="B13" i="208" s="1"/>
  <c r="N8" i="208"/>
  <c r="N7" i="208"/>
  <c r="N6" i="208"/>
  <c r="N5" i="208"/>
  <c r="N4" i="208"/>
  <c r="N45" i="208"/>
  <c r="N46" i="208" s="1"/>
  <c r="E58" i="208"/>
  <c r="L27" i="208"/>
  <c r="K28" i="208"/>
  <c r="C88" i="208"/>
  <c r="G48" i="208"/>
  <c r="G61" i="208" s="1"/>
  <c r="L84" i="208"/>
  <c r="H84" i="208"/>
  <c r="M53" i="207"/>
  <c r="M55" i="207"/>
  <c r="M45" i="207"/>
  <c r="L56" i="207"/>
  <c r="M56" i="207"/>
  <c r="M93" i="207"/>
  <c r="L93" i="207"/>
  <c r="K93" i="207"/>
  <c r="J93" i="207"/>
  <c r="I93" i="207"/>
  <c r="H93" i="207"/>
  <c r="G93" i="207"/>
  <c r="F93" i="207"/>
  <c r="E93" i="207"/>
  <c r="D93" i="207"/>
  <c r="C93" i="207"/>
  <c r="B93" i="207"/>
  <c r="L87" i="207"/>
  <c r="K87" i="207"/>
  <c r="J87" i="207"/>
  <c r="I87" i="207"/>
  <c r="H87" i="207"/>
  <c r="G87" i="207"/>
  <c r="F87" i="207"/>
  <c r="E87" i="207"/>
  <c r="D87" i="207"/>
  <c r="C87" i="207"/>
  <c r="B87" i="207"/>
  <c r="D84" i="207"/>
  <c r="C84" i="207"/>
  <c r="B84" i="207"/>
  <c r="B83" i="207"/>
  <c r="N73" i="207"/>
  <c r="B68" i="207"/>
  <c r="C68" i="207" s="1"/>
  <c r="D68" i="207" s="1"/>
  <c r="E68" i="207" s="1"/>
  <c r="F68" i="207" s="1"/>
  <c r="G68" i="207" s="1"/>
  <c r="H68" i="207" s="1"/>
  <c r="I68" i="207" s="1"/>
  <c r="J68" i="207" s="1"/>
  <c r="K68" i="207" s="1"/>
  <c r="L68" i="207" s="1"/>
  <c r="M68" i="207" s="1"/>
  <c r="L58" i="207"/>
  <c r="K58" i="207"/>
  <c r="J58" i="207"/>
  <c r="I58" i="207"/>
  <c r="H58" i="207"/>
  <c r="G58" i="207"/>
  <c r="F58" i="207"/>
  <c r="D58" i="207"/>
  <c r="C58" i="207"/>
  <c r="N57" i="207"/>
  <c r="B55" i="207"/>
  <c r="B58" i="207"/>
  <c r="N54" i="207"/>
  <c r="E53" i="207"/>
  <c r="M46" i="207"/>
  <c r="L46" i="207"/>
  <c r="K46" i="207"/>
  <c r="J46" i="207"/>
  <c r="I46" i="207"/>
  <c r="H46" i="207"/>
  <c r="G46" i="207"/>
  <c r="F46" i="207"/>
  <c r="E46" i="207"/>
  <c r="D46" i="207"/>
  <c r="C46" i="207"/>
  <c r="B46" i="207"/>
  <c r="N45" i="207"/>
  <c r="N44" i="207"/>
  <c r="N41" i="207"/>
  <c r="N40" i="207"/>
  <c r="N39" i="207"/>
  <c r="N37" i="207"/>
  <c r="M34" i="207"/>
  <c r="M38" i="207" s="1"/>
  <c r="M42" i="207" s="1"/>
  <c r="M48" i="207" s="1"/>
  <c r="L34" i="207"/>
  <c r="L38" i="207"/>
  <c r="L42" i="207" s="1"/>
  <c r="K34" i="207"/>
  <c r="K38" i="207" s="1"/>
  <c r="K42" i="207" s="1"/>
  <c r="J34" i="207"/>
  <c r="J38" i="207" s="1"/>
  <c r="J42" i="207" s="1"/>
  <c r="I34" i="207"/>
  <c r="I38" i="207" s="1"/>
  <c r="I42" i="207" s="1"/>
  <c r="H34" i="207"/>
  <c r="H38" i="207" s="1"/>
  <c r="H42" i="207" s="1"/>
  <c r="G34" i="207"/>
  <c r="F34" i="207"/>
  <c r="F38" i="207"/>
  <c r="F42" i="207" s="1"/>
  <c r="E34" i="207"/>
  <c r="E38" i="207" s="1"/>
  <c r="E42" i="207" s="1"/>
  <c r="D34" i="207"/>
  <c r="D38" i="207"/>
  <c r="D42" i="207" s="1"/>
  <c r="C34" i="207"/>
  <c r="B34" i="207"/>
  <c r="B38" i="207"/>
  <c r="AD33" i="207"/>
  <c r="AR33" i="207" s="1"/>
  <c r="AC33" i="207"/>
  <c r="AQ33" i="207"/>
  <c r="AA33" i="207"/>
  <c r="AO33" i="207" s="1"/>
  <c r="Z33" i="207"/>
  <c r="AN33" i="207"/>
  <c r="Y33" i="207"/>
  <c r="AM33" i="207" s="1"/>
  <c r="X33" i="207"/>
  <c r="AL33" i="207"/>
  <c r="W33" i="207"/>
  <c r="AK33" i="207" s="1"/>
  <c r="V33" i="207"/>
  <c r="AJ33" i="207"/>
  <c r="U33" i="207"/>
  <c r="AI33" i="207" s="1"/>
  <c r="T33" i="207"/>
  <c r="AH33" i="207"/>
  <c r="S33" i="207"/>
  <c r="AG33" i="207" s="1"/>
  <c r="R33" i="207"/>
  <c r="AF33" i="207"/>
  <c r="Q33" i="207"/>
  <c r="AE33" i="207" s="1"/>
  <c r="N33" i="207"/>
  <c r="AB33" i="207"/>
  <c r="AP33" i="207" s="1"/>
  <c r="AC32" i="207"/>
  <c r="AQ32" i="207" s="1"/>
  <c r="AA32" i="207"/>
  <c r="AO32" i="207" s="1"/>
  <c r="Z32" i="207"/>
  <c r="AN32" i="207" s="1"/>
  <c r="Y32" i="207"/>
  <c r="AM32" i="207" s="1"/>
  <c r="X32" i="207"/>
  <c r="AL32" i="207" s="1"/>
  <c r="W32" i="207"/>
  <c r="AK32" i="207" s="1"/>
  <c r="V32" i="207"/>
  <c r="AJ32" i="207" s="1"/>
  <c r="U32" i="207"/>
  <c r="AI32" i="207" s="1"/>
  <c r="T32" i="207"/>
  <c r="AH32" i="207" s="1"/>
  <c r="S32" i="207"/>
  <c r="AG32" i="207" s="1"/>
  <c r="R32" i="207"/>
  <c r="AF32" i="207" s="1"/>
  <c r="Q32" i="207"/>
  <c r="AE32" i="207" s="1"/>
  <c r="P32" i="207"/>
  <c r="AD32" i="207" s="1"/>
  <c r="AR32" i="207" s="1"/>
  <c r="N32" i="207"/>
  <c r="AB32" i="207" s="1"/>
  <c r="AP32" i="207" s="1"/>
  <c r="N31" i="207"/>
  <c r="N30" i="207"/>
  <c r="M26" i="207"/>
  <c r="L26" i="207"/>
  <c r="K26" i="207"/>
  <c r="J26" i="207"/>
  <c r="I26" i="207"/>
  <c r="H26" i="207"/>
  <c r="G26" i="207"/>
  <c r="F26" i="207"/>
  <c r="E26" i="207"/>
  <c r="D26" i="207"/>
  <c r="C26" i="207"/>
  <c r="B26" i="207"/>
  <c r="M25" i="207"/>
  <c r="L25" i="207"/>
  <c r="K25" i="207"/>
  <c r="J25" i="207"/>
  <c r="I25" i="207"/>
  <c r="H25" i="207"/>
  <c r="G25" i="207"/>
  <c r="F25" i="207"/>
  <c r="E25" i="207"/>
  <c r="D25" i="207"/>
  <c r="C25" i="207"/>
  <c r="B25" i="207"/>
  <c r="M24" i="207"/>
  <c r="L24" i="207"/>
  <c r="K24" i="207"/>
  <c r="J24" i="207"/>
  <c r="I24" i="207"/>
  <c r="H24" i="207"/>
  <c r="G24" i="207"/>
  <c r="F24" i="207"/>
  <c r="E24" i="207"/>
  <c r="D24" i="207"/>
  <c r="C24" i="207"/>
  <c r="B24" i="207"/>
  <c r="M23" i="207"/>
  <c r="M27" i="207" s="1"/>
  <c r="L23" i="207"/>
  <c r="L27" i="207"/>
  <c r="K23" i="207"/>
  <c r="J23" i="207"/>
  <c r="J27" i="207" s="1"/>
  <c r="J28" i="207" s="1"/>
  <c r="I23" i="207"/>
  <c r="I27" i="207"/>
  <c r="I28" i="207" s="1"/>
  <c r="H23" i="207"/>
  <c r="H27" i="207" s="1"/>
  <c r="H28" i="207" s="1"/>
  <c r="G23" i="207"/>
  <c r="F23" i="207"/>
  <c r="F27" i="207" s="1"/>
  <c r="E23" i="207"/>
  <c r="E27" i="207"/>
  <c r="D23" i="207"/>
  <c r="D27" i="207" s="1"/>
  <c r="C23" i="207"/>
  <c r="B23" i="207"/>
  <c r="B27" i="207"/>
  <c r="B28" i="207" s="1"/>
  <c r="M20" i="207"/>
  <c r="L20" i="207"/>
  <c r="K20" i="207"/>
  <c r="J20" i="207"/>
  <c r="J48" i="207" s="1"/>
  <c r="J61" i="207" s="1"/>
  <c r="I20" i="207"/>
  <c r="H20" i="207"/>
  <c r="G20" i="207"/>
  <c r="F20" i="207"/>
  <c r="E20" i="207"/>
  <c r="D20" i="207"/>
  <c r="C20" i="207"/>
  <c r="B20" i="207"/>
  <c r="N19" i="207"/>
  <c r="N17" i="207"/>
  <c r="N16" i="207"/>
  <c r="J11" i="207"/>
  <c r="I11" i="207"/>
  <c r="H11" i="207"/>
  <c r="G11" i="207"/>
  <c r="F11" i="207"/>
  <c r="E11" i="207"/>
  <c r="D11" i="207"/>
  <c r="C11" i="207"/>
  <c r="B11" i="207"/>
  <c r="N11" i="207" s="1"/>
  <c r="P11" i="207" s="1"/>
  <c r="M9" i="207"/>
  <c r="M13" i="207" s="1"/>
  <c r="L9" i="207"/>
  <c r="L13" i="207"/>
  <c r="K9" i="207"/>
  <c r="K13" i="207" s="1"/>
  <c r="J9" i="207"/>
  <c r="J13" i="207"/>
  <c r="J50" i="207" s="1"/>
  <c r="I9" i="207"/>
  <c r="I13" i="207" s="1"/>
  <c r="H9" i="207"/>
  <c r="H13" i="207"/>
  <c r="G9" i="207"/>
  <c r="G13" i="207" s="1"/>
  <c r="F9" i="207"/>
  <c r="F13" i="207"/>
  <c r="E9" i="207"/>
  <c r="E13" i="207" s="1"/>
  <c r="D9" i="207"/>
  <c r="D13" i="207"/>
  <c r="C9" i="207"/>
  <c r="C13" i="207" s="1"/>
  <c r="B9" i="207"/>
  <c r="B13" i="207"/>
  <c r="N8" i="207"/>
  <c r="N7" i="207"/>
  <c r="N6" i="207"/>
  <c r="N5" i="207"/>
  <c r="N9" i="207" s="1"/>
  <c r="N13" i="207" s="1"/>
  <c r="N4" i="207"/>
  <c r="N20" i="207"/>
  <c r="K48" i="207"/>
  <c r="K61" i="207" s="1"/>
  <c r="K62" i="207" s="1"/>
  <c r="K72" i="207" s="1"/>
  <c r="F28" i="207"/>
  <c r="N46" i="207"/>
  <c r="N53" i="207"/>
  <c r="G84" i="207"/>
  <c r="J84" i="207"/>
  <c r="E58" i="207"/>
  <c r="H84" i="207"/>
  <c r="F84" i="207"/>
  <c r="E84" i="207"/>
  <c r="I84" i="207"/>
  <c r="M93" i="206"/>
  <c r="L93" i="206"/>
  <c r="K93" i="206"/>
  <c r="J93" i="206"/>
  <c r="I93" i="206"/>
  <c r="H93" i="206"/>
  <c r="G93" i="206"/>
  <c r="F93" i="206"/>
  <c r="E93" i="206"/>
  <c r="D93" i="206"/>
  <c r="C93" i="206"/>
  <c r="B93" i="206"/>
  <c r="M87" i="206"/>
  <c r="L87" i="206"/>
  <c r="K87" i="206"/>
  <c r="J87" i="206"/>
  <c r="I87" i="206"/>
  <c r="H87" i="206"/>
  <c r="G87" i="206"/>
  <c r="F87" i="206"/>
  <c r="E87" i="206"/>
  <c r="D87" i="206"/>
  <c r="C87" i="206"/>
  <c r="B87" i="206"/>
  <c r="C88" i="206" s="1"/>
  <c r="D84" i="206"/>
  <c r="C84" i="206"/>
  <c r="B84" i="206"/>
  <c r="B83" i="206"/>
  <c r="C83" i="206"/>
  <c r="N73" i="206"/>
  <c r="B68" i="206"/>
  <c r="C68" i="206" s="1"/>
  <c r="D68" i="206"/>
  <c r="E68" i="206" s="1"/>
  <c r="F68" i="206" s="1"/>
  <c r="G68" i="206" s="1"/>
  <c r="H68" i="206"/>
  <c r="I68" i="206" s="1"/>
  <c r="J68" i="206" s="1"/>
  <c r="K68" i="206" s="1"/>
  <c r="L68" i="206" s="1"/>
  <c r="M68" i="206" s="1"/>
  <c r="M58" i="206"/>
  <c r="L58" i="206"/>
  <c r="K58" i="206"/>
  <c r="J58" i="206"/>
  <c r="I58" i="206"/>
  <c r="H58" i="206"/>
  <c r="G58" i="206"/>
  <c r="F58" i="206"/>
  <c r="D58" i="206"/>
  <c r="C58" i="206"/>
  <c r="N57" i="206"/>
  <c r="N56" i="206"/>
  <c r="B55" i="206"/>
  <c r="N55" i="206" s="1"/>
  <c r="N54" i="206"/>
  <c r="E53" i="206"/>
  <c r="M46" i="206"/>
  <c r="L46" i="206"/>
  <c r="K46" i="206"/>
  <c r="J46" i="206"/>
  <c r="I46" i="206"/>
  <c r="I48" i="206" s="1"/>
  <c r="I61" i="206" s="1"/>
  <c r="I62" i="206" s="1"/>
  <c r="H46" i="206"/>
  <c r="G46" i="206"/>
  <c r="F46" i="206"/>
  <c r="E46" i="206"/>
  <c r="D46" i="206"/>
  <c r="C46" i="206"/>
  <c r="B46" i="206"/>
  <c r="N45" i="206"/>
  <c r="N46" i="206" s="1"/>
  <c r="N44" i="206"/>
  <c r="N41" i="206"/>
  <c r="N40" i="206"/>
  <c r="N39" i="206"/>
  <c r="N37" i="206"/>
  <c r="M34" i="206"/>
  <c r="M38" i="206" s="1"/>
  <c r="M42" i="206" s="1"/>
  <c r="L34" i="206"/>
  <c r="L38" i="206"/>
  <c r="L42" i="206" s="1"/>
  <c r="K34" i="206"/>
  <c r="K38" i="206" s="1"/>
  <c r="K42" i="206"/>
  <c r="J34" i="206"/>
  <c r="J38" i="206"/>
  <c r="J42" i="206" s="1"/>
  <c r="J48" i="206" s="1"/>
  <c r="I34" i="206"/>
  <c r="I38" i="206" s="1"/>
  <c r="I42" i="206" s="1"/>
  <c r="H34" i="206"/>
  <c r="H38" i="206" s="1"/>
  <c r="H42" i="206" s="1"/>
  <c r="G34" i="206"/>
  <c r="G38" i="206" s="1"/>
  <c r="G42" i="206" s="1"/>
  <c r="G48" i="206" s="1"/>
  <c r="F34" i="206"/>
  <c r="F38" i="206" s="1"/>
  <c r="F42" i="206" s="1"/>
  <c r="F48" i="206" s="1"/>
  <c r="E34" i="206"/>
  <c r="E38" i="206" s="1"/>
  <c r="E42" i="206" s="1"/>
  <c r="D34" i="206"/>
  <c r="D38" i="206" s="1"/>
  <c r="D42" i="206" s="1"/>
  <c r="C34" i="206"/>
  <c r="C38" i="206" s="1"/>
  <c r="C42" i="206" s="1"/>
  <c r="B34" i="206"/>
  <c r="B38" i="206"/>
  <c r="B42" i="206" s="1"/>
  <c r="B48" i="206" s="1"/>
  <c r="AD33" i="206"/>
  <c r="AR33" i="206"/>
  <c r="AC33" i="206"/>
  <c r="AQ33" i="206"/>
  <c r="AA33" i="206"/>
  <c r="AO33" i="206" s="1"/>
  <c r="Z33" i="206"/>
  <c r="AN33" i="206" s="1"/>
  <c r="Y33" i="206"/>
  <c r="AM33" i="206" s="1"/>
  <c r="X33" i="206"/>
  <c r="AL33" i="206" s="1"/>
  <c r="W33" i="206"/>
  <c r="AK33" i="206" s="1"/>
  <c r="V33" i="206"/>
  <c r="AJ33" i="206" s="1"/>
  <c r="U33" i="206"/>
  <c r="AI33" i="206" s="1"/>
  <c r="T33" i="206"/>
  <c r="AH33" i="206" s="1"/>
  <c r="S33" i="206"/>
  <c r="AG33" i="206" s="1"/>
  <c r="R33" i="206"/>
  <c r="AF33" i="206" s="1"/>
  <c r="Q33" i="206"/>
  <c r="AE33" i="206" s="1"/>
  <c r="N33" i="206"/>
  <c r="AB33" i="206" s="1"/>
  <c r="AP33" i="206" s="1"/>
  <c r="AC32" i="206"/>
  <c r="AQ32" i="206"/>
  <c r="AA32" i="206"/>
  <c r="AO32" i="206"/>
  <c r="Z32" i="206"/>
  <c r="AN32" i="206"/>
  <c r="Y32" i="206"/>
  <c r="AM32" i="206"/>
  <c r="X32" i="206"/>
  <c r="AL32" i="206"/>
  <c r="W32" i="206"/>
  <c r="AK32" i="206"/>
  <c r="V32" i="206"/>
  <c r="AJ32" i="206"/>
  <c r="U32" i="206"/>
  <c r="AI32" i="206"/>
  <c r="T32" i="206"/>
  <c r="AH32" i="206"/>
  <c r="S32" i="206"/>
  <c r="AG32" i="206"/>
  <c r="R32" i="206"/>
  <c r="AF32" i="206"/>
  <c r="Q32" i="206"/>
  <c r="AE32" i="206"/>
  <c r="P32" i="206"/>
  <c r="AD32" i="206"/>
  <c r="AR32" i="206" s="1"/>
  <c r="N32" i="206"/>
  <c r="AB32" i="206" s="1"/>
  <c r="AP32" i="206"/>
  <c r="N31" i="206"/>
  <c r="N30" i="206"/>
  <c r="M26" i="206"/>
  <c r="L26" i="206"/>
  <c r="K26" i="206"/>
  <c r="J26" i="206"/>
  <c r="I26" i="206"/>
  <c r="H26" i="206"/>
  <c r="G26" i="206"/>
  <c r="F26" i="206"/>
  <c r="E26" i="206"/>
  <c r="D26" i="206"/>
  <c r="N26" i="206" s="1"/>
  <c r="C26" i="206"/>
  <c r="B26" i="206"/>
  <c r="M25" i="206"/>
  <c r="L25" i="206"/>
  <c r="K25" i="206"/>
  <c r="J25" i="206"/>
  <c r="I25" i="206"/>
  <c r="H25" i="206"/>
  <c r="G25" i="206"/>
  <c r="F25" i="206"/>
  <c r="E25" i="206"/>
  <c r="D25" i="206"/>
  <c r="N25" i="206" s="1"/>
  <c r="C25" i="206"/>
  <c r="B25" i="206"/>
  <c r="M24" i="206"/>
  <c r="L24" i="206"/>
  <c r="L27" i="206" s="1"/>
  <c r="L28" i="206" s="1"/>
  <c r="K24" i="206"/>
  <c r="J24" i="206"/>
  <c r="I24" i="206"/>
  <c r="H24" i="206"/>
  <c r="G24" i="206"/>
  <c r="F24" i="206"/>
  <c r="E24" i="206"/>
  <c r="D24" i="206"/>
  <c r="C24" i="206"/>
  <c r="B24" i="206"/>
  <c r="M23" i="206"/>
  <c r="M27" i="206"/>
  <c r="M28" i="206" s="1"/>
  <c r="L23" i="206"/>
  <c r="K23" i="206"/>
  <c r="K27" i="206" s="1"/>
  <c r="J23" i="206"/>
  <c r="J27" i="206" s="1"/>
  <c r="I23" i="206"/>
  <c r="I27" i="206" s="1"/>
  <c r="I28" i="206" s="1"/>
  <c r="H23" i="206"/>
  <c r="G23" i="206"/>
  <c r="G27" i="206"/>
  <c r="F23" i="206"/>
  <c r="F27" i="206" s="1"/>
  <c r="F28" i="206" s="1"/>
  <c r="E23" i="206"/>
  <c r="E27" i="206"/>
  <c r="D23" i="206"/>
  <c r="C23" i="206"/>
  <c r="B23" i="206"/>
  <c r="B27" i="206" s="1"/>
  <c r="M20" i="206"/>
  <c r="L20" i="206"/>
  <c r="L48" i="206" s="1"/>
  <c r="L61" i="206" s="1"/>
  <c r="K20" i="206"/>
  <c r="J20" i="206"/>
  <c r="I20" i="206"/>
  <c r="H20" i="206"/>
  <c r="G20" i="206"/>
  <c r="F20" i="206"/>
  <c r="E20" i="206"/>
  <c r="D20" i="206"/>
  <c r="C20" i="206"/>
  <c r="B20" i="206"/>
  <c r="N19" i="206"/>
  <c r="N17" i="206"/>
  <c r="N16" i="206"/>
  <c r="J11" i="206"/>
  <c r="I11" i="206"/>
  <c r="H11" i="206"/>
  <c r="G11" i="206"/>
  <c r="F11" i="206"/>
  <c r="E11" i="206"/>
  <c r="D11" i="206"/>
  <c r="C11" i="206"/>
  <c r="B11" i="206"/>
  <c r="M9" i="206"/>
  <c r="M13" i="206"/>
  <c r="L9" i="206"/>
  <c r="L13" i="206"/>
  <c r="K9" i="206"/>
  <c r="K13" i="206"/>
  <c r="J9" i="206"/>
  <c r="J13" i="206"/>
  <c r="I9" i="206"/>
  <c r="H9" i="206"/>
  <c r="H13" i="206" s="1"/>
  <c r="G9" i="206"/>
  <c r="F9" i="206"/>
  <c r="F13" i="206" s="1"/>
  <c r="E9" i="206"/>
  <c r="E13" i="206" s="1"/>
  <c r="D9" i="206"/>
  <c r="D13" i="206" s="1"/>
  <c r="C9" i="206"/>
  <c r="C13" i="206" s="1"/>
  <c r="B9" i="206"/>
  <c r="N8" i="206"/>
  <c r="N7" i="206"/>
  <c r="N6" i="206"/>
  <c r="N5" i="206"/>
  <c r="N9" i="206" s="1"/>
  <c r="N4" i="206"/>
  <c r="K48" i="206"/>
  <c r="E28" i="206"/>
  <c r="M84" i="206"/>
  <c r="I84" i="206"/>
  <c r="E84" i="206"/>
  <c r="G84" i="206"/>
  <c r="L84" i="206"/>
  <c r="H84" i="206"/>
  <c r="E58" i="206"/>
  <c r="K84" i="206"/>
  <c r="F84" i="206"/>
  <c r="B85" i="206"/>
  <c r="N53" i="206"/>
  <c r="J84" i="206"/>
  <c r="I13" i="206"/>
  <c r="M93" i="205"/>
  <c r="L93" i="205"/>
  <c r="K93" i="205"/>
  <c r="J93" i="205"/>
  <c r="I93" i="205"/>
  <c r="H93" i="205"/>
  <c r="G93" i="205"/>
  <c r="F93" i="205"/>
  <c r="E93" i="205"/>
  <c r="D93" i="205"/>
  <c r="C93" i="205"/>
  <c r="B93" i="205"/>
  <c r="M87" i="205"/>
  <c r="L87" i="205"/>
  <c r="K87" i="205"/>
  <c r="J87" i="205"/>
  <c r="I87" i="205"/>
  <c r="H87" i="205"/>
  <c r="G87" i="205"/>
  <c r="F87" i="205"/>
  <c r="E87" i="205"/>
  <c r="D87" i="205"/>
  <c r="C87" i="205"/>
  <c r="B87" i="205"/>
  <c r="D84" i="205"/>
  <c r="C84" i="205"/>
  <c r="B84" i="205"/>
  <c r="B83" i="205"/>
  <c r="N73" i="205"/>
  <c r="B68" i="205"/>
  <c r="C68" i="205" s="1"/>
  <c r="D68" i="205" s="1"/>
  <c r="E68" i="205" s="1"/>
  <c r="F68" i="205" s="1"/>
  <c r="G68" i="205" s="1"/>
  <c r="H68" i="205" s="1"/>
  <c r="I68" i="205" s="1"/>
  <c r="J68" i="205" s="1"/>
  <c r="K68" i="205" s="1"/>
  <c r="L68" i="205" s="1"/>
  <c r="M68" i="205" s="1"/>
  <c r="M58" i="205"/>
  <c r="L58" i="205"/>
  <c r="K58" i="205"/>
  <c r="J58" i="205"/>
  <c r="I58" i="205"/>
  <c r="H58" i="205"/>
  <c r="G58" i="205"/>
  <c r="F58" i="205"/>
  <c r="D58" i="205"/>
  <c r="C58" i="205"/>
  <c r="N57" i="205"/>
  <c r="N56" i="205"/>
  <c r="N87" i="205" s="1"/>
  <c r="B55" i="205"/>
  <c r="B58" i="205" s="1"/>
  <c r="N55" i="205"/>
  <c r="N54" i="205"/>
  <c r="E53" i="205"/>
  <c r="L84" i="205" s="1"/>
  <c r="M46" i="205"/>
  <c r="L46" i="205"/>
  <c r="K46" i="205"/>
  <c r="J46" i="205"/>
  <c r="I46" i="205"/>
  <c r="H46" i="205"/>
  <c r="G46" i="205"/>
  <c r="F46" i="205"/>
  <c r="E46" i="205"/>
  <c r="D46" i="205"/>
  <c r="C46" i="205"/>
  <c r="B46" i="205"/>
  <c r="N45" i="205"/>
  <c r="N44" i="205"/>
  <c r="N41" i="205"/>
  <c r="N40" i="205"/>
  <c r="N39" i="205"/>
  <c r="N37" i="205"/>
  <c r="M34" i="205"/>
  <c r="M38" i="205" s="1"/>
  <c r="M42" i="205" s="1"/>
  <c r="L34" i="205"/>
  <c r="L38" i="205" s="1"/>
  <c r="L42" i="205" s="1"/>
  <c r="K34" i="205"/>
  <c r="J34" i="205"/>
  <c r="J38" i="205" s="1"/>
  <c r="J42" i="205" s="1"/>
  <c r="I34" i="205"/>
  <c r="I38" i="205"/>
  <c r="I42" i="205" s="1"/>
  <c r="H34" i="205"/>
  <c r="H38" i="205" s="1"/>
  <c r="H42" i="205" s="1"/>
  <c r="G34" i="205"/>
  <c r="G38" i="205"/>
  <c r="G42" i="205" s="1"/>
  <c r="F34" i="205"/>
  <c r="F38" i="205" s="1"/>
  <c r="F42" i="205" s="1"/>
  <c r="E34" i="205"/>
  <c r="E38" i="205" s="1"/>
  <c r="E42" i="205" s="1"/>
  <c r="D34" i="205"/>
  <c r="D38" i="205" s="1"/>
  <c r="D42" i="205" s="1"/>
  <c r="C34" i="205"/>
  <c r="C38" i="205" s="1"/>
  <c r="B34" i="205"/>
  <c r="B38" i="205" s="1"/>
  <c r="AD33" i="205"/>
  <c r="AR33" i="205" s="1"/>
  <c r="AC33" i="205"/>
  <c r="AQ33" i="205" s="1"/>
  <c r="AA33" i="205"/>
  <c r="AO33" i="205" s="1"/>
  <c r="Z33" i="205"/>
  <c r="AN33" i="205" s="1"/>
  <c r="Y33" i="205"/>
  <c r="AM33" i="205" s="1"/>
  <c r="X33" i="205"/>
  <c r="AL33" i="205" s="1"/>
  <c r="W33" i="205"/>
  <c r="AK33" i="205" s="1"/>
  <c r="V33" i="205"/>
  <c r="AJ33" i="205" s="1"/>
  <c r="U33" i="205"/>
  <c r="AI33" i="205" s="1"/>
  <c r="T33" i="205"/>
  <c r="AH33" i="205" s="1"/>
  <c r="S33" i="205"/>
  <c r="AG33" i="205" s="1"/>
  <c r="R33" i="205"/>
  <c r="AF33" i="205"/>
  <c r="Q33" i="205"/>
  <c r="AE33" i="205" s="1"/>
  <c r="N33" i="205"/>
  <c r="AB33" i="205" s="1"/>
  <c r="AP33" i="205" s="1"/>
  <c r="AC32" i="205"/>
  <c r="AQ32" i="205" s="1"/>
  <c r="AA32" i="205"/>
  <c r="AO32" i="205"/>
  <c r="Z32" i="205"/>
  <c r="AN32" i="205" s="1"/>
  <c r="Y32" i="205"/>
  <c r="AM32" i="205"/>
  <c r="X32" i="205"/>
  <c r="AL32" i="205" s="1"/>
  <c r="W32" i="205"/>
  <c r="AK32" i="205" s="1"/>
  <c r="V32" i="205"/>
  <c r="AJ32" i="205" s="1"/>
  <c r="U32" i="205"/>
  <c r="AI32" i="205" s="1"/>
  <c r="T32" i="205"/>
  <c r="AH32" i="205" s="1"/>
  <c r="S32" i="205"/>
  <c r="AG32" i="205" s="1"/>
  <c r="R32" i="205"/>
  <c r="AF32" i="205" s="1"/>
  <c r="Q32" i="205"/>
  <c r="AE32" i="205" s="1"/>
  <c r="P32" i="205"/>
  <c r="AD32" i="205" s="1"/>
  <c r="AR32" i="205" s="1"/>
  <c r="N32" i="205"/>
  <c r="AB32" i="205"/>
  <c r="AP32" i="205" s="1"/>
  <c r="N31" i="205"/>
  <c r="N30" i="205"/>
  <c r="M26" i="205"/>
  <c r="L26" i="205"/>
  <c r="K26" i="205"/>
  <c r="J26" i="205"/>
  <c r="I26" i="205"/>
  <c r="H26" i="205"/>
  <c r="G26" i="205"/>
  <c r="F26" i="205"/>
  <c r="E26" i="205"/>
  <c r="D26" i="205"/>
  <c r="C26" i="205"/>
  <c r="B26" i="205"/>
  <c r="M25" i="205"/>
  <c r="L25" i="205"/>
  <c r="K25" i="205"/>
  <c r="J25" i="205"/>
  <c r="I25" i="205"/>
  <c r="H25" i="205"/>
  <c r="H27" i="205" s="1"/>
  <c r="G25" i="205"/>
  <c r="F25" i="205"/>
  <c r="E25" i="205"/>
  <c r="D25" i="205"/>
  <c r="N25" i="205" s="1"/>
  <c r="C25" i="205"/>
  <c r="B25" i="205"/>
  <c r="M24" i="205"/>
  <c r="L24" i="205"/>
  <c r="K24" i="205"/>
  <c r="J24" i="205"/>
  <c r="I24" i="205"/>
  <c r="H24" i="205"/>
  <c r="G24" i="205"/>
  <c r="F24" i="205"/>
  <c r="E24" i="205"/>
  <c r="D24" i="205"/>
  <c r="C24" i="205"/>
  <c r="B24" i="205"/>
  <c r="M23" i="205"/>
  <c r="L23" i="205"/>
  <c r="K23" i="205"/>
  <c r="J23" i="205"/>
  <c r="J27" i="205"/>
  <c r="I23" i="205"/>
  <c r="H23" i="205"/>
  <c r="G23" i="205"/>
  <c r="G27" i="205" s="1"/>
  <c r="F23" i="205"/>
  <c r="F27" i="205" s="1"/>
  <c r="E23" i="205"/>
  <c r="D23" i="205"/>
  <c r="D27" i="205" s="1"/>
  <c r="C23" i="205"/>
  <c r="C27" i="205" s="1"/>
  <c r="B23" i="205"/>
  <c r="M20" i="205"/>
  <c r="L20" i="205"/>
  <c r="K20" i="205"/>
  <c r="J20" i="205"/>
  <c r="I20" i="205"/>
  <c r="H20" i="205"/>
  <c r="G20" i="205"/>
  <c r="F20" i="205"/>
  <c r="E20" i="205"/>
  <c r="D20" i="205"/>
  <c r="C20" i="205"/>
  <c r="B20" i="205"/>
  <c r="N19" i="205"/>
  <c r="N17" i="205"/>
  <c r="N20" i="205" s="1"/>
  <c r="N16" i="205"/>
  <c r="J11" i="205"/>
  <c r="I11" i="205"/>
  <c r="H11" i="205"/>
  <c r="G11" i="205"/>
  <c r="F11" i="205"/>
  <c r="E11" i="205"/>
  <c r="D11" i="205"/>
  <c r="N11" i="205" s="1"/>
  <c r="C11" i="205"/>
  <c r="B11" i="205"/>
  <c r="M9" i="205"/>
  <c r="M13" i="205" s="1"/>
  <c r="L9" i="205"/>
  <c r="L13" i="205" s="1"/>
  <c r="K9" i="205"/>
  <c r="K13" i="205" s="1"/>
  <c r="J9" i="205"/>
  <c r="J13" i="205" s="1"/>
  <c r="I9" i="205"/>
  <c r="H9" i="205"/>
  <c r="G9" i="205"/>
  <c r="F9" i="205"/>
  <c r="F13" i="205" s="1"/>
  <c r="E9" i="205"/>
  <c r="D9" i="205"/>
  <c r="D13" i="205" s="1"/>
  <c r="C9" i="205"/>
  <c r="B9" i="205"/>
  <c r="B13" i="205"/>
  <c r="N8" i="205"/>
  <c r="N7" i="205"/>
  <c r="N6" i="205"/>
  <c r="N5" i="205"/>
  <c r="N9" i="205" s="1"/>
  <c r="N4" i="205"/>
  <c r="I50" i="206"/>
  <c r="I72" i="206"/>
  <c r="J28" i="205"/>
  <c r="H48" i="205"/>
  <c r="H61" i="205" s="1"/>
  <c r="N34" i="205"/>
  <c r="F28" i="205"/>
  <c r="C13" i="205"/>
  <c r="N26" i="205"/>
  <c r="B42" i="205"/>
  <c r="B48" i="205"/>
  <c r="B61" i="205" s="1"/>
  <c r="M27" i="205"/>
  <c r="M28" i="205" s="1"/>
  <c r="F84" i="205"/>
  <c r="J84" i="205"/>
  <c r="G84" i="205"/>
  <c r="K84" i="205"/>
  <c r="E58" i="205"/>
  <c r="H84" i="205"/>
  <c r="J11" i="204"/>
  <c r="M93" i="204"/>
  <c r="L93" i="204"/>
  <c r="K93" i="204"/>
  <c r="J93" i="204"/>
  <c r="I93" i="204"/>
  <c r="H93" i="204"/>
  <c r="G93" i="204"/>
  <c r="F93" i="204"/>
  <c r="E93" i="204"/>
  <c r="D93" i="204"/>
  <c r="C93" i="204"/>
  <c r="B93" i="204"/>
  <c r="M87" i="204"/>
  <c r="L87" i="204"/>
  <c r="K87" i="204"/>
  <c r="J87" i="204"/>
  <c r="I87" i="204"/>
  <c r="H87" i="204"/>
  <c r="G87" i="204"/>
  <c r="F87" i="204"/>
  <c r="E87" i="204"/>
  <c r="D87" i="204"/>
  <c r="C87" i="204"/>
  <c r="B87" i="204"/>
  <c r="C88" i="204" s="1"/>
  <c r="D88" i="204" s="1"/>
  <c r="E88" i="204" s="1"/>
  <c r="F88" i="204" s="1"/>
  <c r="G88" i="204" s="1"/>
  <c r="H88" i="204" s="1"/>
  <c r="I88" i="204" s="1"/>
  <c r="J88" i="204" s="1"/>
  <c r="K88" i="204" s="1"/>
  <c r="L88" i="204" s="1"/>
  <c r="M88" i="204" s="1"/>
  <c r="D84" i="204"/>
  <c r="C84" i="204"/>
  <c r="B84" i="204"/>
  <c r="B83" i="204"/>
  <c r="N73" i="204"/>
  <c r="B68" i="204"/>
  <c r="C68" i="204" s="1"/>
  <c r="D68" i="204" s="1"/>
  <c r="E68" i="204" s="1"/>
  <c r="F68" i="204" s="1"/>
  <c r="G68" i="204" s="1"/>
  <c r="H68" i="204" s="1"/>
  <c r="I68" i="204" s="1"/>
  <c r="J68" i="204" s="1"/>
  <c r="K68" i="204" s="1"/>
  <c r="L68" i="204" s="1"/>
  <c r="M68" i="204" s="1"/>
  <c r="M58" i="204"/>
  <c r="L58" i="204"/>
  <c r="K58" i="204"/>
  <c r="J58" i="204"/>
  <c r="I58" i="204"/>
  <c r="H58" i="204"/>
  <c r="G58" i="204"/>
  <c r="F58" i="204"/>
  <c r="D58" i="204"/>
  <c r="C58" i="204"/>
  <c r="N57" i="204"/>
  <c r="N56" i="204"/>
  <c r="B55" i="204"/>
  <c r="N55" i="204" s="1"/>
  <c r="N54" i="204"/>
  <c r="E53" i="204"/>
  <c r="N53" i="204" s="1"/>
  <c r="N58" i="204" s="1"/>
  <c r="M46" i="204"/>
  <c r="L46" i="204"/>
  <c r="K46" i="204"/>
  <c r="J46" i="204"/>
  <c r="I46" i="204"/>
  <c r="H46" i="204"/>
  <c r="G46" i="204"/>
  <c r="F46" i="204"/>
  <c r="E46" i="204"/>
  <c r="D46" i="204"/>
  <c r="C46" i="204"/>
  <c r="B46" i="204"/>
  <c r="N45" i="204"/>
  <c r="N44" i="204"/>
  <c r="N41" i="204"/>
  <c r="N40" i="204"/>
  <c r="N39" i="204"/>
  <c r="N37" i="204"/>
  <c r="M34" i="204"/>
  <c r="M38" i="204" s="1"/>
  <c r="M42" i="204" s="1"/>
  <c r="L34" i="204"/>
  <c r="L38" i="204" s="1"/>
  <c r="L42" i="204" s="1"/>
  <c r="K34" i="204"/>
  <c r="K38" i="204" s="1"/>
  <c r="K42" i="204" s="1"/>
  <c r="J34" i="204"/>
  <c r="J38" i="204" s="1"/>
  <c r="J42" i="204" s="1"/>
  <c r="I34" i="204"/>
  <c r="I38" i="204"/>
  <c r="I42" i="204" s="1"/>
  <c r="H34" i="204"/>
  <c r="H38" i="204" s="1"/>
  <c r="H42" i="204" s="1"/>
  <c r="G34" i="204"/>
  <c r="F34" i="204"/>
  <c r="F38" i="204" s="1"/>
  <c r="F42" i="204" s="1"/>
  <c r="F48" i="204" s="1"/>
  <c r="E34" i="204"/>
  <c r="E38" i="204" s="1"/>
  <c r="E42" i="204" s="1"/>
  <c r="E48" i="204" s="1"/>
  <c r="D34" i="204"/>
  <c r="D38" i="204" s="1"/>
  <c r="D42" i="204" s="1"/>
  <c r="C34" i="204"/>
  <c r="B34" i="204"/>
  <c r="B38" i="204"/>
  <c r="AD33" i="204"/>
  <c r="AR33" i="204" s="1"/>
  <c r="AC33" i="204"/>
  <c r="AQ33" i="204"/>
  <c r="AA33" i="204"/>
  <c r="AO33" i="204" s="1"/>
  <c r="Z33" i="204"/>
  <c r="AN33" i="204" s="1"/>
  <c r="Y33" i="204"/>
  <c r="AM33" i="204" s="1"/>
  <c r="X33" i="204"/>
  <c r="AL33" i="204" s="1"/>
  <c r="W33" i="204"/>
  <c r="AK33" i="204" s="1"/>
  <c r="V33" i="204"/>
  <c r="AJ33" i="204"/>
  <c r="U33" i="204"/>
  <c r="AI33" i="204" s="1"/>
  <c r="T33" i="204"/>
  <c r="AH33" i="204" s="1"/>
  <c r="S33" i="204"/>
  <c r="AG33" i="204" s="1"/>
  <c r="R33" i="204"/>
  <c r="AF33" i="204" s="1"/>
  <c r="Q33" i="204"/>
  <c r="AE33" i="204" s="1"/>
  <c r="N33" i="204"/>
  <c r="AB33" i="204" s="1"/>
  <c r="AP33" i="204" s="1"/>
  <c r="AC32" i="204"/>
  <c r="AQ32" i="204" s="1"/>
  <c r="AA32" i="204"/>
  <c r="AO32" i="204" s="1"/>
  <c r="Z32" i="204"/>
  <c r="AN32" i="204" s="1"/>
  <c r="Y32" i="204"/>
  <c r="AM32" i="204" s="1"/>
  <c r="X32" i="204"/>
  <c r="AL32" i="204" s="1"/>
  <c r="W32" i="204"/>
  <c r="AK32" i="204" s="1"/>
  <c r="V32" i="204"/>
  <c r="AJ32" i="204"/>
  <c r="U32" i="204"/>
  <c r="AI32" i="204" s="1"/>
  <c r="T32" i="204"/>
  <c r="AH32" i="204" s="1"/>
  <c r="S32" i="204"/>
  <c r="AG32" i="204" s="1"/>
  <c r="R32" i="204"/>
  <c r="AF32" i="204" s="1"/>
  <c r="Q32" i="204"/>
  <c r="AE32" i="204" s="1"/>
  <c r="P32" i="204"/>
  <c r="AD32" i="204" s="1"/>
  <c r="AR32" i="204" s="1"/>
  <c r="N32" i="204"/>
  <c r="AB32" i="204" s="1"/>
  <c r="AP32" i="204" s="1"/>
  <c r="N31" i="204"/>
  <c r="N34" i="204" s="1"/>
  <c r="N30" i="204"/>
  <c r="M26" i="204"/>
  <c r="L26" i="204"/>
  <c r="K26" i="204"/>
  <c r="J26" i="204"/>
  <c r="I26" i="204"/>
  <c r="H26" i="204"/>
  <c r="G26" i="204"/>
  <c r="F26" i="204"/>
  <c r="E26" i="204"/>
  <c r="D26" i="204"/>
  <c r="C26" i="204"/>
  <c r="B26" i="204"/>
  <c r="M25" i="204"/>
  <c r="L25" i="204"/>
  <c r="K25" i="204"/>
  <c r="J25" i="204"/>
  <c r="I25" i="204"/>
  <c r="H25" i="204"/>
  <c r="G25" i="204"/>
  <c r="F25" i="204"/>
  <c r="E25" i="204"/>
  <c r="D25" i="204"/>
  <c r="C25" i="204"/>
  <c r="B25" i="204"/>
  <c r="N25" i="204" s="1"/>
  <c r="M24" i="204"/>
  <c r="L24" i="204"/>
  <c r="K24" i="204"/>
  <c r="K27" i="204" s="1"/>
  <c r="K28" i="204" s="1"/>
  <c r="J24" i="204"/>
  <c r="I24" i="204"/>
  <c r="H24" i="204"/>
  <c r="G24" i="204"/>
  <c r="F24" i="204"/>
  <c r="E24" i="204"/>
  <c r="D24" i="204"/>
  <c r="C24" i="204"/>
  <c r="N24" i="204" s="1"/>
  <c r="B24" i="204"/>
  <c r="M23" i="204"/>
  <c r="M27" i="204"/>
  <c r="L23" i="204"/>
  <c r="L27" i="204" s="1"/>
  <c r="K23" i="204"/>
  <c r="J23" i="204"/>
  <c r="I23" i="204"/>
  <c r="I27" i="204" s="1"/>
  <c r="H23" i="204"/>
  <c r="H27" i="204" s="1"/>
  <c r="G23" i="204"/>
  <c r="F23" i="204"/>
  <c r="F27" i="204"/>
  <c r="F28" i="204" s="1"/>
  <c r="E23" i="204"/>
  <c r="E27" i="204" s="1"/>
  <c r="E28" i="204" s="1"/>
  <c r="D23" i="204"/>
  <c r="D27" i="204"/>
  <c r="C23" i="204"/>
  <c r="C27" i="204" s="1"/>
  <c r="C28" i="204" s="1"/>
  <c r="B23" i="204"/>
  <c r="B27" i="204" s="1"/>
  <c r="M20" i="204"/>
  <c r="L20" i="204"/>
  <c r="K20" i="204"/>
  <c r="J20" i="204"/>
  <c r="I20" i="204"/>
  <c r="H20" i="204"/>
  <c r="H48" i="204" s="1"/>
  <c r="H61" i="204" s="1"/>
  <c r="G20" i="204"/>
  <c r="F20" i="204"/>
  <c r="E20" i="204"/>
  <c r="D20" i="204"/>
  <c r="C20" i="204"/>
  <c r="B20" i="204"/>
  <c r="N19" i="204"/>
  <c r="N20" i="204" s="1"/>
  <c r="N17" i="204"/>
  <c r="N16" i="204"/>
  <c r="I11" i="204"/>
  <c r="H11" i="204"/>
  <c r="G11" i="204"/>
  <c r="F11" i="204"/>
  <c r="E11" i="204"/>
  <c r="D11" i="204"/>
  <c r="C11" i="204"/>
  <c r="C13" i="204" s="1"/>
  <c r="B11" i="204"/>
  <c r="M9" i="204"/>
  <c r="M13" i="204"/>
  <c r="L9" i="204"/>
  <c r="L13" i="204" s="1"/>
  <c r="K9" i="204"/>
  <c r="K13" i="204"/>
  <c r="J9" i="204"/>
  <c r="I9" i="204"/>
  <c r="I13" i="204" s="1"/>
  <c r="H9" i="204"/>
  <c r="G9" i="204"/>
  <c r="G13" i="204" s="1"/>
  <c r="F9" i="204"/>
  <c r="F13" i="204" s="1"/>
  <c r="E9" i="204"/>
  <c r="E13" i="204"/>
  <c r="D9" i="204"/>
  <c r="C9" i="204"/>
  <c r="B9" i="204"/>
  <c r="B13" i="204" s="1"/>
  <c r="N8" i="204"/>
  <c r="N7" i="204"/>
  <c r="N6" i="204"/>
  <c r="N5" i="204"/>
  <c r="N4" i="204"/>
  <c r="N87" i="204"/>
  <c r="J27" i="204"/>
  <c r="N26" i="204"/>
  <c r="F84" i="204"/>
  <c r="I11" i="203"/>
  <c r="M93" i="203"/>
  <c r="L93" i="203"/>
  <c r="K93" i="203"/>
  <c r="J93" i="203"/>
  <c r="I93" i="203"/>
  <c r="H93" i="203"/>
  <c r="G93" i="203"/>
  <c r="F93" i="203"/>
  <c r="E93" i="203"/>
  <c r="D93" i="203"/>
  <c r="C93" i="203"/>
  <c r="B93" i="203"/>
  <c r="M87" i="203"/>
  <c r="L87" i="203"/>
  <c r="K87" i="203"/>
  <c r="J87" i="203"/>
  <c r="I87" i="203"/>
  <c r="H87" i="203"/>
  <c r="G87" i="203"/>
  <c r="F87" i="203"/>
  <c r="E87" i="203"/>
  <c r="D87" i="203"/>
  <c r="C87" i="203"/>
  <c r="B87" i="203"/>
  <c r="D84" i="203"/>
  <c r="C84" i="203"/>
  <c r="B84" i="203"/>
  <c r="B83" i="203"/>
  <c r="C83" i="203"/>
  <c r="N73" i="203"/>
  <c r="B68" i="203"/>
  <c r="C68" i="203"/>
  <c r="D68" i="203"/>
  <c r="E68" i="203" s="1"/>
  <c r="F68" i="203" s="1"/>
  <c r="G68" i="203" s="1"/>
  <c r="H68" i="203" s="1"/>
  <c r="I68" i="203" s="1"/>
  <c r="J68" i="203" s="1"/>
  <c r="K68" i="203" s="1"/>
  <c r="L68" i="203" s="1"/>
  <c r="M68" i="203" s="1"/>
  <c r="M58" i="203"/>
  <c r="L58" i="203"/>
  <c r="K58" i="203"/>
  <c r="J58" i="203"/>
  <c r="I58" i="203"/>
  <c r="H58" i="203"/>
  <c r="G58" i="203"/>
  <c r="F58" i="203"/>
  <c r="D58" i="203"/>
  <c r="C58" i="203"/>
  <c r="N57" i="203"/>
  <c r="N56" i="203"/>
  <c r="B55" i="203"/>
  <c r="N55" i="203" s="1"/>
  <c r="N54" i="203"/>
  <c r="E53" i="203"/>
  <c r="M46" i="203"/>
  <c r="L46" i="203"/>
  <c r="K46" i="203"/>
  <c r="J46" i="203"/>
  <c r="I46" i="203"/>
  <c r="H46" i="203"/>
  <c r="G46" i="203"/>
  <c r="F46" i="203"/>
  <c r="E46" i="203"/>
  <c r="D46" i="203"/>
  <c r="C46" i="203"/>
  <c r="B46" i="203"/>
  <c r="N45" i="203"/>
  <c r="N44" i="203"/>
  <c r="N41" i="203"/>
  <c r="N40" i="203"/>
  <c r="N39" i="203"/>
  <c r="N37" i="203"/>
  <c r="M34" i="203"/>
  <c r="M38" i="203" s="1"/>
  <c r="M42" i="203" s="1"/>
  <c r="L34" i="203"/>
  <c r="L38" i="203" s="1"/>
  <c r="L42" i="203" s="1"/>
  <c r="K34" i="203"/>
  <c r="K38" i="203" s="1"/>
  <c r="K42" i="203" s="1"/>
  <c r="J34" i="203"/>
  <c r="I34" i="203"/>
  <c r="I38" i="203"/>
  <c r="I42" i="203" s="1"/>
  <c r="H34" i="203"/>
  <c r="H38" i="203" s="1"/>
  <c r="H42" i="203" s="1"/>
  <c r="G34" i="203"/>
  <c r="F34" i="203"/>
  <c r="E34" i="203"/>
  <c r="E38" i="203"/>
  <c r="E42" i="203" s="1"/>
  <c r="D34" i="203"/>
  <c r="D38" i="203" s="1"/>
  <c r="D42" i="203" s="1"/>
  <c r="C34" i="203"/>
  <c r="C38" i="203" s="1"/>
  <c r="C42" i="203" s="1"/>
  <c r="B34" i="203"/>
  <c r="B38" i="203" s="1"/>
  <c r="B42" i="203" s="1"/>
  <c r="AD33" i="203"/>
  <c r="AR33" i="203" s="1"/>
  <c r="AC33" i="203"/>
  <c r="AQ33" i="203" s="1"/>
  <c r="AA33" i="203"/>
  <c r="AO33" i="203" s="1"/>
  <c r="Z33" i="203"/>
  <c r="AN33" i="203" s="1"/>
  <c r="Y33" i="203"/>
  <c r="AM33" i="203"/>
  <c r="X33" i="203"/>
  <c r="AL33" i="203" s="1"/>
  <c r="W33" i="203"/>
  <c r="AK33" i="203" s="1"/>
  <c r="V33" i="203"/>
  <c r="AJ33" i="203"/>
  <c r="U33" i="203"/>
  <c r="AI33" i="203" s="1"/>
  <c r="T33" i="203"/>
  <c r="AH33" i="203"/>
  <c r="S33" i="203"/>
  <c r="AG33" i="203" s="1"/>
  <c r="R33" i="203"/>
  <c r="AF33" i="203"/>
  <c r="Q33" i="203"/>
  <c r="AE33" i="203" s="1"/>
  <c r="N33" i="203"/>
  <c r="AB33" i="203"/>
  <c r="AP33" i="203" s="1"/>
  <c r="AC32" i="203"/>
  <c r="AQ32" i="203" s="1"/>
  <c r="AA32" i="203"/>
  <c r="AO32" i="203" s="1"/>
  <c r="Z32" i="203"/>
  <c r="AN32" i="203" s="1"/>
  <c r="Y32" i="203"/>
  <c r="AM32" i="203" s="1"/>
  <c r="X32" i="203"/>
  <c r="AL32" i="203"/>
  <c r="W32" i="203"/>
  <c r="AK32" i="203" s="1"/>
  <c r="V32" i="203"/>
  <c r="AJ32" i="203"/>
  <c r="U32" i="203"/>
  <c r="AI32" i="203" s="1"/>
  <c r="T32" i="203"/>
  <c r="AH32" i="203" s="1"/>
  <c r="S32" i="203"/>
  <c r="AG32" i="203"/>
  <c r="R32" i="203"/>
  <c r="AF32" i="203" s="1"/>
  <c r="Q32" i="203"/>
  <c r="AE32" i="203"/>
  <c r="P32" i="203"/>
  <c r="AD32" i="203" s="1"/>
  <c r="AR32" i="203" s="1"/>
  <c r="N32" i="203"/>
  <c r="AB32" i="203" s="1"/>
  <c r="AP32" i="203" s="1"/>
  <c r="N31" i="203"/>
  <c r="N30" i="203"/>
  <c r="M26" i="203"/>
  <c r="L26" i="203"/>
  <c r="K26" i="203"/>
  <c r="J26" i="203"/>
  <c r="I26" i="203"/>
  <c r="H26" i="203"/>
  <c r="G26" i="203"/>
  <c r="F26" i="203"/>
  <c r="E26" i="203"/>
  <c r="D26" i="203"/>
  <c r="C26" i="203"/>
  <c r="B26" i="203"/>
  <c r="M25" i="203"/>
  <c r="L25" i="203"/>
  <c r="K25" i="203"/>
  <c r="J25" i="203"/>
  <c r="I25" i="203"/>
  <c r="H25" i="203"/>
  <c r="G25" i="203"/>
  <c r="F25" i="203"/>
  <c r="E25" i="203"/>
  <c r="D25" i="203"/>
  <c r="N25" i="203" s="1"/>
  <c r="C25" i="203"/>
  <c r="B25" i="203"/>
  <c r="M24" i="203"/>
  <c r="L24" i="203"/>
  <c r="K24" i="203"/>
  <c r="J24" i="203"/>
  <c r="I24" i="203"/>
  <c r="H24" i="203"/>
  <c r="G24" i="203"/>
  <c r="G27" i="203" s="1"/>
  <c r="G28" i="203" s="1"/>
  <c r="F24" i="203"/>
  <c r="E24" i="203"/>
  <c r="D24" i="203"/>
  <c r="C24" i="203"/>
  <c r="B24" i="203"/>
  <c r="M23" i="203"/>
  <c r="M27" i="203"/>
  <c r="M28" i="203" s="1"/>
  <c r="L23" i="203"/>
  <c r="L27" i="203" s="1"/>
  <c r="L28" i="203" s="1"/>
  <c r="K23" i="203"/>
  <c r="J23" i="203"/>
  <c r="I23" i="203"/>
  <c r="I27" i="203" s="1"/>
  <c r="I28" i="203" s="1"/>
  <c r="H23" i="203"/>
  <c r="G23" i="203"/>
  <c r="F23" i="203"/>
  <c r="E23" i="203"/>
  <c r="E27" i="203" s="1"/>
  <c r="D23" i="203"/>
  <c r="C23" i="203"/>
  <c r="B23" i="203"/>
  <c r="N23" i="203" s="1"/>
  <c r="M20" i="203"/>
  <c r="M48" i="203" s="1"/>
  <c r="L20" i="203"/>
  <c r="K20" i="203"/>
  <c r="J20" i="203"/>
  <c r="I20" i="203"/>
  <c r="H20" i="203"/>
  <c r="G20" i="203"/>
  <c r="F20" i="203"/>
  <c r="E20" i="203"/>
  <c r="D20" i="203"/>
  <c r="C20" i="203"/>
  <c r="C48" i="203" s="1"/>
  <c r="C61" i="203" s="1"/>
  <c r="B20" i="203"/>
  <c r="B48" i="203" s="1"/>
  <c r="N19" i="203"/>
  <c r="N17" i="203"/>
  <c r="N16" i="203"/>
  <c r="H11" i="203"/>
  <c r="G11" i="203"/>
  <c r="G13" i="203" s="1"/>
  <c r="F11" i="203"/>
  <c r="E11" i="203"/>
  <c r="D11" i="203"/>
  <c r="D13" i="203" s="1"/>
  <c r="C11" i="203"/>
  <c r="B11" i="203"/>
  <c r="M9" i="203"/>
  <c r="M13" i="203"/>
  <c r="L9" i="203"/>
  <c r="L13" i="203" s="1"/>
  <c r="K9" i="203"/>
  <c r="K13" i="203"/>
  <c r="J9" i="203"/>
  <c r="J13" i="203" s="1"/>
  <c r="I9" i="203"/>
  <c r="I13" i="203"/>
  <c r="H9" i="203"/>
  <c r="G9" i="203"/>
  <c r="F9" i="203"/>
  <c r="E9" i="203"/>
  <c r="E13" i="203" s="1"/>
  <c r="D9" i="203"/>
  <c r="C9" i="203"/>
  <c r="B9" i="203"/>
  <c r="N8" i="203"/>
  <c r="N7" i="203"/>
  <c r="N6" i="203"/>
  <c r="N5" i="203"/>
  <c r="N4" i="203"/>
  <c r="K84" i="203"/>
  <c r="H84" i="203"/>
  <c r="B85" i="203"/>
  <c r="H11" i="202"/>
  <c r="M93" i="202"/>
  <c r="L93" i="202"/>
  <c r="K93" i="202"/>
  <c r="J93" i="202"/>
  <c r="I93" i="202"/>
  <c r="H93" i="202"/>
  <c r="G93" i="202"/>
  <c r="F93" i="202"/>
  <c r="E93" i="202"/>
  <c r="D93" i="202"/>
  <c r="C93" i="202"/>
  <c r="B93" i="202"/>
  <c r="M87" i="202"/>
  <c r="L87" i="202"/>
  <c r="K87" i="202"/>
  <c r="J87" i="202"/>
  <c r="I87" i="202"/>
  <c r="H87" i="202"/>
  <c r="G87" i="202"/>
  <c r="F87" i="202"/>
  <c r="E87" i="202"/>
  <c r="D87" i="202"/>
  <c r="C87" i="202"/>
  <c r="B87" i="202"/>
  <c r="D84" i="202"/>
  <c r="C84" i="202"/>
  <c r="B84" i="202"/>
  <c r="B83" i="202"/>
  <c r="C83" i="202" s="1"/>
  <c r="N73" i="202"/>
  <c r="B68" i="202"/>
  <c r="C68" i="202" s="1"/>
  <c r="D68" i="202" s="1"/>
  <c r="E68" i="202" s="1"/>
  <c r="F68" i="202" s="1"/>
  <c r="G68" i="202" s="1"/>
  <c r="H68" i="202" s="1"/>
  <c r="I68" i="202" s="1"/>
  <c r="J68" i="202" s="1"/>
  <c r="K68" i="202" s="1"/>
  <c r="L68" i="202" s="1"/>
  <c r="M68" i="202" s="1"/>
  <c r="M58" i="202"/>
  <c r="L58" i="202"/>
  <c r="K58" i="202"/>
  <c r="J58" i="202"/>
  <c r="I58" i="202"/>
  <c r="H58" i="202"/>
  <c r="G58" i="202"/>
  <c r="F58" i="202"/>
  <c r="D58" i="202"/>
  <c r="C58" i="202"/>
  <c r="N57" i="202"/>
  <c r="N56" i="202"/>
  <c r="N87" i="202" s="1"/>
  <c r="B55" i="202"/>
  <c r="N54" i="202"/>
  <c r="E53" i="202"/>
  <c r="M84" i="202"/>
  <c r="M46" i="202"/>
  <c r="L46" i="202"/>
  <c r="K46" i="202"/>
  <c r="J46" i="202"/>
  <c r="I46" i="202"/>
  <c r="H46" i="202"/>
  <c r="G46" i="202"/>
  <c r="F46" i="202"/>
  <c r="F48" i="202" s="1"/>
  <c r="E46" i="202"/>
  <c r="D46" i="202"/>
  <c r="C46" i="202"/>
  <c r="B46" i="202"/>
  <c r="N45" i="202"/>
  <c r="N46" i="202" s="1"/>
  <c r="N44" i="202"/>
  <c r="N41" i="202"/>
  <c r="N40" i="202"/>
  <c r="N39" i="202"/>
  <c r="N37" i="202"/>
  <c r="M34" i="202"/>
  <c r="M38" i="202" s="1"/>
  <c r="M42" i="202" s="1"/>
  <c r="L34" i="202"/>
  <c r="L38" i="202" s="1"/>
  <c r="L42" i="202" s="1"/>
  <c r="K34" i="202"/>
  <c r="K38" i="202"/>
  <c r="K42" i="202"/>
  <c r="J34" i="202"/>
  <c r="J38" i="202" s="1"/>
  <c r="J42" i="202" s="1"/>
  <c r="I34" i="202"/>
  <c r="H34" i="202"/>
  <c r="H38" i="202"/>
  <c r="H42" i="202" s="1"/>
  <c r="H48" i="202" s="1"/>
  <c r="H61" i="202" s="1"/>
  <c r="G34" i="202"/>
  <c r="G38" i="202" s="1"/>
  <c r="G42" i="202" s="1"/>
  <c r="F34" i="202"/>
  <c r="F38" i="202"/>
  <c r="F42" i="202" s="1"/>
  <c r="E34" i="202"/>
  <c r="E38" i="202" s="1"/>
  <c r="E42" i="202" s="1"/>
  <c r="D34" i="202"/>
  <c r="D38" i="202" s="1"/>
  <c r="D42" i="202" s="1"/>
  <c r="C34" i="202"/>
  <c r="C38" i="202" s="1"/>
  <c r="B34" i="202"/>
  <c r="B38" i="202" s="1"/>
  <c r="B42" i="202" s="1"/>
  <c r="AD33" i="202"/>
  <c r="AR33" i="202" s="1"/>
  <c r="AC33" i="202"/>
  <c r="AQ33" i="202" s="1"/>
  <c r="AA33" i="202"/>
  <c r="AO33" i="202" s="1"/>
  <c r="Z33" i="202"/>
  <c r="AN33" i="202"/>
  <c r="Y33" i="202"/>
  <c r="AM33" i="202" s="1"/>
  <c r="X33" i="202"/>
  <c r="AL33" i="202"/>
  <c r="W33" i="202"/>
  <c r="AK33" i="202" s="1"/>
  <c r="V33" i="202"/>
  <c r="AJ33" i="202" s="1"/>
  <c r="U33" i="202"/>
  <c r="AI33" i="202"/>
  <c r="T33" i="202"/>
  <c r="AH33" i="202" s="1"/>
  <c r="S33" i="202"/>
  <c r="AG33" i="202" s="1"/>
  <c r="R33" i="202"/>
  <c r="AF33" i="202" s="1"/>
  <c r="Q33" i="202"/>
  <c r="AE33" i="202" s="1"/>
  <c r="N33" i="202"/>
  <c r="AB33" i="202" s="1"/>
  <c r="AP33" i="202" s="1"/>
  <c r="AC32" i="202"/>
  <c r="AQ32" i="202"/>
  <c r="AA32" i="202"/>
  <c r="AO32" i="202" s="1"/>
  <c r="Z32" i="202"/>
  <c r="AN32" i="202"/>
  <c r="Y32" i="202"/>
  <c r="AM32" i="202" s="1"/>
  <c r="X32" i="202"/>
  <c r="AL32" i="202" s="1"/>
  <c r="W32" i="202"/>
  <c r="AK32" i="202" s="1"/>
  <c r="V32" i="202"/>
  <c r="AJ32" i="202" s="1"/>
  <c r="U32" i="202"/>
  <c r="AI32" i="202" s="1"/>
  <c r="T32" i="202"/>
  <c r="AH32" i="202" s="1"/>
  <c r="S32" i="202"/>
  <c r="AG32" i="202"/>
  <c r="R32" i="202"/>
  <c r="AF32" i="202" s="1"/>
  <c r="Q32" i="202"/>
  <c r="AE32" i="202"/>
  <c r="P32" i="202"/>
  <c r="AD32" i="202" s="1"/>
  <c r="AR32" i="202" s="1"/>
  <c r="N32" i="202"/>
  <c r="AB32" i="202" s="1"/>
  <c r="AP32" i="202" s="1"/>
  <c r="N31" i="202"/>
  <c r="N34" i="202" s="1"/>
  <c r="N30" i="202"/>
  <c r="M26" i="202"/>
  <c r="L26" i="202"/>
  <c r="K26" i="202"/>
  <c r="J26" i="202"/>
  <c r="I26" i="202"/>
  <c r="H26" i="202"/>
  <c r="G26" i="202"/>
  <c r="F26" i="202"/>
  <c r="E26" i="202"/>
  <c r="D26" i="202"/>
  <c r="C26" i="202"/>
  <c r="B26" i="202"/>
  <c r="M25" i="202"/>
  <c r="L25" i="202"/>
  <c r="K25" i="202"/>
  <c r="J25" i="202"/>
  <c r="I25" i="202"/>
  <c r="H25" i="202"/>
  <c r="G25" i="202"/>
  <c r="F25" i="202"/>
  <c r="E25" i="202"/>
  <c r="D25" i="202"/>
  <c r="C25" i="202"/>
  <c r="B25" i="202"/>
  <c r="M24" i="202"/>
  <c r="L24" i="202"/>
  <c r="K24" i="202"/>
  <c r="J24" i="202"/>
  <c r="I24" i="202"/>
  <c r="H24" i="202"/>
  <c r="G24" i="202"/>
  <c r="F24" i="202"/>
  <c r="E24" i="202"/>
  <c r="D24" i="202"/>
  <c r="C24" i="202"/>
  <c r="C27" i="202" s="1"/>
  <c r="B24" i="202"/>
  <c r="M23" i="202"/>
  <c r="M27" i="202" s="1"/>
  <c r="L23" i="202"/>
  <c r="K23" i="202"/>
  <c r="K27" i="202" s="1"/>
  <c r="K28" i="202" s="1"/>
  <c r="J23" i="202"/>
  <c r="J27" i="202"/>
  <c r="I23" i="202"/>
  <c r="I27" i="202" s="1"/>
  <c r="H23" i="202"/>
  <c r="G23" i="202"/>
  <c r="F23" i="202"/>
  <c r="F27" i="202"/>
  <c r="E23" i="202"/>
  <c r="D23" i="202"/>
  <c r="C23" i="202"/>
  <c r="B23" i="202"/>
  <c r="B27" i="202" s="1"/>
  <c r="B28" i="202" s="1"/>
  <c r="M20" i="202"/>
  <c r="M48" i="202"/>
  <c r="L20" i="202"/>
  <c r="K20" i="202"/>
  <c r="J20" i="202"/>
  <c r="I20" i="202"/>
  <c r="H20" i="202"/>
  <c r="G20" i="202"/>
  <c r="G48" i="202" s="1"/>
  <c r="G61" i="202" s="1"/>
  <c r="F20" i="202"/>
  <c r="E20" i="202"/>
  <c r="D20" i="202"/>
  <c r="C20" i="202"/>
  <c r="B20" i="202"/>
  <c r="N19" i="202"/>
  <c r="N17" i="202"/>
  <c r="N16" i="202"/>
  <c r="N20" i="202" s="1"/>
  <c r="G11" i="202"/>
  <c r="F11" i="202"/>
  <c r="E11" i="202"/>
  <c r="D11" i="202"/>
  <c r="C11" i="202"/>
  <c r="B11" i="202"/>
  <c r="M9" i="202"/>
  <c r="M13" i="202"/>
  <c r="M50" i="202" s="1"/>
  <c r="L9" i="202"/>
  <c r="L13" i="202" s="1"/>
  <c r="K9" i="202"/>
  <c r="K13" i="202" s="1"/>
  <c r="J9" i="202"/>
  <c r="I9" i="202"/>
  <c r="H9" i="202"/>
  <c r="G9" i="202"/>
  <c r="F9" i="202"/>
  <c r="E9" i="202"/>
  <c r="E13" i="202"/>
  <c r="D9" i="202"/>
  <c r="C9" i="202"/>
  <c r="B9" i="202"/>
  <c r="B13" i="202" s="1"/>
  <c r="N8" i="202"/>
  <c r="N7" i="202"/>
  <c r="N6" i="202"/>
  <c r="N5" i="202"/>
  <c r="N4" i="202"/>
  <c r="N9" i="202"/>
  <c r="E58" i="202"/>
  <c r="F84" i="202"/>
  <c r="J84" i="202"/>
  <c r="H84" i="202"/>
  <c r="L84" i="202"/>
  <c r="N53" i="202"/>
  <c r="E84" i="202"/>
  <c r="I84" i="202"/>
  <c r="G11" i="201"/>
  <c r="M93" i="201"/>
  <c r="L93" i="201"/>
  <c r="K93" i="201"/>
  <c r="J93" i="201"/>
  <c r="I93" i="201"/>
  <c r="H93" i="201"/>
  <c r="G93" i="201"/>
  <c r="F93" i="201"/>
  <c r="E93" i="201"/>
  <c r="D93" i="201"/>
  <c r="C93" i="201"/>
  <c r="B93" i="201"/>
  <c r="M87" i="201"/>
  <c r="L87" i="201"/>
  <c r="K87" i="201"/>
  <c r="J87" i="201"/>
  <c r="I87" i="201"/>
  <c r="H87" i="201"/>
  <c r="G87" i="201"/>
  <c r="F87" i="201"/>
  <c r="E87" i="201"/>
  <c r="D87" i="201"/>
  <c r="C87" i="201"/>
  <c r="B87" i="201"/>
  <c r="D84" i="201"/>
  <c r="C84" i="201"/>
  <c r="B84" i="201"/>
  <c r="B83" i="201"/>
  <c r="N73" i="201"/>
  <c r="B68" i="201"/>
  <c r="C68" i="201"/>
  <c r="D68" i="201" s="1"/>
  <c r="E68" i="201" s="1"/>
  <c r="F68" i="201" s="1"/>
  <c r="G68" i="201" s="1"/>
  <c r="H68" i="201" s="1"/>
  <c r="I68" i="201" s="1"/>
  <c r="J68" i="201" s="1"/>
  <c r="K68" i="201" s="1"/>
  <c r="L68" i="201" s="1"/>
  <c r="M68" i="201" s="1"/>
  <c r="M58" i="201"/>
  <c r="L58" i="201"/>
  <c r="K58" i="201"/>
  <c r="J58" i="201"/>
  <c r="I58" i="201"/>
  <c r="H58" i="201"/>
  <c r="G58" i="201"/>
  <c r="F58" i="201"/>
  <c r="D58" i="201"/>
  <c r="C58" i="201"/>
  <c r="N57" i="201"/>
  <c r="N56" i="201"/>
  <c r="B55" i="201"/>
  <c r="N55" i="201"/>
  <c r="N54" i="201"/>
  <c r="E53" i="201"/>
  <c r="M84" i="201" s="1"/>
  <c r="M46" i="201"/>
  <c r="L46" i="201"/>
  <c r="K46" i="201"/>
  <c r="J46" i="201"/>
  <c r="I46" i="201"/>
  <c r="H46" i="201"/>
  <c r="G46" i="201"/>
  <c r="F46" i="201"/>
  <c r="E46" i="201"/>
  <c r="D46" i="201"/>
  <c r="C46" i="201"/>
  <c r="B46" i="201"/>
  <c r="N45" i="201"/>
  <c r="N44" i="201"/>
  <c r="N41" i="201"/>
  <c r="N40" i="201"/>
  <c r="N39" i="201"/>
  <c r="N37" i="201"/>
  <c r="M34" i="201"/>
  <c r="M38" i="201"/>
  <c r="M42" i="201" s="1"/>
  <c r="L34" i="201"/>
  <c r="L38" i="201" s="1"/>
  <c r="L42" i="201" s="1"/>
  <c r="L48" i="201" s="1"/>
  <c r="K34" i="201"/>
  <c r="K38" i="201" s="1"/>
  <c r="K42" i="201" s="1"/>
  <c r="K48" i="201" s="1"/>
  <c r="K61" i="201" s="1"/>
  <c r="J34" i="201"/>
  <c r="J38" i="201" s="1"/>
  <c r="J42" i="201" s="1"/>
  <c r="I34" i="201"/>
  <c r="I38" i="201" s="1"/>
  <c r="I42" i="201" s="1"/>
  <c r="H34" i="201"/>
  <c r="G34" i="201"/>
  <c r="G38" i="201" s="1"/>
  <c r="G42" i="201" s="1"/>
  <c r="G48" i="201" s="1"/>
  <c r="G61" i="201" s="1"/>
  <c r="F34" i="201"/>
  <c r="F38" i="201" s="1"/>
  <c r="F42" i="201" s="1"/>
  <c r="E34" i="201"/>
  <c r="E38" i="201" s="1"/>
  <c r="E42" i="201" s="1"/>
  <c r="D34" i="201"/>
  <c r="C34" i="201"/>
  <c r="C38" i="201"/>
  <c r="B34" i="201"/>
  <c r="B38" i="201" s="1"/>
  <c r="B42" i="201" s="1"/>
  <c r="AD33" i="201"/>
  <c r="AR33" i="201" s="1"/>
  <c r="AC33" i="201"/>
  <c r="AQ33" i="201" s="1"/>
  <c r="AA33" i="201"/>
  <c r="AO33" i="201" s="1"/>
  <c r="Z33" i="201"/>
  <c r="AN33" i="201"/>
  <c r="Y33" i="201"/>
  <c r="AM33" i="201" s="1"/>
  <c r="X33" i="201"/>
  <c r="AL33" i="201" s="1"/>
  <c r="W33" i="201"/>
  <c r="AK33" i="201" s="1"/>
  <c r="V33" i="201"/>
  <c r="AJ33" i="201" s="1"/>
  <c r="U33" i="201"/>
  <c r="AI33" i="201" s="1"/>
  <c r="T33" i="201"/>
  <c r="AH33" i="201" s="1"/>
  <c r="S33" i="201"/>
  <c r="AG33" i="201" s="1"/>
  <c r="R33" i="201"/>
  <c r="AF33" i="201" s="1"/>
  <c r="Q33" i="201"/>
  <c r="AE33" i="201" s="1"/>
  <c r="N33" i="201"/>
  <c r="AB33" i="201" s="1"/>
  <c r="AP33" i="201" s="1"/>
  <c r="AC32" i="201"/>
  <c r="AQ32" i="201" s="1"/>
  <c r="AA32" i="201"/>
  <c r="AO32" i="201" s="1"/>
  <c r="Z32" i="201"/>
  <c r="AN32" i="201" s="1"/>
  <c r="Y32" i="201"/>
  <c r="AM32" i="201" s="1"/>
  <c r="X32" i="201"/>
  <c r="AL32" i="201" s="1"/>
  <c r="W32" i="201"/>
  <c r="AK32" i="201" s="1"/>
  <c r="V32" i="201"/>
  <c r="AJ32" i="201" s="1"/>
  <c r="U32" i="201"/>
  <c r="AI32" i="201" s="1"/>
  <c r="T32" i="201"/>
  <c r="AH32" i="201" s="1"/>
  <c r="S32" i="201"/>
  <c r="AG32" i="201" s="1"/>
  <c r="R32" i="201"/>
  <c r="AF32" i="201" s="1"/>
  <c r="Q32" i="201"/>
  <c r="AE32" i="201" s="1"/>
  <c r="P32" i="201"/>
  <c r="AD32" i="201" s="1"/>
  <c r="AR32" i="201" s="1"/>
  <c r="N32" i="201"/>
  <c r="AB32" i="201" s="1"/>
  <c r="AP32" i="201" s="1"/>
  <c r="N31" i="201"/>
  <c r="N30" i="201"/>
  <c r="M26" i="201"/>
  <c r="L26" i="201"/>
  <c r="K26" i="201"/>
  <c r="J26" i="201"/>
  <c r="I26" i="201"/>
  <c r="H26" i="201"/>
  <c r="G26" i="201"/>
  <c r="F26" i="201"/>
  <c r="E26" i="201"/>
  <c r="D26" i="201"/>
  <c r="C26" i="201"/>
  <c r="B26" i="201"/>
  <c r="M25" i="201"/>
  <c r="L25" i="201"/>
  <c r="K25" i="201"/>
  <c r="J25" i="201"/>
  <c r="I25" i="201"/>
  <c r="H25" i="201"/>
  <c r="G25" i="201"/>
  <c r="F25" i="201"/>
  <c r="E25" i="201"/>
  <c r="D25" i="201"/>
  <c r="C25" i="201"/>
  <c r="B25" i="201"/>
  <c r="M24" i="201"/>
  <c r="L24" i="201"/>
  <c r="K24" i="201"/>
  <c r="J24" i="201"/>
  <c r="I24" i="201"/>
  <c r="H24" i="201"/>
  <c r="H27" i="201" s="1"/>
  <c r="H28" i="201" s="1"/>
  <c r="G24" i="201"/>
  <c r="F24" i="201"/>
  <c r="E24" i="201"/>
  <c r="D24" i="201"/>
  <c r="C24" i="201"/>
  <c r="B24" i="201"/>
  <c r="M23" i="201"/>
  <c r="M27" i="201" s="1"/>
  <c r="L23" i="201"/>
  <c r="L27" i="201" s="1"/>
  <c r="L28" i="201" s="1"/>
  <c r="K23" i="201"/>
  <c r="K27" i="201" s="1"/>
  <c r="J23" i="201"/>
  <c r="J27" i="201"/>
  <c r="I23" i="201"/>
  <c r="I27" i="201" s="1"/>
  <c r="H23" i="201"/>
  <c r="G23" i="201"/>
  <c r="F23" i="201"/>
  <c r="F27" i="201" s="1"/>
  <c r="E23" i="201"/>
  <c r="E27" i="201" s="1"/>
  <c r="D23" i="201"/>
  <c r="C23" i="201"/>
  <c r="B23" i="201"/>
  <c r="B27" i="201" s="1"/>
  <c r="M20" i="201"/>
  <c r="L20" i="201"/>
  <c r="K20" i="201"/>
  <c r="J20" i="201"/>
  <c r="I20" i="201"/>
  <c r="H20" i="201"/>
  <c r="G20" i="201"/>
  <c r="F20" i="201"/>
  <c r="E20" i="201"/>
  <c r="D20" i="201"/>
  <c r="C20" i="201"/>
  <c r="B20" i="201"/>
  <c r="N19" i="201"/>
  <c r="N17" i="201"/>
  <c r="N16" i="201"/>
  <c r="F11" i="201"/>
  <c r="E11" i="201"/>
  <c r="D11" i="201"/>
  <c r="C11" i="201"/>
  <c r="B11" i="201"/>
  <c r="N11" i="201" s="1"/>
  <c r="M9" i="201"/>
  <c r="M13" i="201" s="1"/>
  <c r="L9" i="201"/>
  <c r="L13" i="201" s="1"/>
  <c r="K9" i="201"/>
  <c r="K13" i="201"/>
  <c r="J9" i="201"/>
  <c r="J13" i="201" s="1"/>
  <c r="I9" i="201"/>
  <c r="I13" i="201" s="1"/>
  <c r="H9" i="201"/>
  <c r="H13" i="201" s="1"/>
  <c r="G9" i="201"/>
  <c r="G13" i="201" s="1"/>
  <c r="F9" i="201"/>
  <c r="E9" i="201"/>
  <c r="E13" i="201" s="1"/>
  <c r="D9" i="201"/>
  <c r="D13" i="201" s="1"/>
  <c r="C9" i="201"/>
  <c r="C13" i="201" s="1"/>
  <c r="B9" i="201"/>
  <c r="B13" i="201"/>
  <c r="N8" i="201"/>
  <c r="N7" i="201"/>
  <c r="N6" i="201"/>
  <c r="N5" i="201"/>
  <c r="N9" i="201" s="1"/>
  <c r="N4" i="201"/>
  <c r="F28" i="201"/>
  <c r="K50" i="201"/>
  <c r="D27" i="201"/>
  <c r="B58" i="201"/>
  <c r="G84" i="201"/>
  <c r="K84" i="201"/>
  <c r="H84" i="201"/>
  <c r="L84" i="201"/>
  <c r="N23" i="201"/>
  <c r="E84" i="201"/>
  <c r="I84" i="201"/>
  <c r="F11" i="200"/>
  <c r="M93" i="200"/>
  <c r="L93" i="200"/>
  <c r="K93" i="200"/>
  <c r="J93" i="200"/>
  <c r="I93" i="200"/>
  <c r="H93" i="200"/>
  <c r="G93" i="200"/>
  <c r="F93" i="200"/>
  <c r="E93" i="200"/>
  <c r="D93" i="200"/>
  <c r="C93" i="200"/>
  <c r="B93" i="200"/>
  <c r="M87" i="200"/>
  <c r="L87" i="200"/>
  <c r="K87" i="200"/>
  <c r="J87" i="200"/>
  <c r="I87" i="200"/>
  <c r="H87" i="200"/>
  <c r="G87" i="200"/>
  <c r="F87" i="200"/>
  <c r="E87" i="200"/>
  <c r="D87" i="200"/>
  <c r="C87" i="200"/>
  <c r="B87" i="200"/>
  <c r="C88" i="200"/>
  <c r="D88" i="200" s="1"/>
  <c r="E88" i="200" s="1"/>
  <c r="F88" i="200" s="1"/>
  <c r="G88" i="200" s="1"/>
  <c r="H88" i="200" s="1"/>
  <c r="I88" i="200" s="1"/>
  <c r="J88" i="200" s="1"/>
  <c r="K88" i="200" s="1"/>
  <c r="L88" i="200" s="1"/>
  <c r="M88" i="200" s="1"/>
  <c r="D84" i="200"/>
  <c r="C84" i="200"/>
  <c r="B84" i="200"/>
  <c r="B83" i="200"/>
  <c r="N73" i="200"/>
  <c r="B68" i="200"/>
  <c r="C68" i="200" s="1"/>
  <c r="D68" i="200" s="1"/>
  <c r="E68" i="200" s="1"/>
  <c r="F68" i="200" s="1"/>
  <c r="G68" i="200" s="1"/>
  <c r="H68" i="200" s="1"/>
  <c r="I68" i="200" s="1"/>
  <c r="J68" i="200" s="1"/>
  <c r="K68" i="200" s="1"/>
  <c r="L68" i="200" s="1"/>
  <c r="M68" i="200" s="1"/>
  <c r="M58" i="200"/>
  <c r="L58" i="200"/>
  <c r="K58" i="200"/>
  <c r="J58" i="200"/>
  <c r="I58" i="200"/>
  <c r="H58" i="200"/>
  <c r="G58" i="200"/>
  <c r="F58" i="200"/>
  <c r="D58" i="200"/>
  <c r="C58" i="200"/>
  <c r="N57" i="200"/>
  <c r="N56" i="200"/>
  <c r="N87" i="200" s="1"/>
  <c r="B55" i="200"/>
  <c r="N55" i="200" s="1"/>
  <c r="N54" i="200"/>
  <c r="E53" i="200"/>
  <c r="M84" i="200"/>
  <c r="M46" i="200"/>
  <c r="L46" i="200"/>
  <c r="K46" i="200"/>
  <c r="J46" i="200"/>
  <c r="I46" i="200"/>
  <c r="H46" i="200"/>
  <c r="G46" i="200"/>
  <c r="F46" i="200"/>
  <c r="E46" i="200"/>
  <c r="D46" i="200"/>
  <c r="C46" i="200"/>
  <c r="B46" i="200"/>
  <c r="B48" i="200" s="1"/>
  <c r="N45" i="200"/>
  <c r="N44" i="200"/>
  <c r="N41" i="200"/>
  <c r="N40" i="200"/>
  <c r="N39" i="200"/>
  <c r="N37" i="200"/>
  <c r="M34" i="200"/>
  <c r="M38" i="200"/>
  <c r="M42" i="200" s="1"/>
  <c r="M48" i="200" s="1"/>
  <c r="L34" i="200"/>
  <c r="L38" i="200"/>
  <c r="L42" i="200" s="1"/>
  <c r="K34" i="200"/>
  <c r="K38" i="200" s="1"/>
  <c r="K42" i="200" s="1"/>
  <c r="J34" i="200"/>
  <c r="J38" i="200" s="1"/>
  <c r="J42" i="200" s="1"/>
  <c r="I34" i="200"/>
  <c r="I38" i="200" s="1"/>
  <c r="I42" i="200" s="1"/>
  <c r="H34" i="200"/>
  <c r="H38" i="200" s="1"/>
  <c r="H42" i="200" s="1"/>
  <c r="G34" i="200"/>
  <c r="G38" i="200" s="1"/>
  <c r="G42" i="200" s="1"/>
  <c r="G48" i="200" s="1"/>
  <c r="F34" i="200"/>
  <c r="E34" i="200"/>
  <c r="E38" i="200"/>
  <c r="E42" i="200" s="1"/>
  <c r="D34" i="200"/>
  <c r="D38" i="200"/>
  <c r="D42" i="200" s="1"/>
  <c r="C34" i="200"/>
  <c r="C38" i="200" s="1"/>
  <c r="C42" i="200" s="1"/>
  <c r="B34" i="200"/>
  <c r="B38" i="200" s="1"/>
  <c r="B42" i="200" s="1"/>
  <c r="AD33" i="200"/>
  <c r="AR33" i="200" s="1"/>
  <c r="AC33" i="200"/>
  <c r="AQ33" i="200" s="1"/>
  <c r="AA33" i="200"/>
  <c r="AO33" i="200"/>
  <c r="Z33" i="200"/>
  <c r="AN33" i="200" s="1"/>
  <c r="Y33" i="200"/>
  <c r="AM33" i="200" s="1"/>
  <c r="X33" i="200"/>
  <c r="AL33" i="200" s="1"/>
  <c r="W33" i="200"/>
  <c r="AK33" i="200" s="1"/>
  <c r="V33" i="200"/>
  <c r="AJ33" i="200" s="1"/>
  <c r="U33" i="200"/>
  <c r="AI33" i="200" s="1"/>
  <c r="T33" i="200"/>
  <c r="AH33" i="200" s="1"/>
  <c r="S33" i="200"/>
  <c r="AG33" i="200" s="1"/>
  <c r="R33" i="200"/>
  <c r="AF33" i="200" s="1"/>
  <c r="Q33" i="200"/>
  <c r="AE33" i="200" s="1"/>
  <c r="N33" i="200"/>
  <c r="AB33" i="200"/>
  <c r="AP33" i="200" s="1"/>
  <c r="AC32" i="200"/>
  <c r="AQ32" i="200"/>
  <c r="AA32" i="200"/>
  <c r="AO32" i="200" s="1"/>
  <c r="Z32" i="200"/>
  <c r="AN32" i="200" s="1"/>
  <c r="Y32" i="200"/>
  <c r="AM32" i="200" s="1"/>
  <c r="X32" i="200"/>
  <c r="AL32" i="200"/>
  <c r="W32" i="200"/>
  <c r="AK32" i="200" s="1"/>
  <c r="V32" i="200"/>
  <c r="AJ32" i="200" s="1"/>
  <c r="U32" i="200"/>
  <c r="AI32" i="200" s="1"/>
  <c r="T32" i="200"/>
  <c r="AH32" i="200"/>
  <c r="S32" i="200"/>
  <c r="AG32" i="200" s="1"/>
  <c r="R32" i="200"/>
  <c r="AF32" i="200" s="1"/>
  <c r="Q32" i="200"/>
  <c r="AE32" i="200" s="1"/>
  <c r="P32" i="200"/>
  <c r="AD32" i="200"/>
  <c r="AR32" i="200" s="1"/>
  <c r="N32" i="200"/>
  <c r="AB32" i="200"/>
  <c r="AP32" i="200" s="1"/>
  <c r="N31" i="200"/>
  <c r="N30" i="200"/>
  <c r="M26" i="200"/>
  <c r="L26" i="200"/>
  <c r="K26" i="200"/>
  <c r="J26" i="200"/>
  <c r="I26" i="200"/>
  <c r="H26" i="200"/>
  <c r="G26" i="200"/>
  <c r="F26" i="200"/>
  <c r="E26" i="200"/>
  <c r="D26" i="200"/>
  <c r="C26" i="200"/>
  <c r="B26" i="200"/>
  <c r="M25" i="200"/>
  <c r="L25" i="200"/>
  <c r="K25" i="200"/>
  <c r="J25" i="200"/>
  <c r="I25" i="200"/>
  <c r="H25" i="200"/>
  <c r="G25" i="200"/>
  <c r="F25" i="200"/>
  <c r="E25" i="200"/>
  <c r="D25" i="200"/>
  <c r="C25" i="200"/>
  <c r="B25" i="200"/>
  <c r="M24" i="200"/>
  <c r="L24" i="200"/>
  <c r="K24" i="200"/>
  <c r="J24" i="200"/>
  <c r="I24" i="200"/>
  <c r="H24" i="200"/>
  <c r="G24" i="200"/>
  <c r="F24" i="200"/>
  <c r="E24" i="200"/>
  <c r="D24" i="200"/>
  <c r="C24" i="200"/>
  <c r="B24" i="200"/>
  <c r="M23" i="200"/>
  <c r="M27" i="200" s="1"/>
  <c r="M28" i="200" s="1"/>
  <c r="L23" i="200"/>
  <c r="K23" i="200"/>
  <c r="J23" i="200"/>
  <c r="J27" i="200" s="1"/>
  <c r="J28" i="200" s="1"/>
  <c r="I23" i="200"/>
  <c r="H23" i="200"/>
  <c r="G23" i="200"/>
  <c r="F23" i="200"/>
  <c r="E23" i="200"/>
  <c r="D23" i="200"/>
  <c r="C23" i="200"/>
  <c r="C27" i="200" s="1"/>
  <c r="B23" i="200"/>
  <c r="B27" i="200" s="1"/>
  <c r="B28" i="200" s="1"/>
  <c r="M20" i="200"/>
  <c r="L20" i="200"/>
  <c r="L48" i="200" s="1"/>
  <c r="K20" i="200"/>
  <c r="J20" i="200"/>
  <c r="I20" i="200"/>
  <c r="I48" i="200" s="1"/>
  <c r="H20" i="200"/>
  <c r="H48" i="200" s="1"/>
  <c r="G20" i="200"/>
  <c r="F20" i="200"/>
  <c r="E20" i="200"/>
  <c r="D20" i="200"/>
  <c r="D48" i="200" s="1"/>
  <c r="C20" i="200"/>
  <c r="C48" i="200"/>
  <c r="B20" i="200"/>
  <c r="N19" i="200"/>
  <c r="N20" i="200" s="1"/>
  <c r="N17" i="200"/>
  <c r="N16" i="200"/>
  <c r="E11" i="200"/>
  <c r="D11" i="200"/>
  <c r="N11" i="200" s="1"/>
  <c r="C11" i="200"/>
  <c r="B11" i="200"/>
  <c r="M9" i="200"/>
  <c r="M13" i="200" s="1"/>
  <c r="L9" i="200"/>
  <c r="L13" i="200" s="1"/>
  <c r="K9" i="200"/>
  <c r="K13" i="200" s="1"/>
  <c r="J9" i="200"/>
  <c r="J13" i="200"/>
  <c r="I9" i="200"/>
  <c r="I13" i="200" s="1"/>
  <c r="H9" i="200"/>
  <c r="H13" i="200" s="1"/>
  <c r="G9" i="200"/>
  <c r="G13" i="200" s="1"/>
  <c r="F9" i="200"/>
  <c r="E9" i="200"/>
  <c r="D9" i="200"/>
  <c r="C9" i="200"/>
  <c r="B9" i="200"/>
  <c r="N8" i="200"/>
  <c r="N7" i="200"/>
  <c r="N6" i="200"/>
  <c r="N9" i="200" s="1"/>
  <c r="N13" i="200" s="1"/>
  <c r="N5" i="200"/>
  <c r="N4" i="200"/>
  <c r="F13" i="200"/>
  <c r="N46" i="200"/>
  <c r="L50" i="201"/>
  <c r="F27" i="200"/>
  <c r="F28" i="200" s="1"/>
  <c r="E48" i="200"/>
  <c r="N34" i="200"/>
  <c r="D61" i="200"/>
  <c r="C61" i="200"/>
  <c r="G61" i="200"/>
  <c r="E13" i="200"/>
  <c r="B58" i="200"/>
  <c r="G84" i="200"/>
  <c r="K84" i="200"/>
  <c r="H84" i="200"/>
  <c r="L84" i="200"/>
  <c r="N53" i="200"/>
  <c r="N58" i="200" s="1"/>
  <c r="E84" i="200"/>
  <c r="I84" i="200"/>
  <c r="E53" i="199"/>
  <c r="I84" i="199" s="1"/>
  <c r="L84" i="199"/>
  <c r="E11" i="199"/>
  <c r="M93" i="199"/>
  <c r="L93" i="199"/>
  <c r="K93" i="199"/>
  <c r="J93" i="199"/>
  <c r="I93" i="199"/>
  <c r="H93" i="199"/>
  <c r="G93" i="199"/>
  <c r="F93" i="199"/>
  <c r="E93" i="199"/>
  <c r="D93" i="199"/>
  <c r="C93" i="199"/>
  <c r="B93" i="199"/>
  <c r="M87" i="199"/>
  <c r="L87" i="199"/>
  <c r="K87" i="199"/>
  <c r="J87" i="199"/>
  <c r="I87" i="199"/>
  <c r="H87" i="199"/>
  <c r="G87" i="199"/>
  <c r="F87" i="199"/>
  <c r="E87" i="199"/>
  <c r="D87" i="199"/>
  <c r="C87" i="199"/>
  <c r="B87" i="199"/>
  <c r="M84" i="199"/>
  <c r="K84" i="199"/>
  <c r="J84" i="199"/>
  <c r="G84" i="199"/>
  <c r="F84" i="199"/>
  <c r="E84" i="199"/>
  <c r="D84" i="199"/>
  <c r="C84" i="199"/>
  <c r="B84" i="199"/>
  <c r="B83" i="199"/>
  <c r="N73" i="199"/>
  <c r="B68" i="199"/>
  <c r="C68" i="199"/>
  <c r="D68" i="199" s="1"/>
  <c r="E68" i="199" s="1"/>
  <c r="F68" i="199" s="1"/>
  <c r="G68" i="199" s="1"/>
  <c r="H68" i="199" s="1"/>
  <c r="I68" i="199" s="1"/>
  <c r="J68" i="199" s="1"/>
  <c r="K68" i="199" s="1"/>
  <c r="L68" i="199" s="1"/>
  <c r="M68" i="199" s="1"/>
  <c r="M58" i="199"/>
  <c r="L58" i="199"/>
  <c r="K58" i="199"/>
  <c r="J58" i="199"/>
  <c r="I58" i="199"/>
  <c r="H58" i="199"/>
  <c r="G58" i="199"/>
  <c r="F58" i="199"/>
  <c r="E58" i="199"/>
  <c r="D58" i="199"/>
  <c r="C58" i="199"/>
  <c r="N57" i="199"/>
  <c r="N56" i="199"/>
  <c r="N87" i="199" s="1"/>
  <c r="B55" i="199"/>
  <c r="N55" i="199" s="1"/>
  <c r="N54" i="199"/>
  <c r="N53" i="199"/>
  <c r="M46" i="199"/>
  <c r="L46" i="199"/>
  <c r="K46" i="199"/>
  <c r="J46" i="199"/>
  <c r="I46" i="199"/>
  <c r="H46" i="199"/>
  <c r="G46" i="199"/>
  <c r="F46" i="199"/>
  <c r="E46" i="199"/>
  <c r="D46" i="199"/>
  <c r="C46" i="199"/>
  <c r="B46" i="199"/>
  <c r="N45" i="199"/>
  <c r="N46" i="199" s="1"/>
  <c r="N44" i="199"/>
  <c r="N41" i="199"/>
  <c r="N40" i="199"/>
  <c r="N39" i="199"/>
  <c r="N37" i="199"/>
  <c r="M34" i="199"/>
  <c r="M38" i="199" s="1"/>
  <c r="M42" i="199" s="1"/>
  <c r="M48" i="199" s="1"/>
  <c r="L34" i="199"/>
  <c r="L38" i="199" s="1"/>
  <c r="L42" i="199" s="1"/>
  <c r="K34" i="199"/>
  <c r="K38" i="199" s="1"/>
  <c r="K42" i="199" s="1"/>
  <c r="J34" i="199"/>
  <c r="J38" i="199"/>
  <c r="J42" i="199" s="1"/>
  <c r="J48" i="199" s="1"/>
  <c r="J61" i="199" s="1"/>
  <c r="I34" i="199"/>
  <c r="I38" i="199" s="1"/>
  <c r="I42" i="199"/>
  <c r="H34" i="199"/>
  <c r="H38" i="199"/>
  <c r="H42" i="199" s="1"/>
  <c r="G34" i="199"/>
  <c r="G38" i="199" s="1"/>
  <c r="G42" i="199" s="1"/>
  <c r="F34" i="199"/>
  <c r="F38" i="199" s="1"/>
  <c r="F42" i="199" s="1"/>
  <c r="F48" i="199" s="1"/>
  <c r="F61" i="199" s="1"/>
  <c r="E34" i="199"/>
  <c r="E38" i="199" s="1"/>
  <c r="E42" i="199" s="1"/>
  <c r="E48" i="199" s="1"/>
  <c r="E61" i="199" s="1"/>
  <c r="D34" i="199"/>
  <c r="D38" i="199"/>
  <c r="D42" i="199" s="1"/>
  <c r="C34" i="199"/>
  <c r="B34" i="199"/>
  <c r="B38" i="199" s="1"/>
  <c r="AD33" i="199"/>
  <c r="AR33" i="199" s="1"/>
  <c r="AC33" i="199"/>
  <c r="AQ33" i="199" s="1"/>
  <c r="AA33" i="199"/>
  <c r="AO33" i="199" s="1"/>
  <c r="Z33" i="199"/>
  <c r="AN33" i="199" s="1"/>
  <c r="Y33" i="199"/>
  <c r="AM33" i="199" s="1"/>
  <c r="X33" i="199"/>
  <c r="AL33" i="199" s="1"/>
  <c r="W33" i="199"/>
  <c r="AK33" i="199" s="1"/>
  <c r="V33" i="199"/>
  <c r="AJ33" i="199" s="1"/>
  <c r="U33" i="199"/>
  <c r="AI33" i="199" s="1"/>
  <c r="T33" i="199"/>
  <c r="AH33" i="199" s="1"/>
  <c r="S33" i="199"/>
  <c r="AG33" i="199" s="1"/>
  <c r="R33" i="199"/>
  <c r="AF33" i="199" s="1"/>
  <c r="Q33" i="199"/>
  <c r="AE33" i="199" s="1"/>
  <c r="N33" i="199"/>
  <c r="AC32" i="199"/>
  <c r="AQ32" i="199" s="1"/>
  <c r="AA32" i="199"/>
  <c r="AO32" i="199" s="1"/>
  <c r="Z32" i="199"/>
  <c r="AN32" i="199" s="1"/>
  <c r="Y32" i="199"/>
  <c r="AM32" i="199" s="1"/>
  <c r="X32" i="199"/>
  <c r="AL32" i="199" s="1"/>
  <c r="W32" i="199"/>
  <c r="AK32" i="199" s="1"/>
  <c r="V32" i="199"/>
  <c r="AJ32" i="199" s="1"/>
  <c r="U32" i="199"/>
  <c r="AI32" i="199" s="1"/>
  <c r="T32" i="199"/>
  <c r="AH32" i="199" s="1"/>
  <c r="S32" i="199"/>
  <c r="AG32" i="199" s="1"/>
  <c r="R32" i="199"/>
  <c r="AF32" i="199" s="1"/>
  <c r="Q32" i="199"/>
  <c r="AE32" i="199" s="1"/>
  <c r="P32" i="199"/>
  <c r="AD32" i="199" s="1"/>
  <c r="AR32" i="199" s="1"/>
  <c r="N32" i="199"/>
  <c r="AB32" i="199" s="1"/>
  <c r="AP32" i="199" s="1"/>
  <c r="N31" i="199"/>
  <c r="N30" i="199"/>
  <c r="M26" i="199"/>
  <c r="L26" i="199"/>
  <c r="K26" i="199"/>
  <c r="J26" i="199"/>
  <c r="I26" i="199"/>
  <c r="H26" i="199"/>
  <c r="G26" i="199"/>
  <c r="F26" i="199"/>
  <c r="E26" i="199"/>
  <c r="D26" i="199"/>
  <c r="C26" i="199"/>
  <c r="B26" i="199"/>
  <c r="M25" i="199"/>
  <c r="L25" i="199"/>
  <c r="K25" i="199"/>
  <c r="J25" i="199"/>
  <c r="I25" i="199"/>
  <c r="H25" i="199"/>
  <c r="G25" i="199"/>
  <c r="F25" i="199"/>
  <c r="E25" i="199"/>
  <c r="D25" i="199"/>
  <c r="C25" i="199"/>
  <c r="B25" i="199"/>
  <c r="N25" i="199" s="1"/>
  <c r="M24" i="199"/>
  <c r="L24" i="199"/>
  <c r="L27" i="199" s="1"/>
  <c r="K24" i="199"/>
  <c r="J24" i="199"/>
  <c r="I24" i="199"/>
  <c r="H24" i="199"/>
  <c r="G24" i="199"/>
  <c r="F24" i="199"/>
  <c r="E24" i="199"/>
  <c r="D24" i="199"/>
  <c r="C24" i="199"/>
  <c r="B24" i="199"/>
  <c r="B27" i="199" s="1"/>
  <c r="M23" i="199"/>
  <c r="M27" i="199"/>
  <c r="L23" i="199"/>
  <c r="K23" i="199"/>
  <c r="K27" i="199" s="1"/>
  <c r="J23" i="199"/>
  <c r="I23" i="199"/>
  <c r="I27" i="199" s="1"/>
  <c r="H23" i="199"/>
  <c r="G23" i="199"/>
  <c r="G27" i="199" s="1"/>
  <c r="F23" i="199"/>
  <c r="E23" i="199"/>
  <c r="D23" i="199"/>
  <c r="C23" i="199"/>
  <c r="C27" i="199" s="1"/>
  <c r="C28" i="199" s="1"/>
  <c r="B23" i="199"/>
  <c r="M20" i="199"/>
  <c r="L20" i="199"/>
  <c r="K20" i="199"/>
  <c r="K48" i="199" s="1"/>
  <c r="J20" i="199"/>
  <c r="I20" i="199"/>
  <c r="H20" i="199"/>
  <c r="G20" i="199"/>
  <c r="G48" i="199" s="1"/>
  <c r="F20" i="199"/>
  <c r="E20" i="199"/>
  <c r="D20" i="199"/>
  <c r="C20" i="199"/>
  <c r="B20" i="199"/>
  <c r="N19" i="199"/>
  <c r="N17" i="199"/>
  <c r="N16" i="199"/>
  <c r="D11" i="199"/>
  <c r="C11" i="199"/>
  <c r="N11" i="199" s="1"/>
  <c r="B11" i="199"/>
  <c r="M9" i="199"/>
  <c r="M13" i="199" s="1"/>
  <c r="L9" i="199"/>
  <c r="L13" i="199" s="1"/>
  <c r="K9" i="199"/>
  <c r="K13" i="199" s="1"/>
  <c r="J9" i="199"/>
  <c r="J13" i="199" s="1"/>
  <c r="I9" i="199"/>
  <c r="I13" i="199" s="1"/>
  <c r="H9" i="199"/>
  <c r="H13" i="199" s="1"/>
  <c r="G9" i="199"/>
  <c r="G13" i="199" s="1"/>
  <c r="F9" i="199"/>
  <c r="F13" i="199" s="1"/>
  <c r="E9" i="199"/>
  <c r="D9" i="199"/>
  <c r="D13" i="199"/>
  <c r="C9" i="199"/>
  <c r="B9" i="199"/>
  <c r="B13" i="199" s="1"/>
  <c r="N8" i="199"/>
  <c r="N7" i="199"/>
  <c r="N6" i="199"/>
  <c r="N5" i="199"/>
  <c r="N4" i="199"/>
  <c r="H84" i="199"/>
  <c r="E27" i="199"/>
  <c r="E28" i="199" s="1"/>
  <c r="C13" i="199"/>
  <c r="N58" i="199"/>
  <c r="L28" i="199"/>
  <c r="B58" i="199"/>
  <c r="D11" i="198"/>
  <c r="M93" i="198"/>
  <c r="L93" i="198"/>
  <c r="K93" i="198"/>
  <c r="J93" i="198"/>
  <c r="I93" i="198"/>
  <c r="H93" i="198"/>
  <c r="G93" i="198"/>
  <c r="F93" i="198"/>
  <c r="E93" i="198"/>
  <c r="D93" i="198"/>
  <c r="C93" i="198"/>
  <c r="B93" i="198"/>
  <c r="M87" i="198"/>
  <c r="L87" i="198"/>
  <c r="K87" i="198"/>
  <c r="J87" i="198"/>
  <c r="I87" i="198"/>
  <c r="H87" i="198"/>
  <c r="G87" i="198"/>
  <c r="F87" i="198"/>
  <c r="E87" i="198"/>
  <c r="D87" i="198"/>
  <c r="C87" i="198"/>
  <c r="B87" i="198"/>
  <c r="M84" i="198"/>
  <c r="L84" i="198"/>
  <c r="K84" i="198"/>
  <c r="J84" i="198"/>
  <c r="I84" i="198"/>
  <c r="H84" i="198"/>
  <c r="G84" i="198"/>
  <c r="F84" i="198"/>
  <c r="E84" i="198"/>
  <c r="D84" i="198"/>
  <c r="C84" i="198"/>
  <c r="B84" i="198"/>
  <c r="B83" i="198"/>
  <c r="N73" i="198"/>
  <c r="B68" i="198"/>
  <c r="C68" i="198"/>
  <c r="D68" i="198" s="1"/>
  <c r="E68" i="198" s="1"/>
  <c r="F68" i="198" s="1"/>
  <c r="G68" i="198" s="1"/>
  <c r="H68" i="198" s="1"/>
  <c r="I68" i="198" s="1"/>
  <c r="J68" i="198" s="1"/>
  <c r="K68" i="198" s="1"/>
  <c r="L68" i="198" s="1"/>
  <c r="M68" i="198" s="1"/>
  <c r="M58" i="198"/>
  <c r="L58" i="198"/>
  <c r="K58" i="198"/>
  <c r="J58" i="198"/>
  <c r="I58" i="198"/>
  <c r="H58" i="198"/>
  <c r="G58" i="198"/>
  <c r="F58" i="198"/>
  <c r="E58" i="198"/>
  <c r="D58" i="198"/>
  <c r="C58" i="198"/>
  <c r="N57" i="198"/>
  <c r="N56" i="198"/>
  <c r="B55" i="198"/>
  <c r="N54" i="198"/>
  <c r="N53" i="198"/>
  <c r="M46" i="198"/>
  <c r="L46" i="198"/>
  <c r="K46" i="198"/>
  <c r="J46" i="198"/>
  <c r="I46" i="198"/>
  <c r="H46" i="198"/>
  <c r="G46" i="198"/>
  <c r="F46" i="198"/>
  <c r="E46" i="198"/>
  <c r="D46" i="198"/>
  <c r="C46" i="198"/>
  <c r="B46" i="198"/>
  <c r="N45" i="198"/>
  <c r="N44" i="198"/>
  <c r="N41" i="198"/>
  <c r="N40" i="198"/>
  <c r="N39" i="198"/>
  <c r="N37" i="198"/>
  <c r="M34" i="198"/>
  <c r="M38" i="198"/>
  <c r="M42" i="198" s="1"/>
  <c r="M48" i="198" s="1"/>
  <c r="M61" i="198" s="1"/>
  <c r="L34" i="198"/>
  <c r="L38" i="198" s="1"/>
  <c r="L42" i="198" s="1"/>
  <c r="K34" i="198"/>
  <c r="K38" i="198" s="1"/>
  <c r="K42" i="198" s="1"/>
  <c r="J34" i="198"/>
  <c r="I34" i="198"/>
  <c r="I38" i="198" s="1"/>
  <c r="I42" i="198" s="1"/>
  <c r="H34" i="198"/>
  <c r="G34" i="198"/>
  <c r="G38" i="198"/>
  <c r="G42" i="198" s="1"/>
  <c r="F34" i="198"/>
  <c r="F38" i="198" s="1"/>
  <c r="F42" i="198"/>
  <c r="F48" i="198" s="1"/>
  <c r="E34" i="198"/>
  <c r="E38" i="198" s="1"/>
  <c r="E42" i="198" s="1"/>
  <c r="D34" i="198"/>
  <c r="D38" i="198" s="1"/>
  <c r="D42" i="198" s="1"/>
  <c r="C34" i="198"/>
  <c r="C38" i="198"/>
  <c r="C42" i="198" s="1"/>
  <c r="B34" i="198"/>
  <c r="AD33" i="198"/>
  <c r="AR33" i="198" s="1"/>
  <c r="AC33" i="198"/>
  <c r="AQ33" i="198" s="1"/>
  <c r="AA33" i="198"/>
  <c r="AO33" i="198" s="1"/>
  <c r="Z33" i="198"/>
  <c r="AN33" i="198" s="1"/>
  <c r="Y33" i="198"/>
  <c r="AM33" i="198" s="1"/>
  <c r="X33" i="198"/>
  <c r="AL33" i="198" s="1"/>
  <c r="W33" i="198"/>
  <c r="AK33" i="198" s="1"/>
  <c r="V33" i="198"/>
  <c r="AJ33" i="198" s="1"/>
  <c r="U33" i="198"/>
  <c r="AI33" i="198" s="1"/>
  <c r="T33" i="198"/>
  <c r="AH33" i="198" s="1"/>
  <c r="S33" i="198"/>
  <c r="AG33" i="198" s="1"/>
  <c r="R33" i="198"/>
  <c r="AF33" i="198" s="1"/>
  <c r="Q33" i="198"/>
  <c r="AE33" i="198" s="1"/>
  <c r="N33" i="198"/>
  <c r="AC32" i="198"/>
  <c r="AQ32" i="198" s="1"/>
  <c r="AA32" i="198"/>
  <c r="AO32" i="198" s="1"/>
  <c r="Z32" i="198"/>
  <c r="AN32" i="198" s="1"/>
  <c r="Y32" i="198"/>
  <c r="AM32" i="198" s="1"/>
  <c r="X32" i="198"/>
  <c r="AL32" i="198" s="1"/>
  <c r="W32" i="198"/>
  <c r="AK32" i="198" s="1"/>
  <c r="V32" i="198"/>
  <c r="AJ32" i="198" s="1"/>
  <c r="U32" i="198"/>
  <c r="AI32" i="198" s="1"/>
  <c r="T32" i="198"/>
  <c r="AH32" i="198" s="1"/>
  <c r="S32" i="198"/>
  <c r="AG32" i="198" s="1"/>
  <c r="R32" i="198"/>
  <c r="AF32" i="198" s="1"/>
  <c r="Q32" i="198"/>
  <c r="AE32" i="198" s="1"/>
  <c r="P32" i="198"/>
  <c r="AD32" i="198" s="1"/>
  <c r="AR32" i="198" s="1"/>
  <c r="N32" i="198"/>
  <c r="AB32" i="198" s="1"/>
  <c r="AP32" i="198" s="1"/>
  <c r="N31" i="198"/>
  <c r="N30" i="198"/>
  <c r="M26" i="198"/>
  <c r="L26" i="198"/>
  <c r="K26" i="198"/>
  <c r="J26" i="198"/>
  <c r="I26" i="198"/>
  <c r="H26" i="198"/>
  <c r="G26" i="198"/>
  <c r="F26" i="198"/>
  <c r="E26" i="198"/>
  <c r="D26" i="198"/>
  <c r="C26" i="198"/>
  <c r="B26" i="198"/>
  <c r="M25" i="198"/>
  <c r="L25" i="198"/>
  <c r="K25" i="198"/>
  <c r="J25" i="198"/>
  <c r="I25" i="198"/>
  <c r="H25" i="198"/>
  <c r="G25" i="198"/>
  <c r="F25" i="198"/>
  <c r="E25" i="198"/>
  <c r="D25" i="198"/>
  <c r="C25" i="198"/>
  <c r="B25" i="198"/>
  <c r="M24" i="198"/>
  <c r="L24" i="198"/>
  <c r="K24" i="198"/>
  <c r="K27" i="198" s="1"/>
  <c r="K28" i="198" s="1"/>
  <c r="J24" i="198"/>
  <c r="I24" i="198"/>
  <c r="H24" i="198"/>
  <c r="G24" i="198"/>
  <c r="F24" i="198"/>
  <c r="E24" i="198"/>
  <c r="D24" i="198"/>
  <c r="C24" i="198"/>
  <c r="B24" i="198"/>
  <c r="M23" i="198"/>
  <c r="M27" i="198" s="1"/>
  <c r="M28" i="198" s="1"/>
  <c r="L23" i="198"/>
  <c r="K23" i="198"/>
  <c r="J23" i="198"/>
  <c r="J27" i="198"/>
  <c r="I23" i="198"/>
  <c r="I27" i="198"/>
  <c r="H23" i="198"/>
  <c r="G23" i="198"/>
  <c r="F23" i="198"/>
  <c r="F27" i="198" s="1"/>
  <c r="E23" i="198"/>
  <c r="E27" i="198" s="1"/>
  <c r="E28" i="198" s="1"/>
  <c r="D23" i="198"/>
  <c r="C23" i="198"/>
  <c r="B23" i="198"/>
  <c r="M20" i="198"/>
  <c r="L20" i="198"/>
  <c r="K20" i="198"/>
  <c r="J20" i="198"/>
  <c r="I20" i="198"/>
  <c r="H20" i="198"/>
  <c r="G20" i="198"/>
  <c r="F20" i="198"/>
  <c r="E20" i="198"/>
  <c r="D20" i="198"/>
  <c r="C20" i="198"/>
  <c r="B20" i="198"/>
  <c r="N19" i="198"/>
  <c r="N17" i="198"/>
  <c r="N16" i="198"/>
  <c r="C11" i="198"/>
  <c r="N11" i="198" s="1"/>
  <c r="B11" i="198"/>
  <c r="M9" i="198"/>
  <c r="M13" i="198" s="1"/>
  <c r="L9" i="198"/>
  <c r="L13" i="198" s="1"/>
  <c r="K9" i="198"/>
  <c r="K13" i="198" s="1"/>
  <c r="J9" i="198"/>
  <c r="J13" i="198" s="1"/>
  <c r="I9" i="198"/>
  <c r="I13" i="198" s="1"/>
  <c r="H9" i="198"/>
  <c r="H13" i="198" s="1"/>
  <c r="G9" i="198"/>
  <c r="G13" i="198" s="1"/>
  <c r="F9" i="198"/>
  <c r="F13" i="198" s="1"/>
  <c r="F50" i="198" s="1"/>
  <c r="E9" i="198"/>
  <c r="E13" i="198" s="1"/>
  <c r="D9" i="198"/>
  <c r="D13" i="198" s="1"/>
  <c r="C9" i="198"/>
  <c r="C13" i="198" s="1"/>
  <c r="B9" i="198"/>
  <c r="B13" i="198" s="1"/>
  <c r="N8" i="198"/>
  <c r="N7" i="198"/>
  <c r="N6" i="198"/>
  <c r="N5" i="198"/>
  <c r="N4" i="198"/>
  <c r="F61" i="198"/>
  <c r="N87" i="198"/>
  <c r="I48" i="198"/>
  <c r="I61" i="198" s="1"/>
  <c r="G48" i="198"/>
  <c r="C83" i="198"/>
  <c r="D83" i="198" s="1"/>
  <c r="E83" i="198" s="1"/>
  <c r="E85" i="198" s="1"/>
  <c r="C11" i="197"/>
  <c r="M93" i="197"/>
  <c r="L93" i="197"/>
  <c r="K93" i="197"/>
  <c r="J93" i="197"/>
  <c r="I93" i="197"/>
  <c r="H93" i="197"/>
  <c r="G93" i="197"/>
  <c r="F93" i="197"/>
  <c r="E93" i="197"/>
  <c r="D93" i="197"/>
  <c r="C93" i="197"/>
  <c r="B93" i="197"/>
  <c r="M87" i="197"/>
  <c r="L87" i="197"/>
  <c r="K87" i="197"/>
  <c r="J87" i="197"/>
  <c r="I87" i="197"/>
  <c r="H87" i="197"/>
  <c r="G87" i="197"/>
  <c r="F87" i="197"/>
  <c r="E87" i="197"/>
  <c r="D87" i="197"/>
  <c r="C87" i="197"/>
  <c r="B87" i="197"/>
  <c r="M84" i="197"/>
  <c r="L84" i="197"/>
  <c r="K84" i="197"/>
  <c r="J84" i="197"/>
  <c r="I84" i="197"/>
  <c r="H84" i="197"/>
  <c r="G84" i="197"/>
  <c r="F84" i="197"/>
  <c r="E84" i="197"/>
  <c r="D84" i="197"/>
  <c r="C84" i="197"/>
  <c r="B84" i="197"/>
  <c r="B83" i="197"/>
  <c r="N73" i="197"/>
  <c r="B68" i="197"/>
  <c r="C68" i="197"/>
  <c r="D68" i="197" s="1"/>
  <c r="E68" i="197" s="1"/>
  <c r="F68" i="197" s="1"/>
  <c r="G68" i="197" s="1"/>
  <c r="H68" i="197" s="1"/>
  <c r="I68" i="197" s="1"/>
  <c r="J68" i="197" s="1"/>
  <c r="K68" i="197" s="1"/>
  <c r="L68" i="197" s="1"/>
  <c r="M68" i="197" s="1"/>
  <c r="M58" i="197"/>
  <c r="L58" i="197"/>
  <c r="K58" i="197"/>
  <c r="J58" i="197"/>
  <c r="I58" i="197"/>
  <c r="H58" i="197"/>
  <c r="G58" i="197"/>
  <c r="F58" i="197"/>
  <c r="E58" i="197"/>
  <c r="D58" i="197"/>
  <c r="C58" i="197"/>
  <c r="N57" i="197"/>
  <c r="N56" i="197"/>
  <c r="B55" i="197"/>
  <c r="N54" i="197"/>
  <c r="N53" i="197"/>
  <c r="M46" i="197"/>
  <c r="L46" i="197"/>
  <c r="K46" i="197"/>
  <c r="J46" i="197"/>
  <c r="I46" i="197"/>
  <c r="H46" i="197"/>
  <c r="G46" i="197"/>
  <c r="F46" i="197"/>
  <c r="E46" i="197"/>
  <c r="D46" i="197"/>
  <c r="C46" i="197"/>
  <c r="B46" i="197"/>
  <c r="N45" i="197"/>
  <c r="N44" i="197"/>
  <c r="N41" i="197"/>
  <c r="N40" i="197"/>
  <c r="N39" i="197"/>
  <c r="N37" i="197"/>
  <c r="M34" i="197"/>
  <c r="M38" i="197"/>
  <c r="M42" i="197" s="1"/>
  <c r="L34" i="197"/>
  <c r="L38" i="197" s="1"/>
  <c r="L42" i="197" s="1"/>
  <c r="K34" i="197"/>
  <c r="K38" i="197" s="1"/>
  <c r="K42" i="197" s="1"/>
  <c r="J34" i="197"/>
  <c r="I34" i="197"/>
  <c r="I38" i="197"/>
  <c r="I42" i="197" s="1"/>
  <c r="H34" i="197"/>
  <c r="H38" i="197" s="1"/>
  <c r="H42" i="197" s="1"/>
  <c r="G34" i="197"/>
  <c r="G38" i="197" s="1"/>
  <c r="G42" i="197" s="1"/>
  <c r="F34" i="197"/>
  <c r="E34" i="197"/>
  <c r="E38" i="197"/>
  <c r="E42" i="197" s="1"/>
  <c r="D34" i="197"/>
  <c r="D38" i="197" s="1"/>
  <c r="D42" i="197"/>
  <c r="C34" i="197"/>
  <c r="C38" i="197"/>
  <c r="C42" i="197" s="1"/>
  <c r="B34" i="197"/>
  <c r="AD33" i="197"/>
  <c r="AR33" i="197" s="1"/>
  <c r="AC33" i="197"/>
  <c r="AQ33" i="197" s="1"/>
  <c r="AA33" i="197"/>
  <c r="AO33" i="197" s="1"/>
  <c r="Z33" i="197"/>
  <c r="AN33" i="197" s="1"/>
  <c r="Y33" i="197"/>
  <c r="AM33" i="197" s="1"/>
  <c r="X33" i="197"/>
  <c r="AL33" i="197" s="1"/>
  <c r="W33" i="197"/>
  <c r="AK33" i="197" s="1"/>
  <c r="V33" i="197"/>
  <c r="AJ33" i="197" s="1"/>
  <c r="U33" i="197"/>
  <c r="AI33" i="197" s="1"/>
  <c r="T33" i="197"/>
  <c r="AH33" i="197"/>
  <c r="S33" i="197"/>
  <c r="AG33" i="197" s="1"/>
  <c r="R33" i="197"/>
  <c r="AF33" i="197" s="1"/>
  <c r="Q33" i="197"/>
  <c r="AE33" i="197" s="1"/>
  <c r="N33" i="197"/>
  <c r="AB33" i="197"/>
  <c r="AP33" i="197" s="1"/>
  <c r="AC32" i="197"/>
  <c r="AQ32" i="197" s="1"/>
  <c r="AA32" i="197"/>
  <c r="AO32" i="197" s="1"/>
  <c r="Z32" i="197"/>
  <c r="AN32" i="197" s="1"/>
  <c r="Y32" i="197"/>
  <c r="AM32" i="197" s="1"/>
  <c r="X32" i="197"/>
  <c r="AL32" i="197" s="1"/>
  <c r="W32" i="197"/>
  <c r="AK32" i="197" s="1"/>
  <c r="V32" i="197"/>
  <c r="AJ32" i="197" s="1"/>
  <c r="U32" i="197"/>
  <c r="AI32" i="197"/>
  <c r="T32" i="197"/>
  <c r="AH32" i="197"/>
  <c r="S32" i="197"/>
  <c r="AG32" i="197"/>
  <c r="R32" i="197"/>
  <c r="AF32" i="197"/>
  <c r="Q32" i="197"/>
  <c r="AE32" i="197"/>
  <c r="P32" i="197"/>
  <c r="AD32" i="197"/>
  <c r="AR32" i="197" s="1"/>
  <c r="N32" i="197"/>
  <c r="AB32" i="197" s="1"/>
  <c r="AP32" i="197" s="1"/>
  <c r="N31" i="197"/>
  <c r="N30" i="197"/>
  <c r="M26" i="197"/>
  <c r="L26" i="197"/>
  <c r="K26" i="197"/>
  <c r="J26" i="197"/>
  <c r="I26" i="197"/>
  <c r="H26" i="197"/>
  <c r="G26" i="197"/>
  <c r="F26" i="197"/>
  <c r="E26" i="197"/>
  <c r="D26" i="197"/>
  <c r="C26" i="197"/>
  <c r="N26" i="197" s="1"/>
  <c r="B26" i="197"/>
  <c r="M25" i="197"/>
  <c r="L25" i="197"/>
  <c r="K25" i="197"/>
  <c r="J25" i="197"/>
  <c r="I25" i="197"/>
  <c r="H25" i="197"/>
  <c r="G25" i="197"/>
  <c r="F25" i="197"/>
  <c r="E25" i="197"/>
  <c r="D25" i="197"/>
  <c r="C25" i="197"/>
  <c r="B25" i="197"/>
  <c r="M24" i="197"/>
  <c r="L24" i="197"/>
  <c r="K24" i="197"/>
  <c r="J24" i="197"/>
  <c r="I24" i="197"/>
  <c r="H24" i="197"/>
  <c r="G24" i="197"/>
  <c r="F24" i="197"/>
  <c r="E24" i="197"/>
  <c r="D24" i="197"/>
  <c r="C24" i="197"/>
  <c r="B24" i="197"/>
  <c r="M23" i="197"/>
  <c r="M27" i="197" s="1"/>
  <c r="L23" i="197"/>
  <c r="L27" i="197" s="1"/>
  <c r="K23" i="197"/>
  <c r="K27" i="197" s="1"/>
  <c r="J23" i="197"/>
  <c r="J27" i="197" s="1"/>
  <c r="I23" i="197"/>
  <c r="I27" i="197" s="1"/>
  <c r="H23" i="197"/>
  <c r="H27" i="197" s="1"/>
  <c r="G23" i="197"/>
  <c r="G27" i="197" s="1"/>
  <c r="F23" i="197"/>
  <c r="F27" i="197" s="1"/>
  <c r="E23" i="197"/>
  <c r="E27" i="197" s="1"/>
  <c r="D23" i="197"/>
  <c r="D27" i="197" s="1"/>
  <c r="C23" i="197"/>
  <c r="B23" i="197"/>
  <c r="B27" i="197" s="1"/>
  <c r="M20" i="197"/>
  <c r="L20" i="197"/>
  <c r="K20" i="197"/>
  <c r="J20" i="197"/>
  <c r="I20" i="197"/>
  <c r="H20" i="197"/>
  <c r="G20" i="197"/>
  <c r="F20" i="197"/>
  <c r="E20" i="197"/>
  <c r="E48" i="197" s="1"/>
  <c r="D20" i="197"/>
  <c r="C20" i="197"/>
  <c r="B20" i="197"/>
  <c r="N19" i="197"/>
  <c r="N17" i="197"/>
  <c r="N16" i="197"/>
  <c r="B11" i="197"/>
  <c r="N11" i="197"/>
  <c r="M9" i="197"/>
  <c r="M13" i="197"/>
  <c r="L9" i="197"/>
  <c r="L13" i="197"/>
  <c r="K9" i="197"/>
  <c r="K13" i="197"/>
  <c r="J9" i="197"/>
  <c r="J13" i="197"/>
  <c r="I9" i="197"/>
  <c r="I13" i="197"/>
  <c r="H9" i="197"/>
  <c r="H13" i="197"/>
  <c r="G9" i="197"/>
  <c r="G13" i="197"/>
  <c r="F9" i="197"/>
  <c r="F13" i="197"/>
  <c r="E9" i="197"/>
  <c r="E13" i="197"/>
  <c r="D9" i="197"/>
  <c r="D13" i="197"/>
  <c r="C9" i="197"/>
  <c r="C13" i="197"/>
  <c r="B9" i="197"/>
  <c r="B13" i="197"/>
  <c r="N8" i="197"/>
  <c r="N7" i="197"/>
  <c r="N6" i="197"/>
  <c r="N5" i="197"/>
  <c r="N4" i="197"/>
  <c r="G61" i="198"/>
  <c r="C85" i="198"/>
  <c r="N87" i="197"/>
  <c r="E61" i="197"/>
  <c r="E62" i="197" s="1"/>
  <c r="E72" i="197" s="1"/>
  <c r="B55" i="196"/>
  <c r="N55" i="196" s="1"/>
  <c r="D85" i="198"/>
  <c r="B11" i="196"/>
  <c r="F83" i="198"/>
  <c r="F85" i="198" s="1"/>
  <c r="M93" i="196"/>
  <c r="L93" i="196"/>
  <c r="K93" i="196"/>
  <c r="J93" i="196"/>
  <c r="I93" i="196"/>
  <c r="H93" i="196"/>
  <c r="G93" i="196"/>
  <c r="F93" i="196"/>
  <c r="E93" i="196"/>
  <c r="D93" i="196"/>
  <c r="C93" i="196"/>
  <c r="B93" i="196"/>
  <c r="M87" i="196"/>
  <c r="L87" i="196"/>
  <c r="K87" i="196"/>
  <c r="J87" i="196"/>
  <c r="I87" i="196"/>
  <c r="H87" i="196"/>
  <c r="G87" i="196"/>
  <c r="F87" i="196"/>
  <c r="E87" i="196"/>
  <c r="D87" i="196"/>
  <c r="C87" i="196"/>
  <c r="B87" i="196"/>
  <c r="C88" i="196" s="1"/>
  <c r="D88" i="196" s="1"/>
  <c r="E88" i="196" s="1"/>
  <c r="F88" i="196" s="1"/>
  <c r="G88" i="196" s="1"/>
  <c r="H88" i="196" s="1"/>
  <c r="I88" i="196" s="1"/>
  <c r="J88" i="196" s="1"/>
  <c r="K88" i="196" s="1"/>
  <c r="L88" i="196" s="1"/>
  <c r="M88" i="196" s="1"/>
  <c r="M84" i="196"/>
  <c r="L84" i="196"/>
  <c r="K84" i="196"/>
  <c r="J84" i="196"/>
  <c r="I84" i="196"/>
  <c r="H84" i="196"/>
  <c r="G84" i="196"/>
  <c r="F84" i="196"/>
  <c r="E84" i="196"/>
  <c r="D84" i="196"/>
  <c r="C84" i="196"/>
  <c r="B84" i="196"/>
  <c r="B83" i="196"/>
  <c r="N73" i="196"/>
  <c r="B68" i="196"/>
  <c r="C68" i="196"/>
  <c r="D68" i="196" s="1"/>
  <c r="E68" i="196" s="1"/>
  <c r="F68" i="196" s="1"/>
  <c r="G68" i="196" s="1"/>
  <c r="H68" i="196" s="1"/>
  <c r="I68" i="196" s="1"/>
  <c r="J68" i="196" s="1"/>
  <c r="K68" i="196" s="1"/>
  <c r="L68" i="196" s="1"/>
  <c r="M68" i="196" s="1"/>
  <c r="M58" i="196"/>
  <c r="L58" i="196"/>
  <c r="K58" i="196"/>
  <c r="J58" i="196"/>
  <c r="I58" i="196"/>
  <c r="H58" i="196"/>
  <c r="G58" i="196"/>
  <c r="F58" i="196"/>
  <c r="E58" i="196"/>
  <c r="D58" i="196"/>
  <c r="C58" i="196"/>
  <c r="B58" i="196"/>
  <c r="N57" i="196"/>
  <c r="N56" i="196"/>
  <c r="N87" i="196" s="1"/>
  <c r="N54" i="196"/>
  <c r="N53" i="196"/>
  <c r="M46" i="196"/>
  <c r="L46" i="196"/>
  <c r="K46" i="196"/>
  <c r="J46" i="196"/>
  <c r="I46" i="196"/>
  <c r="H46" i="196"/>
  <c r="G46" i="196"/>
  <c r="F46" i="196"/>
  <c r="E46" i="196"/>
  <c r="D46" i="196"/>
  <c r="C46" i="196"/>
  <c r="B46" i="196"/>
  <c r="N45" i="196"/>
  <c r="N46" i="196" s="1"/>
  <c r="N44" i="196"/>
  <c r="N41" i="196"/>
  <c r="N40" i="196"/>
  <c r="N39" i="196"/>
  <c r="N37" i="196"/>
  <c r="M34" i="196"/>
  <c r="M38" i="196"/>
  <c r="M42" i="196" s="1"/>
  <c r="L34" i="196"/>
  <c r="L38" i="196" s="1"/>
  <c r="L42" i="196" s="1"/>
  <c r="K34" i="196"/>
  <c r="K38" i="196" s="1"/>
  <c r="K42" i="196" s="1"/>
  <c r="J34" i="196"/>
  <c r="I34" i="196"/>
  <c r="I38" i="196"/>
  <c r="I42" i="196" s="1"/>
  <c r="H34" i="196"/>
  <c r="H38" i="196" s="1"/>
  <c r="H42" i="196" s="1"/>
  <c r="G34" i="196"/>
  <c r="G38" i="196" s="1"/>
  <c r="G42" i="196" s="1"/>
  <c r="G48" i="196" s="1"/>
  <c r="G61" i="196" s="1"/>
  <c r="F34" i="196"/>
  <c r="E34" i="196"/>
  <c r="E38" i="196"/>
  <c r="E42" i="196" s="1"/>
  <c r="D34" i="196"/>
  <c r="D38" i="196" s="1"/>
  <c r="D42" i="196" s="1"/>
  <c r="C34" i="196"/>
  <c r="C38" i="196" s="1"/>
  <c r="C42" i="196" s="1"/>
  <c r="C48" i="196" s="1"/>
  <c r="C61" i="196" s="1"/>
  <c r="C62" i="196" s="1"/>
  <c r="C72" i="196" s="1"/>
  <c r="B34" i="196"/>
  <c r="AD33" i="196"/>
  <c r="AR33" i="196" s="1"/>
  <c r="AC33" i="196"/>
  <c r="AQ33" i="196" s="1"/>
  <c r="AA33" i="196"/>
  <c r="AO33" i="196" s="1"/>
  <c r="Z33" i="196"/>
  <c r="AN33" i="196" s="1"/>
  <c r="Y33" i="196"/>
  <c r="AM33" i="196" s="1"/>
  <c r="X33" i="196"/>
  <c r="AL33" i="196" s="1"/>
  <c r="W33" i="196"/>
  <c r="AK33" i="196" s="1"/>
  <c r="V33" i="196"/>
  <c r="AJ33" i="196" s="1"/>
  <c r="U33" i="196"/>
  <c r="AI33" i="196" s="1"/>
  <c r="T33" i="196"/>
  <c r="AH33" i="196" s="1"/>
  <c r="S33" i="196"/>
  <c r="AG33" i="196" s="1"/>
  <c r="R33" i="196"/>
  <c r="AF33" i="196" s="1"/>
  <c r="Q33" i="196"/>
  <c r="AE33" i="196" s="1"/>
  <c r="N33" i="196"/>
  <c r="AB33" i="196" s="1"/>
  <c r="AP33" i="196" s="1"/>
  <c r="AC32" i="196"/>
  <c r="AQ32" i="196" s="1"/>
  <c r="AA32" i="196"/>
  <c r="AO32" i="196" s="1"/>
  <c r="Z32" i="196"/>
  <c r="AN32" i="196" s="1"/>
  <c r="Y32" i="196"/>
  <c r="AM32" i="196" s="1"/>
  <c r="X32" i="196"/>
  <c r="AL32" i="196" s="1"/>
  <c r="W32" i="196"/>
  <c r="AK32" i="196" s="1"/>
  <c r="V32" i="196"/>
  <c r="AJ32" i="196" s="1"/>
  <c r="U32" i="196"/>
  <c r="AI32" i="196" s="1"/>
  <c r="T32" i="196"/>
  <c r="AH32" i="196" s="1"/>
  <c r="S32" i="196"/>
  <c r="AG32" i="196" s="1"/>
  <c r="R32" i="196"/>
  <c r="AF32" i="196" s="1"/>
  <c r="Q32" i="196"/>
  <c r="AE32" i="196" s="1"/>
  <c r="P32" i="196"/>
  <c r="AD32" i="196" s="1"/>
  <c r="AR32" i="196" s="1"/>
  <c r="N32" i="196"/>
  <c r="AB32" i="196" s="1"/>
  <c r="AP32" i="196" s="1"/>
  <c r="N31" i="196"/>
  <c r="N30" i="196"/>
  <c r="M26" i="196"/>
  <c r="L26" i="196"/>
  <c r="K26" i="196"/>
  <c r="J26" i="196"/>
  <c r="I26" i="196"/>
  <c r="H26" i="196"/>
  <c r="G26" i="196"/>
  <c r="F26" i="196"/>
  <c r="E26" i="196"/>
  <c r="D26" i="196"/>
  <c r="C26" i="196"/>
  <c r="B26" i="196"/>
  <c r="M25" i="196"/>
  <c r="L25" i="196"/>
  <c r="K25" i="196"/>
  <c r="J25" i="196"/>
  <c r="I25" i="196"/>
  <c r="H25" i="196"/>
  <c r="G25" i="196"/>
  <c r="F25" i="196"/>
  <c r="E25" i="196"/>
  <c r="D25" i="196"/>
  <c r="C25" i="196"/>
  <c r="B25" i="196"/>
  <c r="M24" i="196"/>
  <c r="L24" i="196"/>
  <c r="L27" i="196" s="1"/>
  <c r="K24" i="196"/>
  <c r="J24" i="196"/>
  <c r="I24" i="196"/>
  <c r="H24" i="196"/>
  <c r="G24" i="196"/>
  <c r="F24" i="196"/>
  <c r="E24" i="196"/>
  <c r="D24" i="196"/>
  <c r="C24" i="196"/>
  <c r="B24" i="196"/>
  <c r="M23" i="196"/>
  <c r="M27" i="196"/>
  <c r="L23" i="196"/>
  <c r="K23" i="196"/>
  <c r="J23" i="196"/>
  <c r="I23" i="196"/>
  <c r="I27" i="196" s="1"/>
  <c r="H23" i="196"/>
  <c r="G23" i="196"/>
  <c r="G27" i="196" s="1"/>
  <c r="F23" i="196"/>
  <c r="E23" i="196"/>
  <c r="E27" i="196" s="1"/>
  <c r="D23" i="196"/>
  <c r="C23" i="196"/>
  <c r="B23" i="196"/>
  <c r="M20" i="196"/>
  <c r="L20" i="196"/>
  <c r="K20" i="196"/>
  <c r="J20" i="196"/>
  <c r="I20" i="196"/>
  <c r="H20" i="196"/>
  <c r="G20" i="196"/>
  <c r="F20" i="196"/>
  <c r="E20" i="196"/>
  <c r="D20" i="196"/>
  <c r="C20" i="196"/>
  <c r="B20" i="196"/>
  <c r="N19" i="196"/>
  <c r="N17" i="196"/>
  <c r="N16" i="196"/>
  <c r="N11" i="196"/>
  <c r="M9" i="196"/>
  <c r="M13" i="196"/>
  <c r="L9" i="196"/>
  <c r="L13" i="196"/>
  <c r="K9" i="196"/>
  <c r="K13" i="196"/>
  <c r="J9" i="196"/>
  <c r="J13" i="196"/>
  <c r="I9" i="196"/>
  <c r="I13" i="196"/>
  <c r="H9" i="196"/>
  <c r="H13" i="196"/>
  <c r="G9" i="196"/>
  <c r="G13" i="196"/>
  <c r="F9" i="196"/>
  <c r="F13" i="196"/>
  <c r="E9" i="196"/>
  <c r="E13" i="196"/>
  <c r="D9" i="196"/>
  <c r="D13" i="196"/>
  <c r="C9" i="196"/>
  <c r="C13" i="196"/>
  <c r="B9" i="196"/>
  <c r="B13" i="196"/>
  <c r="N8" i="196"/>
  <c r="N7" i="196"/>
  <c r="N6" i="196"/>
  <c r="N5" i="196"/>
  <c r="N9" i="196" s="1"/>
  <c r="N13" i="196" s="1"/>
  <c r="N4" i="196"/>
  <c r="B68" i="195"/>
  <c r="C68" i="195" s="1"/>
  <c r="D68" i="195" s="1"/>
  <c r="E68" i="195" s="1"/>
  <c r="F68" i="195" s="1"/>
  <c r="G68" i="195" s="1"/>
  <c r="H68" i="195" s="1"/>
  <c r="I68" i="195" s="1"/>
  <c r="J68" i="195" s="1"/>
  <c r="K68" i="195" s="1"/>
  <c r="L68" i="195" s="1"/>
  <c r="M68" i="195" s="1"/>
  <c r="M93" i="195"/>
  <c r="L93" i="195"/>
  <c r="K93" i="195"/>
  <c r="J93" i="195"/>
  <c r="I93" i="195"/>
  <c r="H93" i="195"/>
  <c r="G93" i="195"/>
  <c r="F93" i="195"/>
  <c r="E93" i="195"/>
  <c r="D93" i="195"/>
  <c r="C93" i="195"/>
  <c r="B93" i="195"/>
  <c r="B85" i="196"/>
  <c r="K27" i="196"/>
  <c r="N24" i="196"/>
  <c r="C83" i="196"/>
  <c r="D83" i="196" s="1"/>
  <c r="D85" i="196" s="1"/>
  <c r="N53" i="195"/>
  <c r="C85" i="196"/>
  <c r="M87" i="195"/>
  <c r="L87" i="195"/>
  <c r="K87" i="195"/>
  <c r="J87" i="195"/>
  <c r="I87" i="195"/>
  <c r="H87" i="195"/>
  <c r="G87" i="195"/>
  <c r="B87" i="195"/>
  <c r="M84" i="195"/>
  <c r="L84" i="195"/>
  <c r="K84" i="195"/>
  <c r="J84" i="195"/>
  <c r="I84" i="195"/>
  <c r="H84" i="195"/>
  <c r="G84" i="195"/>
  <c r="F84" i="195"/>
  <c r="E84" i="195"/>
  <c r="D84" i="195"/>
  <c r="C84" i="195"/>
  <c r="B84" i="195"/>
  <c r="B85" i="195" s="1"/>
  <c r="B83" i="195"/>
  <c r="C83" i="195"/>
  <c r="N73" i="195"/>
  <c r="L58" i="195"/>
  <c r="K58" i="195"/>
  <c r="J58" i="195"/>
  <c r="I58" i="195"/>
  <c r="H58" i="195"/>
  <c r="G58" i="195"/>
  <c r="N57" i="195"/>
  <c r="F58" i="195"/>
  <c r="E87" i="195"/>
  <c r="D87" i="195"/>
  <c r="C58" i="195"/>
  <c r="B58" i="195"/>
  <c r="N54" i="195"/>
  <c r="M58" i="195"/>
  <c r="L46" i="195"/>
  <c r="K46" i="195"/>
  <c r="J46" i="195"/>
  <c r="I46" i="195"/>
  <c r="H46" i="195"/>
  <c r="G46" i="195"/>
  <c r="F46" i="195"/>
  <c r="E46" i="195"/>
  <c r="D46" i="195"/>
  <c r="C46" i="195"/>
  <c r="B46" i="195"/>
  <c r="M46" i="195"/>
  <c r="N44" i="195"/>
  <c r="N41" i="195"/>
  <c r="N40" i="195"/>
  <c r="N39" i="195"/>
  <c r="N37" i="195"/>
  <c r="M34" i="195"/>
  <c r="M38" i="195" s="1"/>
  <c r="M42" i="195" s="1"/>
  <c r="L34" i="195"/>
  <c r="L38" i="195" s="1"/>
  <c r="L42" i="195" s="1"/>
  <c r="K34" i="195"/>
  <c r="K38" i="195" s="1"/>
  <c r="K42" i="195"/>
  <c r="J34" i="195"/>
  <c r="J38" i="195" s="1"/>
  <c r="J42" i="195" s="1"/>
  <c r="I34" i="195"/>
  <c r="I38" i="195" s="1"/>
  <c r="I42" i="195" s="1"/>
  <c r="H34" i="195"/>
  <c r="H38" i="195"/>
  <c r="H42" i="195" s="1"/>
  <c r="G34" i="195"/>
  <c r="G38" i="195"/>
  <c r="G42" i="195" s="1"/>
  <c r="F34" i="195"/>
  <c r="F38" i="195" s="1"/>
  <c r="F42" i="195" s="1"/>
  <c r="E34" i="195"/>
  <c r="E38" i="195" s="1"/>
  <c r="E42" i="195" s="1"/>
  <c r="D34" i="195"/>
  <c r="D38" i="195" s="1"/>
  <c r="D42" i="195" s="1"/>
  <c r="C34" i="195"/>
  <c r="B34" i="195"/>
  <c r="B38" i="195" s="1"/>
  <c r="B42" i="195" s="1"/>
  <c r="AD33" i="195"/>
  <c r="AR33" i="195" s="1"/>
  <c r="AC33" i="195"/>
  <c r="AQ33" i="195" s="1"/>
  <c r="AA33" i="195"/>
  <c r="AO33" i="195" s="1"/>
  <c r="Z33" i="195"/>
  <c r="AN33" i="195" s="1"/>
  <c r="Y33" i="195"/>
  <c r="AM33" i="195"/>
  <c r="X33" i="195"/>
  <c r="AL33" i="195" s="1"/>
  <c r="W33" i="195"/>
  <c r="AK33" i="195" s="1"/>
  <c r="V33" i="195"/>
  <c r="AJ33" i="195" s="1"/>
  <c r="U33" i="195"/>
  <c r="AI33" i="195"/>
  <c r="T33" i="195"/>
  <c r="AH33" i="195" s="1"/>
  <c r="S33" i="195"/>
  <c r="AG33" i="195" s="1"/>
  <c r="R33" i="195"/>
  <c r="AF33" i="195"/>
  <c r="Q33" i="195"/>
  <c r="AE33" i="195" s="1"/>
  <c r="N33" i="195"/>
  <c r="AB33" i="195" s="1"/>
  <c r="AP33" i="195" s="1"/>
  <c r="AC32" i="195"/>
  <c r="AQ32" i="195" s="1"/>
  <c r="AA32" i="195"/>
  <c r="AO32" i="195" s="1"/>
  <c r="Z32" i="195"/>
  <c r="AN32" i="195"/>
  <c r="Y32" i="195"/>
  <c r="AM32" i="195" s="1"/>
  <c r="X32" i="195"/>
  <c r="AL32" i="195" s="1"/>
  <c r="W32" i="195"/>
  <c r="AK32" i="195" s="1"/>
  <c r="V32" i="195"/>
  <c r="AJ32" i="195"/>
  <c r="U32" i="195"/>
  <c r="AI32" i="195" s="1"/>
  <c r="T32" i="195"/>
  <c r="AH32" i="195" s="1"/>
  <c r="S32" i="195"/>
  <c r="AG32" i="195" s="1"/>
  <c r="R32" i="195"/>
  <c r="AF32" i="195"/>
  <c r="Q32" i="195"/>
  <c r="AE32" i="195" s="1"/>
  <c r="P32" i="195"/>
  <c r="AD32" i="195" s="1"/>
  <c r="AR32" i="195" s="1"/>
  <c r="N32" i="195"/>
  <c r="AB32" i="195" s="1"/>
  <c r="AP32" i="195" s="1"/>
  <c r="N31" i="195"/>
  <c r="N34" i="195" s="1"/>
  <c r="N30" i="195"/>
  <c r="M26" i="195"/>
  <c r="L26" i="195"/>
  <c r="K26" i="195"/>
  <c r="J26" i="195"/>
  <c r="I26" i="195"/>
  <c r="H26" i="195"/>
  <c r="G26" i="195"/>
  <c r="F26" i="195"/>
  <c r="E26" i="195"/>
  <c r="D26" i="195"/>
  <c r="C26" i="195"/>
  <c r="B26" i="195"/>
  <c r="M25" i="195"/>
  <c r="L25" i="195"/>
  <c r="K25" i="195"/>
  <c r="J25" i="195"/>
  <c r="I25" i="195"/>
  <c r="H25" i="195"/>
  <c r="G25" i="195"/>
  <c r="F25" i="195"/>
  <c r="E25" i="195"/>
  <c r="D25" i="195"/>
  <c r="C25" i="195"/>
  <c r="B25" i="195"/>
  <c r="M24" i="195"/>
  <c r="L24" i="195"/>
  <c r="K24" i="195"/>
  <c r="K27" i="195" s="1"/>
  <c r="J24" i="195"/>
  <c r="I24" i="195"/>
  <c r="H24" i="195"/>
  <c r="G24" i="195"/>
  <c r="G27" i="195" s="1"/>
  <c r="F24" i="195"/>
  <c r="E24" i="195"/>
  <c r="D24" i="195"/>
  <c r="C24" i="195"/>
  <c r="B24" i="195"/>
  <c r="M23" i="195"/>
  <c r="M27" i="195" s="1"/>
  <c r="L23" i="195"/>
  <c r="L27" i="195" s="1"/>
  <c r="K23" i="195"/>
  <c r="J23" i="195"/>
  <c r="J27" i="195" s="1"/>
  <c r="I23" i="195"/>
  <c r="H23" i="195"/>
  <c r="H27" i="195"/>
  <c r="G23" i="195"/>
  <c r="F23" i="195"/>
  <c r="F27" i="195" s="1"/>
  <c r="E23" i="195"/>
  <c r="D23" i="195"/>
  <c r="C23" i="195"/>
  <c r="B23" i="195"/>
  <c r="B27" i="195" s="1"/>
  <c r="M20" i="195"/>
  <c r="L20" i="195"/>
  <c r="K20" i="195"/>
  <c r="J20" i="195"/>
  <c r="I20" i="195"/>
  <c r="H20" i="195"/>
  <c r="G20" i="195"/>
  <c r="F20" i="195"/>
  <c r="E20" i="195"/>
  <c r="E48" i="195" s="1"/>
  <c r="D20" i="195"/>
  <c r="C20" i="195"/>
  <c r="B20" i="195"/>
  <c r="N19" i="195"/>
  <c r="N17" i="195"/>
  <c r="N16" i="195"/>
  <c r="N11" i="195"/>
  <c r="M9" i="195"/>
  <c r="M13" i="195" s="1"/>
  <c r="L9" i="195"/>
  <c r="L13" i="195" s="1"/>
  <c r="K9" i="195"/>
  <c r="K13" i="195" s="1"/>
  <c r="J9" i="195"/>
  <c r="J13" i="195"/>
  <c r="I9" i="195"/>
  <c r="I13" i="195" s="1"/>
  <c r="H9" i="195"/>
  <c r="H13" i="195" s="1"/>
  <c r="G9" i="195"/>
  <c r="G13" i="195" s="1"/>
  <c r="F9" i="195"/>
  <c r="F13" i="195"/>
  <c r="E9" i="195"/>
  <c r="E13" i="195" s="1"/>
  <c r="D9" i="195"/>
  <c r="D13" i="195" s="1"/>
  <c r="C9" i="195"/>
  <c r="C13" i="195" s="1"/>
  <c r="B9" i="195"/>
  <c r="B13" i="195"/>
  <c r="N8" i="195"/>
  <c r="N7" i="195"/>
  <c r="N6" i="195"/>
  <c r="N5" i="195"/>
  <c r="N4" i="195"/>
  <c r="I48" i="195"/>
  <c r="D27" i="195"/>
  <c r="D58" i="195"/>
  <c r="D83" i="195"/>
  <c r="D85" i="195" s="1"/>
  <c r="N45" i="195"/>
  <c r="N46" i="195"/>
  <c r="N55" i="195"/>
  <c r="E58" i="195"/>
  <c r="F87" i="195"/>
  <c r="C87" i="195"/>
  <c r="N56" i="195"/>
  <c r="N87" i="195" s="1"/>
  <c r="E9" i="192"/>
  <c r="N39" i="192"/>
  <c r="M45" i="192"/>
  <c r="M87" i="194"/>
  <c r="L87" i="194"/>
  <c r="K87" i="194"/>
  <c r="J87" i="194"/>
  <c r="I87" i="194"/>
  <c r="H87" i="194"/>
  <c r="G87" i="194"/>
  <c r="B87" i="194"/>
  <c r="L84" i="194"/>
  <c r="K84" i="194"/>
  <c r="J84" i="194"/>
  <c r="I84" i="194"/>
  <c r="H84" i="194"/>
  <c r="G84" i="194"/>
  <c r="F84" i="194"/>
  <c r="E84" i="194"/>
  <c r="D84" i="194"/>
  <c r="C84" i="194"/>
  <c r="B84" i="194"/>
  <c r="B83" i="194"/>
  <c r="N73" i="194"/>
  <c r="L58" i="194"/>
  <c r="K58" i="194"/>
  <c r="J58" i="194"/>
  <c r="I58" i="194"/>
  <c r="H58" i="194"/>
  <c r="G58" i="194"/>
  <c r="F57" i="194"/>
  <c r="N57" i="194" s="1"/>
  <c r="F56" i="194"/>
  <c r="F58" i="194" s="1"/>
  <c r="E56" i="194"/>
  <c r="D56" i="194"/>
  <c r="D87" i="194"/>
  <c r="C56" i="194"/>
  <c r="B55" i="194"/>
  <c r="N54" i="194"/>
  <c r="M53" i="194"/>
  <c r="N53" i="194" s="1"/>
  <c r="M84" i="194"/>
  <c r="L46" i="194"/>
  <c r="K46" i="194"/>
  <c r="J46" i="194"/>
  <c r="I46" i="194"/>
  <c r="H46" i="194"/>
  <c r="G46" i="194"/>
  <c r="F46" i="194"/>
  <c r="E46" i="194"/>
  <c r="D46" i="194"/>
  <c r="C46" i="194"/>
  <c r="B46" i="194"/>
  <c r="M45" i="194"/>
  <c r="N44" i="194"/>
  <c r="N41" i="194"/>
  <c r="N40" i="194"/>
  <c r="N37" i="194"/>
  <c r="M34" i="194"/>
  <c r="M38" i="194" s="1"/>
  <c r="M42" i="194" s="1"/>
  <c r="L34" i="194"/>
  <c r="L38" i="194"/>
  <c r="L42" i="194" s="1"/>
  <c r="K34" i="194"/>
  <c r="K38" i="194" s="1"/>
  <c r="K42" i="194" s="1"/>
  <c r="J34" i="194"/>
  <c r="J38" i="194" s="1"/>
  <c r="J42" i="194" s="1"/>
  <c r="I34" i="194"/>
  <c r="I38" i="194" s="1"/>
  <c r="I42" i="194" s="1"/>
  <c r="H34" i="194"/>
  <c r="H38" i="194" s="1"/>
  <c r="H42" i="194" s="1"/>
  <c r="G34" i="194"/>
  <c r="G38" i="194" s="1"/>
  <c r="G42" i="194" s="1"/>
  <c r="F34" i="194"/>
  <c r="E34" i="194"/>
  <c r="E38" i="194" s="1"/>
  <c r="E42" i="194" s="1"/>
  <c r="D34" i="194"/>
  <c r="D38" i="194" s="1"/>
  <c r="D42" i="194" s="1"/>
  <c r="C34" i="194"/>
  <c r="C38" i="194" s="1"/>
  <c r="C42" i="194" s="1"/>
  <c r="B34" i="194"/>
  <c r="AD33" i="194"/>
  <c r="AR33" i="194"/>
  <c r="AC33" i="194"/>
  <c r="AQ33" i="194" s="1"/>
  <c r="AA33" i="194"/>
  <c r="AO33" i="194" s="1"/>
  <c r="Z33" i="194"/>
  <c r="AN33" i="194" s="1"/>
  <c r="Y33" i="194"/>
  <c r="AM33" i="194"/>
  <c r="X33" i="194"/>
  <c r="AL33" i="194" s="1"/>
  <c r="W33" i="194"/>
  <c r="AK33" i="194" s="1"/>
  <c r="V33" i="194"/>
  <c r="AJ33" i="194"/>
  <c r="U33" i="194"/>
  <c r="AI33" i="194" s="1"/>
  <c r="T33" i="194"/>
  <c r="AH33" i="194" s="1"/>
  <c r="S33" i="194"/>
  <c r="AG33" i="194" s="1"/>
  <c r="R33" i="194"/>
  <c r="AF33" i="194" s="1"/>
  <c r="Q33" i="194"/>
  <c r="AE33" i="194" s="1"/>
  <c r="N33" i="194"/>
  <c r="AB33" i="194"/>
  <c r="AP33" i="194" s="1"/>
  <c r="AC32" i="194"/>
  <c r="AQ32" i="194" s="1"/>
  <c r="AA32" i="194"/>
  <c r="AO32" i="194"/>
  <c r="Z32" i="194"/>
  <c r="AN32" i="194" s="1"/>
  <c r="Y32" i="194"/>
  <c r="AM32" i="194" s="1"/>
  <c r="X32" i="194"/>
  <c r="AL32" i="194"/>
  <c r="W32" i="194"/>
  <c r="AK32" i="194" s="1"/>
  <c r="V32" i="194"/>
  <c r="AJ32" i="194" s="1"/>
  <c r="U32" i="194"/>
  <c r="AI32" i="194" s="1"/>
  <c r="T32" i="194"/>
  <c r="AH32" i="194"/>
  <c r="S32" i="194"/>
  <c r="AG32" i="194" s="1"/>
  <c r="R32" i="194"/>
  <c r="AF32" i="194" s="1"/>
  <c r="Q32" i="194"/>
  <c r="AE32" i="194" s="1"/>
  <c r="P32" i="194"/>
  <c r="AD32" i="194" s="1"/>
  <c r="AR32" i="194" s="1"/>
  <c r="N32" i="194"/>
  <c r="AB32" i="194" s="1"/>
  <c r="AP32" i="194" s="1"/>
  <c r="N31" i="194"/>
  <c r="N30" i="194"/>
  <c r="M26" i="194"/>
  <c r="L26" i="194"/>
  <c r="K26" i="194"/>
  <c r="J26" i="194"/>
  <c r="I26" i="194"/>
  <c r="H26" i="194"/>
  <c r="G26" i="194"/>
  <c r="F26" i="194"/>
  <c r="E26" i="194"/>
  <c r="D26" i="194"/>
  <c r="C26" i="194"/>
  <c r="B26" i="194"/>
  <c r="M25" i="194"/>
  <c r="L25" i="194"/>
  <c r="K25" i="194"/>
  <c r="J25" i="194"/>
  <c r="I25" i="194"/>
  <c r="H25" i="194"/>
  <c r="G25" i="194"/>
  <c r="F25" i="194"/>
  <c r="E25" i="194"/>
  <c r="D25" i="194"/>
  <c r="C25" i="194"/>
  <c r="B25" i="194"/>
  <c r="M24" i="194"/>
  <c r="L24" i="194"/>
  <c r="K24" i="194"/>
  <c r="J24" i="194"/>
  <c r="I24" i="194"/>
  <c r="H24" i="194"/>
  <c r="G24" i="194"/>
  <c r="F24" i="194"/>
  <c r="E24" i="194"/>
  <c r="D24" i="194"/>
  <c r="D27" i="194" s="1"/>
  <c r="C24" i="194"/>
  <c r="B24" i="194"/>
  <c r="M23" i="194"/>
  <c r="M27" i="194"/>
  <c r="L23" i="194"/>
  <c r="K23" i="194"/>
  <c r="J23" i="194"/>
  <c r="J27" i="194" s="1"/>
  <c r="I23" i="194"/>
  <c r="H23" i="194"/>
  <c r="G23" i="194"/>
  <c r="G27" i="194" s="1"/>
  <c r="F23" i="194"/>
  <c r="F27" i="194" s="1"/>
  <c r="E23" i="194"/>
  <c r="E27" i="194" s="1"/>
  <c r="D23" i="194"/>
  <c r="C23" i="194"/>
  <c r="C27" i="194" s="1"/>
  <c r="B23" i="194"/>
  <c r="M20" i="194"/>
  <c r="L20" i="194"/>
  <c r="K20" i="194"/>
  <c r="J20" i="194"/>
  <c r="I20" i="194"/>
  <c r="H20" i="194"/>
  <c r="H48" i="194" s="1"/>
  <c r="H61" i="194" s="1"/>
  <c r="G20" i="194"/>
  <c r="F20" i="194"/>
  <c r="E20" i="194"/>
  <c r="D20" i="194"/>
  <c r="C20" i="194"/>
  <c r="B20" i="194"/>
  <c r="N19" i="194"/>
  <c r="N17" i="194"/>
  <c r="N16" i="194"/>
  <c r="E13" i="194"/>
  <c r="M11" i="194"/>
  <c r="L11" i="194"/>
  <c r="J11" i="194"/>
  <c r="I11" i="194"/>
  <c r="H11" i="194"/>
  <c r="H13" i="194" s="1"/>
  <c r="F11" i="194"/>
  <c r="M9" i="194"/>
  <c r="L9" i="194"/>
  <c r="L13" i="194" s="1"/>
  <c r="K9" i="194"/>
  <c r="K13" i="194" s="1"/>
  <c r="J9" i="194"/>
  <c r="I9" i="194"/>
  <c r="I13" i="194" s="1"/>
  <c r="H9" i="194"/>
  <c r="G9" i="194"/>
  <c r="G13" i="194" s="1"/>
  <c r="F9" i="194"/>
  <c r="D9" i="194"/>
  <c r="D13" i="194"/>
  <c r="C9" i="194"/>
  <c r="C13" i="194" s="1"/>
  <c r="B9" i="194"/>
  <c r="B13" i="194" s="1"/>
  <c r="N8" i="194"/>
  <c r="N7" i="194"/>
  <c r="N6" i="194"/>
  <c r="N5" i="194"/>
  <c r="N4" i="194"/>
  <c r="E83" i="195"/>
  <c r="D58" i="194"/>
  <c r="M58" i="194"/>
  <c r="M56" i="192"/>
  <c r="M53" i="192"/>
  <c r="N53" i="192" s="1"/>
  <c r="M87" i="193"/>
  <c r="L87" i="193"/>
  <c r="K87" i="193"/>
  <c r="J87" i="193"/>
  <c r="I87" i="193"/>
  <c r="H87" i="193"/>
  <c r="G87" i="193"/>
  <c r="B87" i="193"/>
  <c r="M84" i="193"/>
  <c r="L84" i="193"/>
  <c r="K84" i="193"/>
  <c r="J84" i="193"/>
  <c r="I84" i="193"/>
  <c r="H84" i="193"/>
  <c r="G84" i="193"/>
  <c r="F84" i="193"/>
  <c r="E84" i="193"/>
  <c r="D84" i="193"/>
  <c r="C84" i="193"/>
  <c r="C85" i="193" s="1"/>
  <c r="B84" i="193"/>
  <c r="B83" i="193"/>
  <c r="C83" i="193" s="1"/>
  <c r="D83" i="193" s="1"/>
  <c r="N73" i="193"/>
  <c r="M58" i="193"/>
  <c r="L58" i="193"/>
  <c r="K58" i="193"/>
  <c r="J58" i="193"/>
  <c r="I58" i="193"/>
  <c r="H58" i="193"/>
  <c r="G58" i="193"/>
  <c r="F57" i="193"/>
  <c r="N57" i="193"/>
  <c r="F56" i="193"/>
  <c r="E56" i="193"/>
  <c r="E87" i="193" s="1"/>
  <c r="D56" i="193"/>
  <c r="C56" i="193"/>
  <c r="C58" i="193" s="1"/>
  <c r="C87" i="193"/>
  <c r="B55" i="193"/>
  <c r="B58" i="193" s="1"/>
  <c r="N54" i="193"/>
  <c r="N53" i="193"/>
  <c r="M46" i="193"/>
  <c r="L46" i="193"/>
  <c r="K46" i="193"/>
  <c r="J46" i="193"/>
  <c r="I46" i="193"/>
  <c r="H46" i="193"/>
  <c r="G46" i="193"/>
  <c r="F46" i="193"/>
  <c r="E46" i="193"/>
  <c r="D46" i="193"/>
  <c r="C46" i="193"/>
  <c r="B46" i="193"/>
  <c r="N45" i="193"/>
  <c r="N44" i="193"/>
  <c r="N41" i="193"/>
  <c r="N40" i="193"/>
  <c r="N37" i="193"/>
  <c r="M34" i="193"/>
  <c r="M38" i="193"/>
  <c r="M42" i="193" s="1"/>
  <c r="L34" i="193"/>
  <c r="L38" i="193" s="1"/>
  <c r="L42" i="193" s="1"/>
  <c r="K34" i="193"/>
  <c r="K38" i="193" s="1"/>
  <c r="K42" i="193" s="1"/>
  <c r="J34" i="193"/>
  <c r="J38" i="193" s="1"/>
  <c r="J42" i="193" s="1"/>
  <c r="I34" i="193"/>
  <c r="I38" i="193" s="1"/>
  <c r="I42" i="193" s="1"/>
  <c r="H34" i="193"/>
  <c r="H38" i="193" s="1"/>
  <c r="H42" i="193" s="1"/>
  <c r="G34" i="193"/>
  <c r="G38" i="193" s="1"/>
  <c r="G42" i="193" s="1"/>
  <c r="F34" i="193"/>
  <c r="F38" i="193" s="1"/>
  <c r="F42" i="193"/>
  <c r="E34" i="193"/>
  <c r="E38" i="193" s="1"/>
  <c r="E42" i="193" s="1"/>
  <c r="D34" i="193"/>
  <c r="C34" i="193"/>
  <c r="C38" i="193" s="1"/>
  <c r="C42" i="193" s="1"/>
  <c r="B34" i="193"/>
  <c r="B38" i="193" s="1"/>
  <c r="AD33" i="193"/>
  <c r="AR33" i="193" s="1"/>
  <c r="AC33" i="193"/>
  <c r="AQ33" i="193" s="1"/>
  <c r="AA33" i="193"/>
  <c r="AO33" i="193" s="1"/>
  <c r="Z33" i="193"/>
  <c r="AN33" i="193" s="1"/>
  <c r="Y33" i="193"/>
  <c r="AM33" i="193" s="1"/>
  <c r="X33" i="193"/>
  <c r="AL33" i="193"/>
  <c r="W33" i="193"/>
  <c r="AK33" i="193" s="1"/>
  <c r="V33" i="193"/>
  <c r="AJ33" i="193" s="1"/>
  <c r="U33" i="193"/>
  <c r="AI33" i="193"/>
  <c r="T33" i="193"/>
  <c r="AH33" i="193" s="1"/>
  <c r="S33" i="193"/>
  <c r="AG33" i="193" s="1"/>
  <c r="R33" i="193"/>
  <c r="AF33" i="193" s="1"/>
  <c r="Q33" i="193"/>
  <c r="AE33" i="193" s="1"/>
  <c r="N33" i="193"/>
  <c r="AB33" i="193"/>
  <c r="AP33" i="193" s="1"/>
  <c r="AC32" i="193"/>
  <c r="AQ32" i="193"/>
  <c r="AA32" i="193"/>
  <c r="AO32" i="193" s="1"/>
  <c r="Z32" i="193"/>
  <c r="AN32" i="193" s="1"/>
  <c r="Y32" i="193"/>
  <c r="AM32" i="193"/>
  <c r="X32" i="193"/>
  <c r="AL32" i="193" s="1"/>
  <c r="W32" i="193"/>
  <c r="AK32" i="193" s="1"/>
  <c r="V32" i="193"/>
  <c r="AJ32" i="193"/>
  <c r="U32" i="193"/>
  <c r="AI32" i="193" s="1"/>
  <c r="T32" i="193"/>
  <c r="AH32" i="193" s="1"/>
  <c r="S32" i="193"/>
  <c r="AG32" i="193" s="1"/>
  <c r="R32" i="193"/>
  <c r="AF32" i="193" s="1"/>
  <c r="Q32" i="193"/>
  <c r="AE32" i="193"/>
  <c r="P32" i="193"/>
  <c r="AD32" i="193" s="1"/>
  <c r="AR32" i="193" s="1"/>
  <c r="N32" i="193"/>
  <c r="AB32" i="193" s="1"/>
  <c r="AP32" i="193" s="1"/>
  <c r="N31" i="193"/>
  <c r="N30" i="193"/>
  <c r="N34" i="193" s="1"/>
  <c r="M26" i="193"/>
  <c r="L26" i="193"/>
  <c r="K26" i="193"/>
  <c r="J26" i="193"/>
  <c r="I26" i="193"/>
  <c r="H26" i="193"/>
  <c r="G26" i="193"/>
  <c r="F26" i="193"/>
  <c r="E26" i="193"/>
  <c r="D26" i="193"/>
  <c r="C26" i="193"/>
  <c r="N26" i="193" s="1"/>
  <c r="B26" i="193"/>
  <c r="M25" i="193"/>
  <c r="L25" i="193"/>
  <c r="K25" i="193"/>
  <c r="J25" i="193"/>
  <c r="I25" i="193"/>
  <c r="H25" i="193"/>
  <c r="G25" i="193"/>
  <c r="F25" i="193"/>
  <c r="E25" i="193"/>
  <c r="D25" i="193"/>
  <c r="C25" i="193"/>
  <c r="B25" i="193"/>
  <c r="M24" i="193"/>
  <c r="L24" i="193"/>
  <c r="K24" i="193"/>
  <c r="J24" i="193"/>
  <c r="I24" i="193"/>
  <c r="H24" i="193"/>
  <c r="G24" i="193"/>
  <c r="F24" i="193"/>
  <c r="E24" i="193"/>
  <c r="D24" i="193"/>
  <c r="C24" i="193"/>
  <c r="B24" i="193"/>
  <c r="M23" i="193"/>
  <c r="L23" i="193"/>
  <c r="L27" i="193" s="1"/>
  <c r="K23" i="193"/>
  <c r="J23" i="193"/>
  <c r="I23" i="193"/>
  <c r="H23" i="193"/>
  <c r="H27" i="193" s="1"/>
  <c r="G23" i="193"/>
  <c r="F23" i="193"/>
  <c r="E23" i="193"/>
  <c r="E27" i="193" s="1"/>
  <c r="D23" i="193"/>
  <c r="D27" i="193" s="1"/>
  <c r="C23" i="193"/>
  <c r="B23" i="193"/>
  <c r="M20" i="193"/>
  <c r="L20" i="193"/>
  <c r="L48" i="193" s="1"/>
  <c r="L61" i="193" s="1"/>
  <c r="K20" i="193"/>
  <c r="J20" i="193"/>
  <c r="I20" i="193"/>
  <c r="I48" i="193" s="1"/>
  <c r="H20" i="193"/>
  <c r="G20" i="193"/>
  <c r="F20" i="193"/>
  <c r="E20" i="193"/>
  <c r="D20" i="193"/>
  <c r="C20" i="193"/>
  <c r="B20" i="193"/>
  <c r="N19" i="193"/>
  <c r="N17" i="193"/>
  <c r="N16" i="193"/>
  <c r="N20" i="193" s="1"/>
  <c r="E13" i="193"/>
  <c r="L11" i="193"/>
  <c r="J11" i="193"/>
  <c r="I11" i="193"/>
  <c r="H11" i="193"/>
  <c r="F11" i="193"/>
  <c r="M9" i="193"/>
  <c r="M13" i="193" s="1"/>
  <c r="L9" i="193"/>
  <c r="L13" i="193" s="1"/>
  <c r="K9" i="193"/>
  <c r="K13" i="193" s="1"/>
  <c r="J9" i="193"/>
  <c r="J13" i="193" s="1"/>
  <c r="I9" i="193"/>
  <c r="H9" i="193"/>
  <c r="G9" i="193"/>
  <c r="G13" i="193" s="1"/>
  <c r="F9" i="193"/>
  <c r="F13" i="193" s="1"/>
  <c r="D9" i="193"/>
  <c r="D13" i="193" s="1"/>
  <c r="C9" i="193"/>
  <c r="C13" i="193" s="1"/>
  <c r="B9" i="193"/>
  <c r="B13" i="193"/>
  <c r="N8" i="193"/>
  <c r="N7" i="193"/>
  <c r="N6" i="193"/>
  <c r="N5" i="193"/>
  <c r="N4" i="193"/>
  <c r="K48" i="193"/>
  <c r="E58" i="193"/>
  <c r="N55" i="193"/>
  <c r="M11" i="192"/>
  <c r="L11" i="192"/>
  <c r="M87" i="192"/>
  <c r="L87" i="192"/>
  <c r="K87" i="192"/>
  <c r="J87" i="192"/>
  <c r="I87" i="192"/>
  <c r="H87" i="192"/>
  <c r="G87" i="192"/>
  <c r="B87" i="192"/>
  <c r="L84" i="192"/>
  <c r="K84" i="192"/>
  <c r="J84" i="192"/>
  <c r="I84" i="192"/>
  <c r="H84" i="192"/>
  <c r="G84" i="192"/>
  <c r="F84" i="192"/>
  <c r="E84" i="192"/>
  <c r="D84" i="192"/>
  <c r="C84" i="192"/>
  <c r="B84" i="192"/>
  <c r="B83" i="192"/>
  <c r="N73" i="192"/>
  <c r="L58" i="192"/>
  <c r="K58" i="192"/>
  <c r="J58" i="192"/>
  <c r="I58" i="192"/>
  <c r="H58" i="192"/>
  <c r="G58" i="192"/>
  <c r="F57" i="192"/>
  <c r="N57" i="192" s="1"/>
  <c r="F56" i="192"/>
  <c r="E56" i="192"/>
  <c r="E87" i="192" s="1"/>
  <c r="D56" i="192"/>
  <c r="D87" i="192" s="1"/>
  <c r="C56" i="192"/>
  <c r="B55" i="192"/>
  <c r="B58" i="192" s="1"/>
  <c r="N54" i="192"/>
  <c r="M46" i="192"/>
  <c r="L46" i="192"/>
  <c r="K46" i="192"/>
  <c r="J46" i="192"/>
  <c r="I46" i="192"/>
  <c r="H46" i="192"/>
  <c r="G46" i="192"/>
  <c r="F46" i="192"/>
  <c r="E46" i="192"/>
  <c r="D46" i="192"/>
  <c r="C46" i="192"/>
  <c r="B46" i="192"/>
  <c r="N45" i="192"/>
  <c r="N44" i="192"/>
  <c r="N46" i="192" s="1"/>
  <c r="N41" i="192"/>
  <c r="N40" i="192"/>
  <c r="N37" i="192"/>
  <c r="M34" i="192"/>
  <c r="M38" i="192" s="1"/>
  <c r="M42" i="192" s="1"/>
  <c r="L34" i="192"/>
  <c r="L38" i="192" s="1"/>
  <c r="L42" i="192" s="1"/>
  <c r="K34" i="192"/>
  <c r="K38" i="192"/>
  <c r="K42" i="192" s="1"/>
  <c r="J34" i="192"/>
  <c r="J38" i="192" s="1"/>
  <c r="J42" i="192" s="1"/>
  <c r="I34" i="192"/>
  <c r="I38" i="192" s="1"/>
  <c r="I42" i="192" s="1"/>
  <c r="H34" i="192"/>
  <c r="H38" i="192" s="1"/>
  <c r="H42" i="192" s="1"/>
  <c r="G34" i="192"/>
  <c r="G38" i="192" s="1"/>
  <c r="G42" i="192" s="1"/>
  <c r="F34" i="192"/>
  <c r="F38" i="192" s="1"/>
  <c r="F42" i="192"/>
  <c r="E34" i="192"/>
  <c r="E38" i="192" s="1"/>
  <c r="E42" i="192" s="1"/>
  <c r="D34" i="192"/>
  <c r="D38" i="192" s="1"/>
  <c r="D42" i="192" s="1"/>
  <c r="C34" i="192"/>
  <c r="C38" i="192"/>
  <c r="C42" i="192" s="1"/>
  <c r="B34" i="192"/>
  <c r="B38" i="192" s="1"/>
  <c r="B42" i="192" s="1"/>
  <c r="B48" i="192" s="1"/>
  <c r="B50" i="192" s="1"/>
  <c r="AD33" i="192"/>
  <c r="AR33" i="192" s="1"/>
  <c r="AC33" i="192"/>
  <c r="AQ33" i="192" s="1"/>
  <c r="AA33" i="192"/>
  <c r="AO33" i="192"/>
  <c r="Z33" i="192"/>
  <c r="AN33" i="192" s="1"/>
  <c r="Y33" i="192"/>
  <c r="AM33" i="192" s="1"/>
  <c r="X33" i="192"/>
  <c r="AL33" i="192" s="1"/>
  <c r="W33" i="192"/>
  <c r="AK33" i="192" s="1"/>
  <c r="V33" i="192"/>
  <c r="AJ33" i="192" s="1"/>
  <c r="U33" i="192"/>
  <c r="AI33" i="192" s="1"/>
  <c r="T33" i="192"/>
  <c r="AH33" i="192" s="1"/>
  <c r="S33" i="192"/>
  <c r="AG33" i="192" s="1"/>
  <c r="R33" i="192"/>
  <c r="AF33" i="192" s="1"/>
  <c r="Q33" i="192"/>
  <c r="AE33" i="192" s="1"/>
  <c r="N33" i="192"/>
  <c r="AB33" i="192" s="1"/>
  <c r="AP33" i="192" s="1"/>
  <c r="AC32" i="192"/>
  <c r="AQ32" i="192" s="1"/>
  <c r="AA32" i="192"/>
  <c r="AO32" i="192"/>
  <c r="Z32" i="192"/>
  <c r="AN32" i="192" s="1"/>
  <c r="Y32" i="192"/>
  <c r="AM32" i="192" s="1"/>
  <c r="X32" i="192"/>
  <c r="AL32" i="192" s="1"/>
  <c r="W32" i="192"/>
  <c r="AK32" i="192" s="1"/>
  <c r="V32" i="192"/>
  <c r="AJ32" i="192" s="1"/>
  <c r="U32" i="192"/>
  <c r="AI32" i="192"/>
  <c r="T32" i="192"/>
  <c r="AH32" i="192" s="1"/>
  <c r="S32" i="192"/>
  <c r="AG32" i="192"/>
  <c r="R32" i="192"/>
  <c r="AF32" i="192" s="1"/>
  <c r="Q32" i="192"/>
  <c r="AE32" i="192" s="1"/>
  <c r="P32" i="192"/>
  <c r="AD32" i="192" s="1"/>
  <c r="AR32" i="192" s="1"/>
  <c r="N32" i="192"/>
  <c r="AB32" i="192" s="1"/>
  <c r="AP32" i="192" s="1"/>
  <c r="N31" i="192"/>
  <c r="N30" i="192"/>
  <c r="M26" i="192"/>
  <c r="L26" i="192"/>
  <c r="K26" i="192"/>
  <c r="J26" i="192"/>
  <c r="I26" i="192"/>
  <c r="H26" i="192"/>
  <c r="G26" i="192"/>
  <c r="F26" i="192"/>
  <c r="E26" i="192"/>
  <c r="D26" i="192"/>
  <c r="C26" i="192"/>
  <c r="B26" i="192"/>
  <c r="M25" i="192"/>
  <c r="L25" i="192"/>
  <c r="K25" i="192"/>
  <c r="J25" i="192"/>
  <c r="I25" i="192"/>
  <c r="H25" i="192"/>
  <c r="G25" i="192"/>
  <c r="F25" i="192"/>
  <c r="E25" i="192"/>
  <c r="D25" i="192"/>
  <c r="C25" i="192"/>
  <c r="B25" i="192"/>
  <c r="M24" i="192"/>
  <c r="L24" i="192"/>
  <c r="K24" i="192"/>
  <c r="J24" i="192"/>
  <c r="I24" i="192"/>
  <c r="H24" i="192"/>
  <c r="G24" i="192"/>
  <c r="F24" i="192"/>
  <c r="E24" i="192"/>
  <c r="D24" i="192"/>
  <c r="C24" i="192"/>
  <c r="B24" i="192"/>
  <c r="M23" i="192"/>
  <c r="M27" i="192" s="1"/>
  <c r="L23" i="192"/>
  <c r="L27" i="192" s="1"/>
  <c r="K23" i="192"/>
  <c r="K27" i="192" s="1"/>
  <c r="J23" i="192"/>
  <c r="I23" i="192"/>
  <c r="H23" i="192"/>
  <c r="G23" i="192"/>
  <c r="G27" i="192"/>
  <c r="F23" i="192"/>
  <c r="E23" i="192"/>
  <c r="E27" i="192" s="1"/>
  <c r="D23" i="192"/>
  <c r="C23" i="192"/>
  <c r="C27" i="192" s="1"/>
  <c r="B23" i="192"/>
  <c r="M20" i="192"/>
  <c r="L20" i="192"/>
  <c r="K20" i="192"/>
  <c r="K48" i="192" s="1"/>
  <c r="K61" i="192" s="1"/>
  <c r="J20" i="192"/>
  <c r="I20" i="192"/>
  <c r="H20" i="192"/>
  <c r="G20" i="192"/>
  <c r="F20" i="192"/>
  <c r="E20" i="192"/>
  <c r="D20" i="192"/>
  <c r="D48" i="192" s="1"/>
  <c r="D61" i="192" s="1"/>
  <c r="C20" i="192"/>
  <c r="C48" i="192" s="1"/>
  <c r="B20" i="192"/>
  <c r="N19" i="192"/>
  <c r="N17" i="192"/>
  <c r="N16" i="192"/>
  <c r="E13" i="192"/>
  <c r="J11" i="192"/>
  <c r="I11" i="192"/>
  <c r="H11" i="192"/>
  <c r="F11" i="192"/>
  <c r="M9" i="192"/>
  <c r="M13" i="192" s="1"/>
  <c r="L9" i="192"/>
  <c r="L13" i="192" s="1"/>
  <c r="K9" i="192"/>
  <c r="K13" i="192" s="1"/>
  <c r="J9" i="192"/>
  <c r="I9" i="192"/>
  <c r="H9" i="192"/>
  <c r="G9" i="192"/>
  <c r="G13" i="192" s="1"/>
  <c r="F9" i="192"/>
  <c r="F13" i="192" s="1"/>
  <c r="D9" i="192"/>
  <c r="D13" i="192" s="1"/>
  <c r="C9" i="192"/>
  <c r="C13" i="192" s="1"/>
  <c r="B9" i="192"/>
  <c r="B13" i="192" s="1"/>
  <c r="N8" i="192"/>
  <c r="N7" i="192"/>
  <c r="N9" i="192" s="1"/>
  <c r="N6" i="192"/>
  <c r="N5" i="192"/>
  <c r="N4" i="192"/>
  <c r="N24" i="192"/>
  <c r="D58" i="192"/>
  <c r="E58" i="192"/>
  <c r="N55" i="192"/>
  <c r="H87" i="191"/>
  <c r="M87" i="191"/>
  <c r="L87" i="191"/>
  <c r="K87" i="191"/>
  <c r="J87" i="191"/>
  <c r="I87" i="191"/>
  <c r="G87" i="191"/>
  <c r="B87" i="191"/>
  <c r="M84" i="191"/>
  <c r="L84" i="191"/>
  <c r="K84" i="191"/>
  <c r="J84" i="191"/>
  <c r="I84" i="191"/>
  <c r="H84" i="191"/>
  <c r="G84" i="191"/>
  <c r="F84" i="191"/>
  <c r="E84" i="191"/>
  <c r="D84" i="191"/>
  <c r="C84" i="191"/>
  <c r="B84" i="191"/>
  <c r="B85" i="191" s="1"/>
  <c r="B83" i="191"/>
  <c r="C83" i="191" s="1"/>
  <c r="N73" i="191"/>
  <c r="M58" i="191"/>
  <c r="M61" i="191" s="1"/>
  <c r="L58" i="191"/>
  <c r="K58" i="191"/>
  <c r="J58" i="191"/>
  <c r="I58" i="191"/>
  <c r="H58" i="191"/>
  <c r="G58" i="191"/>
  <c r="F57" i="191"/>
  <c r="N57" i="191" s="1"/>
  <c r="F56" i="191"/>
  <c r="F58" i="191" s="1"/>
  <c r="E56" i="191"/>
  <c r="E87" i="191" s="1"/>
  <c r="D56" i="191"/>
  <c r="D87" i="191"/>
  <c r="C56" i="191"/>
  <c r="C58" i="191" s="1"/>
  <c r="B55" i="191"/>
  <c r="B58" i="191"/>
  <c r="N54" i="191"/>
  <c r="N53" i="191"/>
  <c r="M46" i="191"/>
  <c r="L46" i="191"/>
  <c r="K46" i="191"/>
  <c r="J46" i="191"/>
  <c r="I46" i="191"/>
  <c r="H46" i="191"/>
  <c r="G46" i="191"/>
  <c r="F46" i="191"/>
  <c r="E46" i="191"/>
  <c r="D46" i="191"/>
  <c r="C46" i="191"/>
  <c r="B46" i="191"/>
  <c r="N45" i="191"/>
  <c r="N44" i="191"/>
  <c r="N46" i="191" s="1"/>
  <c r="N41" i="191"/>
  <c r="N40" i="191"/>
  <c r="N37" i="191"/>
  <c r="M34" i="191"/>
  <c r="M38" i="191" s="1"/>
  <c r="M42" i="191" s="1"/>
  <c r="L34" i="191"/>
  <c r="L38" i="191" s="1"/>
  <c r="L42" i="191" s="1"/>
  <c r="K34" i="191"/>
  <c r="K38" i="191" s="1"/>
  <c r="K42" i="191" s="1"/>
  <c r="J34" i="191"/>
  <c r="J38" i="191" s="1"/>
  <c r="J42" i="191"/>
  <c r="I34" i="191"/>
  <c r="I38" i="191" s="1"/>
  <c r="I42" i="191" s="1"/>
  <c r="H34" i="191"/>
  <c r="G34" i="191"/>
  <c r="G38" i="191"/>
  <c r="G42" i="191" s="1"/>
  <c r="F34" i="191"/>
  <c r="F38" i="191" s="1"/>
  <c r="F42" i="191" s="1"/>
  <c r="E34" i="191"/>
  <c r="E38" i="191" s="1"/>
  <c r="E42" i="191" s="1"/>
  <c r="D34" i="191"/>
  <c r="C34" i="191"/>
  <c r="C38" i="191" s="1"/>
  <c r="C42" i="191" s="1"/>
  <c r="B34" i="191"/>
  <c r="B38" i="191" s="1"/>
  <c r="AD33" i="191"/>
  <c r="AR33" i="191" s="1"/>
  <c r="AC33" i="191"/>
  <c r="AQ33" i="191" s="1"/>
  <c r="AA33" i="191"/>
  <c r="AO33" i="191" s="1"/>
  <c r="Z33" i="191"/>
  <c r="AN33" i="191" s="1"/>
  <c r="Y33" i="191"/>
  <c r="AM33" i="191" s="1"/>
  <c r="X33" i="191"/>
  <c r="AL33" i="191" s="1"/>
  <c r="W33" i="191"/>
  <c r="AK33" i="191" s="1"/>
  <c r="V33" i="191"/>
  <c r="AJ33" i="191" s="1"/>
  <c r="U33" i="191"/>
  <c r="AI33" i="191" s="1"/>
  <c r="T33" i="191"/>
  <c r="AH33" i="191" s="1"/>
  <c r="S33" i="191"/>
  <c r="AG33" i="191" s="1"/>
  <c r="R33" i="191"/>
  <c r="AF33" i="191" s="1"/>
  <c r="Q33" i="191"/>
  <c r="AE33" i="191" s="1"/>
  <c r="N33" i="191"/>
  <c r="AB33" i="191" s="1"/>
  <c r="AP33" i="191" s="1"/>
  <c r="AC32" i="191"/>
  <c r="AQ32" i="191" s="1"/>
  <c r="AA32" i="191"/>
  <c r="AO32" i="191"/>
  <c r="Z32" i="191"/>
  <c r="AN32" i="191" s="1"/>
  <c r="Y32" i="191"/>
  <c r="AM32" i="191" s="1"/>
  <c r="X32" i="191"/>
  <c r="AL32" i="191" s="1"/>
  <c r="W32" i="191"/>
  <c r="AK32" i="191" s="1"/>
  <c r="V32" i="191"/>
  <c r="AJ32" i="191" s="1"/>
  <c r="U32" i="191"/>
  <c r="AI32" i="191"/>
  <c r="T32" i="191"/>
  <c r="AH32" i="191" s="1"/>
  <c r="S32" i="191"/>
  <c r="AG32" i="191"/>
  <c r="R32" i="191"/>
  <c r="AF32" i="191" s="1"/>
  <c r="Q32" i="191"/>
  <c r="AE32" i="191" s="1"/>
  <c r="P32" i="191"/>
  <c r="AD32" i="191" s="1"/>
  <c r="AR32" i="191" s="1"/>
  <c r="N32" i="191"/>
  <c r="AB32" i="191" s="1"/>
  <c r="AP32" i="191" s="1"/>
  <c r="N31" i="191"/>
  <c r="N30" i="191"/>
  <c r="M26" i="191"/>
  <c r="L26" i="191"/>
  <c r="K26" i="191"/>
  <c r="J26" i="191"/>
  <c r="I26" i="191"/>
  <c r="H26" i="191"/>
  <c r="G26" i="191"/>
  <c r="F26" i="191"/>
  <c r="E26" i="191"/>
  <c r="D26" i="191"/>
  <c r="C26" i="191"/>
  <c r="B26" i="191"/>
  <c r="M25" i="191"/>
  <c r="L25" i="191"/>
  <c r="K25" i="191"/>
  <c r="J25" i="191"/>
  <c r="I25" i="191"/>
  <c r="H25" i="191"/>
  <c r="G25" i="191"/>
  <c r="F25" i="191"/>
  <c r="E25" i="191"/>
  <c r="D25" i="191"/>
  <c r="C25" i="191"/>
  <c r="B25" i="191"/>
  <c r="M24" i="191"/>
  <c r="L24" i="191"/>
  <c r="K24" i="191"/>
  <c r="J24" i="191"/>
  <c r="I24" i="191"/>
  <c r="H24" i="191"/>
  <c r="H27" i="191" s="1"/>
  <c r="G24" i="191"/>
  <c r="F24" i="191"/>
  <c r="E24" i="191"/>
  <c r="D24" i="191"/>
  <c r="C24" i="191"/>
  <c r="B24" i="191"/>
  <c r="M23" i="191"/>
  <c r="M27" i="191" s="1"/>
  <c r="L23" i="191"/>
  <c r="L27" i="191" s="1"/>
  <c r="K23" i="191"/>
  <c r="K27" i="191" s="1"/>
  <c r="J23" i="191"/>
  <c r="I23" i="191"/>
  <c r="I27" i="191" s="1"/>
  <c r="H23" i="191"/>
  <c r="G23" i="191"/>
  <c r="G27" i="191" s="1"/>
  <c r="F23" i="191"/>
  <c r="E23" i="191"/>
  <c r="E27" i="191" s="1"/>
  <c r="D23" i="191"/>
  <c r="C23" i="191"/>
  <c r="C27" i="191" s="1"/>
  <c r="B23" i="191"/>
  <c r="M20" i="191"/>
  <c r="M48" i="191" s="1"/>
  <c r="L20" i="191"/>
  <c r="K20" i="191"/>
  <c r="J20" i="191"/>
  <c r="I20" i="191"/>
  <c r="H20" i="191"/>
  <c r="G20" i="191"/>
  <c r="F20" i="191"/>
  <c r="E20" i="191"/>
  <c r="D20" i="191"/>
  <c r="C20" i="191"/>
  <c r="B20" i="191"/>
  <c r="N19" i="191"/>
  <c r="N17" i="191"/>
  <c r="N16" i="191"/>
  <c r="E13" i="191"/>
  <c r="J11" i="191"/>
  <c r="I11" i="191"/>
  <c r="H11" i="191"/>
  <c r="F11" i="191"/>
  <c r="M9" i="191"/>
  <c r="M13" i="191"/>
  <c r="L9" i="191"/>
  <c r="L13" i="191" s="1"/>
  <c r="K9" i="191"/>
  <c r="K13" i="191" s="1"/>
  <c r="J9" i="191"/>
  <c r="J13" i="191" s="1"/>
  <c r="I9" i="191"/>
  <c r="I13" i="191"/>
  <c r="H9" i="191"/>
  <c r="H13" i="191" s="1"/>
  <c r="G9" i="191"/>
  <c r="G13" i="191" s="1"/>
  <c r="F9" i="191"/>
  <c r="D9" i="191"/>
  <c r="D13" i="191"/>
  <c r="C9" i="191"/>
  <c r="C13" i="191" s="1"/>
  <c r="B9" i="191"/>
  <c r="B13" i="191" s="1"/>
  <c r="N8" i="191"/>
  <c r="N7" i="191"/>
  <c r="N6" i="191"/>
  <c r="N5" i="191"/>
  <c r="N4" i="191"/>
  <c r="D58" i="191"/>
  <c r="N55" i="191"/>
  <c r="J11" i="190"/>
  <c r="J13" i="190" s="1"/>
  <c r="M87" i="190"/>
  <c r="L87" i="190"/>
  <c r="K87" i="190"/>
  <c r="J87" i="190"/>
  <c r="I87" i="190"/>
  <c r="H87" i="190"/>
  <c r="G87" i="190"/>
  <c r="B87" i="190"/>
  <c r="M84" i="190"/>
  <c r="L84" i="190"/>
  <c r="K84" i="190"/>
  <c r="J84" i="190"/>
  <c r="I84" i="190"/>
  <c r="H84" i="190"/>
  <c r="G84" i="190"/>
  <c r="F84" i="190"/>
  <c r="E84" i="190"/>
  <c r="D84" i="190"/>
  <c r="C84" i="190"/>
  <c r="B84" i="190"/>
  <c r="B83" i="190"/>
  <c r="N73" i="190"/>
  <c r="M58" i="190"/>
  <c r="L58" i="190"/>
  <c r="K58" i="190"/>
  <c r="J58" i="190"/>
  <c r="I58" i="190"/>
  <c r="H58" i="190"/>
  <c r="G58" i="190"/>
  <c r="F57" i="190"/>
  <c r="N57" i="190" s="1"/>
  <c r="F56" i="190"/>
  <c r="F58" i="190"/>
  <c r="E56" i="190"/>
  <c r="D56" i="190"/>
  <c r="D87" i="190" s="1"/>
  <c r="C56" i="190"/>
  <c r="B55" i="190"/>
  <c r="B58" i="190" s="1"/>
  <c r="N54" i="190"/>
  <c r="N53" i="190"/>
  <c r="M46" i="190"/>
  <c r="L46" i="190"/>
  <c r="K46" i="190"/>
  <c r="J46" i="190"/>
  <c r="I46" i="190"/>
  <c r="H46" i="190"/>
  <c r="G46" i="190"/>
  <c r="F46" i="190"/>
  <c r="E46" i="190"/>
  <c r="D46" i="190"/>
  <c r="C46" i="190"/>
  <c r="B46" i="190"/>
  <c r="N45" i="190"/>
  <c r="N46" i="190" s="1"/>
  <c r="N44" i="190"/>
  <c r="N41" i="190"/>
  <c r="N40" i="190"/>
  <c r="N37" i="190"/>
  <c r="M34" i="190"/>
  <c r="M38" i="190"/>
  <c r="M42" i="190" s="1"/>
  <c r="M48" i="190" s="1"/>
  <c r="M61" i="190" s="1"/>
  <c r="L34" i="190"/>
  <c r="L38" i="190" s="1"/>
  <c r="L42" i="190" s="1"/>
  <c r="K34" i="190"/>
  <c r="K38" i="190" s="1"/>
  <c r="K42" i="190" s="1"/>
  <c r="J34" i="190"/>
  <c r="J38" i="190" s="1"/>
  <c r="J42" i="190" s="1"/>
  <c r="I34" i="190"/>
  <c r="I38" i="190"/>
  <c r="I42" i="190" s="1"/>
  <c r="I48" i="190" s="1"/>
  <c r="I61" i="190" s="1"/>
  <c r="H34" i="190"/>
  <c r="H38" i="190" s="1"/>
  <c r="H42" i="190" s="1"/>
  <c r="G34" i="190"/>
  <c r="F34" i="190"/>
  <c r="E34" i="190"/>
  <c r="E38" i="190"/>
  <c r="E42" i="190" s="1"/>
  <c r="D34" i="190"/>
  <c r="D38" i="190" s="1"/>
  <c r="D42" i="190" s="1"/>
  <c r="C34" i="190"/>
  <c r="C38" i="190" s="1"/>
  <c r="C42" i="190" s="1"/>
  <c r="B34" i="190"/>
  <c r="B38" i="190" s="1"/>
  <c r="AD33" i="190"/>
  <c r="AR33" i="190"/>
  <c r="AC33" i="190"/>
  <c r="AQ33" i="190" s="1"/>
  <c r="AA33" i="190"/>
  <c r="AO33" i="190" s="1"/>
  <c r="Z33" i="190"/>
  <c r="AN33" i="190" s="1"/>
  <c r="Y33" i="190"/>
  <c r="AM33" i="190"/>
  <c r="X33" i="190"/>
  <c r="AL33" i="190" s="1"/>
  <c r="W33" i="190"/>
  <c r="AK33" i="190" s="1"/>
  <c r="V33" i="190"/>
  <c r="AJ33" i="190" s="1"/>
  <c r="U33" i="190"/>
  <c r="AI33" i="190"/>
  <c r="T33" i="190"/>
  <c r="AH33" i="190" s="1"/>
  <c r="S33" i="190"/>
  <c r="AG33" i="190" s="1"/>
  <c r="R33" i="190"/>
  <c r="AF33" i="190" s="1"/>
  <c r="Q33" i="190"/>
  <c r="AE33" i="190"/>
  <c r="N33" i="190"/>
  <c r="AB33" i="190" s="1"/>
  <c r="AP33" i="190" s="1"/>
  <c r="AC32" i="190"/>
  <c r="AQ32" i="190" s="1"/>
  <c r="AA32" i="190"/>
  <c r="AO32" i="190" s="1"/>
  <c r="Z32" i="190"/>
  <c r="AN32" i="190"/>
  <c r="Y32" i="190"/>
  <c r="AM32" i="190" s="1"/>
  <c r="X32" i="190"/>
  <c r="AL32" i="190" s="1"/>
  <c r="W32" i="190"/>
  <c r="AK32" i="190" s="1"/>
  <c r="V32" i="190"/>
  <c r="AJ32" i="190"/>
  <c r="U32" i="190"/>
  <c r="AI32" i="190" s="1"/>
  <c r="T32" i="190"/>
  <c r="AH32" i="190" s="1"/>
  <c r="S32" i="190"/>
  <c r="AG32" i="190" s="1"/>
  <c r="R32" i="190"/>
  <c r="AF32" i="190"/>
  <c r="Q32" i="190"/>
  <c r="AE32" i="190" s="1"/>
  <c r="P32" i="190"/>
  <c r="AD32" i="190" s="1"/>
  <c r="AR32" i="190" s="1"/>
  <c r="N32" i="190"/>
  <c r="AB32" i="190" s="1"/>
  <c r="AP32" i="190" s="1"/>
  <c r="N31" i="190"/>
  <c r="N30" i="190"/>
  <c r="M26" i="190"/>
  <c r="L26" i="190"/>
  <c r="K26" i="190"/>
  <c r="J26" i="190"/>
  <c r="I26" i="190"/>
  <c r="H26" i="190"/>
  <c r="G26" i="190"/>
  <c r="F26" i="190"/>
  <c r="E26" i="190"/>
  <c r="D26" i="190"/>
  <c r="C26" i="190"/>
  <c r="B26" i="190"/>
  <c r="N26" i="190" s="1"/>
  <c r="M25" i="190"/>
  <c r="L25" i="190"/>
  <c r="K25" i="190"/>
  <c r="J25" i="190"/>
  <c r="I25" i="190"/>
  <c r="H25" i="190"/>
  <c r="G25" i="190"/>
  <c r="F25" i="190"/>
  <c r="E25" i="190"/>
  <c r="D25" i="190"/>
  <c r="C25" i="190"/>
  <c r="B25" i="190"/>
  <c r="M24" i="190"/>
  <c r="L24" i="190"/>
  <c r="K24" i="190"/>
  <c r="J24" i="190"/>
  <c r="I24" i="190"/>
  <c r="H24" i="190"/>
  <c r="G24" i="190"/>
  <c r="F24" i="190"/>
  <c r="F27" i="190" s="1"/>
  <c r="E24" i="190"/>
  <c r="D24" i="190"/>
  <c r="C24" i="190"/>
  <c r="B24" i="190"/>
  <c r="M23" i="190"/>
  <c r="M27" i="190"/>
  <c r="L23" i="190"/>
  <c r="K23" i="190"/>
  <c r="K27" i="190" s="1"/>
  <c r="J23" i="190"/>
  <c r="I23" i="190"/>
  <c r="I27" i="190" s="1"/>
  <c r="H23" i="190"/>
  <c r="H27" i="190" s="1"/>
  <c r="G23" i="190"/>
  <c r="F23" i="190"/>
  <c r="E23" i="190"/>
  <c r="E27" i="190"/>
  <c r="D23" i="190"/>
  <c r="D27" i="190"/>
  <c r="C23" i="190"/>
  <c r="B23" i="190"/>
  <c r="M20" i="190"/>
  <c r="L20" i="190"/>
  <c r="K20" i="190"/>
  <c r="J20" i="190"/>
  <c r="I20" i="190"/>
  <c r="H20" i="190"/>
  <c r="H48" i="190" s="1"/>
  <c r="G20" i="190"/>
  <c r="F20" i="190"/>
  <c r="E20" i="190"/>
  <c r="D20" i="190"/>
  <c r="C20" i="190"/>
  <c r="B20" i="190"/>
  <c r="N19" i="190"/>
  <c r="N17" i="190"/>
  <c r="N20" i="190" s="1"/>
  <c r="N16" i="190"/>
  <c r="E13" i="190"/>
  <c r="I11" i="190"/>
  <c r="H11" i="190"/>
  <c r="F11" i="190"/>
  <c r="M9" i="190"/>
  <c r="M13" i="190" s="1"/>
  <c r="L9" i="190"/>
  <c r="L13" i="190" s="1"/>
  <c r="K9" i="190"/>
  <c r="K13" i="190" s="1"/>
  <c r="J9" i="190"/>
  <c r="I9" i="190"/>
  <c r="I13" i="190" s="1"/>
  <c r="H9" i="190"/>
  <c r="H13" i="190" s="1"/>
  <c r="G9" i="190"/>
  <c r="G13" i="190" s="1"/>
  <c r="F9" i="190"/>
  <c r="F13" i="190"/>
  <c r="D9" i="190"/>
  <c r="D13" i="190" s="1"/>
  <c r="C9" i="190"/>
  <c r="C13" i="190" s="1"/>
  <c r="B9" i="190"/>
  <c r="B13" i="190" s="1"/>
  <c r="N8" i="190"/>
  <c r="N7" i="190"/>
  <c r="N6" i="190"/>
  <c r="N5" i="190"/>
  <c r="N4" i="190"/>
  <c r="N34" i="190"/>
  <c r="K48" i="190"/>
  <c r="K50" i="190" s="1"/>
  <c r="E48" i="190"/>
  <c r="D58" i="190"/>
  <c r="N55" i="190"/>
  <c r="I11" i="189"/>
  <c r="M87" i="189"/>
  <c r="L87" i="189"/>
  <c r="K87" i="189"/>
  <c r="J87" i="189"/>
  <c r="I87" i="189"/>
  <c r="H87" i="189"/>
  <c r="G87" i="189"/>
  <c r="B87" i="189"/>
  <c r="M84" i="189"/>
  <c r="L84" i="189"/>
  <c r="K84" i="189"/>
  <c r="J84" i="189"/>
  <c r="I84" i="189"/>
  <c r="H84" i="189"/>
  <c r="G84" i="189"/>
  <c r="F84" i="189"/>
  <c r="E84" i="189"/>
  <c r="D84" i="189"/>
  <c r="C84" i="189"/>
  <c r="C85" i="189" s="1"/>
  <c r="B84" i="189"/>
  <c r="B85" i="189" s="1"/>
  <c r="B83" i="189"/>
  <c r="C83" i="189"/>
  <c r="N73" i="189"/>
  <c r="M58" i="189"/>
  <c r="L58" i="189"/>
  <c r="K58" i="189"/>
  <c r="J58" i="189"/>
  <c r="I58" i="189"/>
  <c r="H58" i="189"/>
  <c r="G58" i="189"/>
  <c r="F57" i="189"/>
  <c r="N57" i="189" s="1"/>
  <c r="F56" i="189"/>
  <c r="E56" i="189"/>
  <c r="E58" i="189" s="1"/>
  <c r="E87" i="189"/>
  <c r="D56" i="189"/>
  <c r="D87" i="189" s="1"/>
  <c r="C56" i="189"/>
  <c r="B55" i="189"/>
  <c r="N54" i="189"/>
  <c r="N53" i="189"/>
  <c r="M46" i="189"/>
  <c r="L46" i="189"/>
  <c r="K46" i="189"/>
  <c r="J46" i="189"/>
  <c r="I46" i="189"/>
  <c r="H46" i="189"/>
  <c r="G46" i="189"/>
  <c r="F46" i="189"/>
  <c r="E46" i="189"/>
  <c r="D46" i="189"/>
  <c r="C46" i="189"/>
  <c r="B46" i="189"/>
  <c r="N45" i="189"/>
  <c r="N44" i="189"/>
  <c r="N46" i="189" s="1"/>
  <c r="N41" i="189"/>
  <c r="N40" i="189"/>
  <c r="N37" i="189"/>
  <c r="M34" i="189"/>
  <c r="M38" i="189" s="1"/>
  <c r="M42" i="189" s="1"/>
  <c r="L34" i="189"/>
  <c r="K34" i="189"/>
  <c r="K38" i="189" s="1"/>
  <c r="K42" i="189" s="1"/>
  <c r="K48" i="189" s="1"/>
  <c r="J34" i="189"/>
  <c r="J38" i="189" s="1"/>
  <c r="J42" i="189" s="1"/>
  <c r="I34" i="189"/>
  <c r="I38" i="189" s="1"/>
  <c r="I42" i="189" s="1"/>
  <c r="H34" i="189"/>
  <c r="H38" i="189" s="1"/>
  <c r="H42" i="189" s="1"/>
  <c r="G34" i="189"/>
  <c r="F34" i="189"/>
  <c r="F38" i="189" s="1"/>
  <c r="F42" i="189" s="1"/>
  <c r="E34" i="189"/>
  <c r="D34" i="189"/>
  <c r="D38" i="189" s="1"/>
  <c r="D42" i="189" s="1"/>
  <c r="C34" i="189"/>
  <c r="C38" i="189" s="1"/>
  <c r="C42" i="189" s="1"/>
  <c r="C48" i="189" s="1"/>
  <c r="B34" i="189"/>
  <c r="B38" i="189"/>
  <c r="B42" i="189" s="1"/>
  <c r="AD33" i="189"/>
  <c r="AR33" i="189" s="1"/>
  <c r="AC33" i="189"/>
  <c r="AQ33" i="189"/>
  <c r="AA33" i="189"/>
  <c r="AO33" i="189" s="1"/>
  <c r="Z33" i="189"/>
  <c r="AN33" i="189" s="1"/>
  <c r="Y33" i="189"/>
  <c r="AM33" i="189" s="1"/>
  <c r="X33" i="189"/>
  <c r="AL33" i="189" s="1"/>
  <c r="W33" i="189"/>
  <c r="AK33" i="189" s="1"/>
  <c r="V33" i="189"/>
  <c r="AJ33" i="189" s="1"/>
  <c r="U33" i="189"/>
  <c r="AI33" i="189" s="1"/>
  <c r="T33" i="189"/>
  <c r="AH33" i="189"/>
  <c r="S33" i="189"/>
  <c r="AG33" i="189" s="1"/>
  <c r="R33" i="189"/>
  <c r="AF33" i="189" s="1"/>
  <c r="Q33" i="189"/>
  <c r="AE33" i="189" s="1"/>
  <c r="N33" i="189"/>
  <c r="AB33" i="189" s="1"/>
  <c r="AP33" i="189" s="1"/>
  <c r="AC32" i="189"/>
  <c r="AQ32" i="189"/>
  <c r="AA32" i="189"/>
  <c r="AO32" i="189" s="1"/>
  <c r="Z32" i="189"/>
  <c r="AN32" i="189" s="1"/>
  <c r="Y32" i="189"/>
  <c r="AM32" i="189" s="1"/>
  <c r="X32" i="189"/>
  <c r="AL32" i="189" s="1"/>
  <c r="W32" i="189"/>
  <c r="AK32" i="189" s="1"/>
  <c r="V32" i="189"/>
  <c r="AJ32" i="189" s="1"/>
  <c r="U32" i="189"/>
  <c r="AI32" i="189" s="1"/>
  <c r="T32" i="189"/>
  <c r="AH32" i="189"/>
  <c r="S32" i="189"/>
  <c r="AG32" i="189" s="1"/>
  <c r="R32" i="189"/>
  <c r="AF32" i="189" s="1"/>
  <c r="Q32" i="189"/>
  <c r="AE32" i="189" s="1"/>
  <c r="P32" i="189"/>
  <c r="AD32" i="189" s="1"/>
  <c r="AR32" i="189" s="1"/>
  <c r="N32" i="189"/>
  <c r="AB32" i="189" s="1"/>
  <c r="AP32" i="189" s="1"/>
  <c r="N31" i="189"/>
  <c r="N30" i="189"/>
  <c r="M26" i="189"/>
  <c r="L26" i="189"/>
  <c r="K26" i="189"/>
  <c r="J26" i="189"/>
  <c r="I26" i="189"/>
  <c r="H26" i="189"/>
  <c r="G26" i="189"/>
  <c r="F26" i="189"/>
  <c r="E26" i="189"/>
  <c r="D26" i="189"/>
  <c r="N26" i="189" s="1"/>
  <c r="C26" i="189"/>
  <c r="B26" i="189"/>
  <c r="M25" i="189"/>
  <c r="L25" i="189"/>
  <c r="K25" i="189"/>
  <c r="J25" i="189"/>
  <c r="I25" i="189"/>
  <c r="H25" i="189"/>
  <c r="G25" i="189"/>
  <c r="F25" i="189"/>
  <c r="E25" i="189"/>
  <c r="D25" i="189"/>
  <c r="N25" i="189" s="1"/>
  <c r="C25" i="189"/>
  <c r="B25" i="189"/>
  <c r="M24" i="189"/>
  <c r="L24" i="189"/>
  <c r="K24" i="189"/>
  <c r="J24" i="189"/>
  <c r="I24" i="189"/>
  <c r="H24" i="189"/>
  <c r="G24" i="189"/>
  <c r="F24" i="189"/>
  <c r="E24" i="189"/>
  <c r="D24" i="189"/>
  <c r="C24" i="189"/>
  <c r="B24" i="189"/>
  <c r="M23" i="189"/>
  <c r="M27" i="189"/>
  <c r="L23" i="189"/>
  <c r="K23" i="189"/>
  <c r="J23" i="189"/>
  <c r="I23" i="189"/>
  <c r="I27" i="189" s="1"/>
  <c r="H23" i="189"/>
  <c r="G23" i="189"/>
  <c r="G27" i="189" s="1"/>
  <c r="F23" i="189"/>
  <c r="F27" i="189" s="1"/>
  <c r="E23" i="189"/>
  <c r="E27" i="189" s="1"/>
  <c r="D23" i="189"/>
  <c r="C23" i="189"/>
  <c r="C27" i="189" s="1"/>
  <c r="B23" i="189"/>
  <c r="M20" i="189"/>
  <c r="L20" i="189"/>
  <c r="K20" i="189"/>
  <c r="J20" i="189"/>
  <c r="I20" i="189"/>
  <c r="H20" i="189"/>
  <c r="G20" i="189"/>
  <c r="F20" i="189"/>
  <c r="E20" i="189"/>
  <c r="D20" i="189"/>
  <c r="C20" i="189"/>
  <c r="B20" i="189"/>
  <c r="N19" i="189"/>
  <c r="N20" i="189" s="1"/>
  <c r="N17" i="189"/>
  <c r="N16" i="189"/>
  <c r="E13" i="189"/>
  <c r="H11" i="189"/>
  <c r="F11" i="189"/>
  <c r="M9" i="189"/>
  <c r="M13" i="189"/>
  <c r="L9" i="189"/>
  <c r="L13" i="189" s="1"/>
  <c r="K9" i="189"/>
  <c r="K13" i="189" s="1"/>
  <c r="J9" i="189"/>
  <c r="J13" i="189" s="1"/>
  <c r="I9" i="189"/>
  <c r="I13" i="189" s="1"/>
  <c r="H9" i="189"/>
  <c r="G9" i="189"/>
  <c r="G13" i="189" s="1"/>
  <c r="F9" i="189"/>
  <c r="F13" i="189" s="1"/>
  <c r="D9" i="189"/>
  <c r="D13" i="189"/>
  <c r="C9" i="189"/>
  <c r="C13" i="189" s="1"/>
  <c r="B9" i="189"/>
  <c r="B13" i="189" s="1"/>
  <c r="N8" i="189"/>
  <c r="N7" i="189"/>
  <c r="N6" i="189"/>
  <c r="N5" i="189"/>
  <c r="N4" i="189"/>
  <c r="K61" i="190"/>
  <c r="D58" i="189"/>
  <c r="D83" i="189"/>
  <c r="D85" i="189" s="1"/>
  <c r="E38" i="189"/>
  <c r="E42" i="189"/>
  <c r="C87" i="189"/>
  <c r="H11" i="188"/>
  <c r="E83" i="189"/>
  <c r="F83" i="189" s="1"/>
  <c r="G83" i="189" s="1"/>
  <c r="H83" i="189" s="1"/>
  <c r="M87" i="188"/>
  <c r="L87" i="188"/>
  <c r="K87" i="188"/>
  <c r="J87" i="188"/>
  <c r="I87" i="188"/>
  <c r="H87" i="188"/>
  <c r="G87" i="188"/>
  <c r="B87" i="188"/>
  <c r="M84" i="188"/>
  <c r="L84" i="188"/>
  <c r="K84" i="188"/>
  <c r="J84" i="188"/>
  <c r="I84" i="188"/>
  <c r="H84" i="188"/>
  <c r="G84" i="188"/>
  <c r="F84" i="188"/>
  <c r="E84" i="188"/>
  <c r="D84" i="188"/>
  <c r="C84" i="188"/>
  <c r="B84" i="188"/>
  <c r="B83" i="188"/>
  <c r="C83" i="188" s="1"/>
  <c r="C85" i="188" s="1"/>
  <c r="N73" i="188"/>
  <c r="M58" i="188"/>
  <c r="L58" i="188"/>
  <c r="K58" i="188"/>
  <c r="J58" i="188"/>
  <c r="I58" i="188"/>
  <c r="H58" i="188"/>
  <c r="G58" i="188"/>
  <c r="F57" i="188"/>
  <c r="F87" i="188" s="1"/>
  <c r="F56" i="188"/>
  <c r="E56" i="188"/>
  <c r="E58" i="188" s="1"/>
  <c r="D56" i="188"/>
  <c r="D58" i="188"/>
  <c r="C56" i="188"/>
  <c r="C87" i="188" s="1"/>
  <c r="C88" i="188" s="1"/>
  <c r="B55" i="188"/>
  <c r="B58" i="188" s="1"/>
  <c r="N54" i="188"/>
  <c r="N53" i="188"/>
  <c r="M46" i="188"/>
  <c r="L46" i="188"/>
  <c r="K46" i="188"/>
  <c r="K48" i="188" s="1"/>
  <c r="J46" i="188"/>
  <c r="I46" i="188"/>
  <c r="H46" i="188"/>
  <c r="G46" i="188"/>
  <c r="F46" i="188"/>
  <c r="E46" i="188"/>
  <c r="D46" i="188"/>
  <c r="C46" i="188"/>
  <c r="B46" i="188"/>
  <c r="N45" i="188"/>
  <c r="N44" i="188"/>
  <c r="N41" i="188"/>
  <c r="N40" i="188"/>
  <c r="N37" i="188"/>
  <c r="M34" i="188"/>
  <c r="M38" i="188"/>
  <c r="M42" i="188" s="1"/>
  <c r="L34" i="188"/>
  <c r="L38" i="188" s="1"/>
  <c r="L42" i="188" s="1"/>
  <c r="L48" i="188" s="1"/>
  <c r="L61" i="188" s="1"/>
  <c r="K34" i="188"/>
  <c r="K38" i="188" s="1"/>
  <c r="K42" i="188" s="1"/>
  <c r="J34" i="188"/>
  <c r="J38" i="188" s="1"/>
  <c r="J42" i="188" s="1"/>
  <c r="I34" i="188"/>
  <c r="I38" i="188"/>
  <c r="I42" i="188" s="1"/>
  <c r="I48" i="188" s="1"/>
  <c r="I61" i="188" s="1"/>
  <c r="H34" i="188"/>
  <c r="H38" i="188" s="1"/>
  <c r="H42" i="188" s="1"/>
  <c r="G34" i="188"/>
  <c r="G38" i="188" s="1"/>
  <c r="G42" i="188" s="1"/>
  <c r="F34" i="188"/>
  <c r="F38" i="188" s="1"/>
  <c r="F42" i="188" s="1"/>
  <c r="E34" i="188"/>
  <c r="E38" i="188"/>
  <c r="E42" i="188" s="1"/>
  <c r="E48" i="188" s="1"/>
  <c r="D34" i="188"/>
  <c r="D38" i="188"/>
  <c r="D42" i="188"/>
  <c r="C34" i="188"/>
  <c r="C38" i="188" s="1"/>
  <c r="C42" i="188" s="1"/>
  <c r="B34" i="188"/>
  <c r="AD33" i="188"/>
  <c r="AR33" i="188"/>
  <c r="AC33" i="188"/>
  <c r="AQ33" i="188" s="1"/>
  <c r="AA33" i="188"/>
  <c r="AO33" i="188"/>
  <c r="Z33" i="188"/>
  <c r="AN33" i="188" s="1"/>
  <c r="Y33" i="188"/>
  <c r="AM33" i="188" s="1"/>
  <c r="X33" i="188"/>
  <c r="AL33" i="188" s="1"/>
  <c r="W33" i="188"/>
  <c r="AK33" i="188" s="1"/>
  <c r="V33" i="188"/>
  <c r="AJ33" i="188" s="1"/>
  <c r="U33" i="188"/>
  <c r="AI33" i="188"/>
  <c r="T33" i="188"/>
  <c r="AH33" i="188" s="1"/>
  <c r="S33" i="188"/>
  <c r="AG33" i="188"/>
  <c r="R33" i="188"/>
  <c r="AF33" i="188" s="1"/>
  <c r="Q33" i="188"/>
  <c r="AE33" i="188" s="1"/>
  <c r="N33" i="188"/>
  <c r="AB33" i="188" s="1"/>
  <c r="AP33" i="188" s="1"/>
  <c r="AC32" i="188"/>
  <c r="AQ32" i="188" s="1"/>
  <c r="AA32" i="188"/>
  <c r="AO32" i="188" s="1"/>
  <c r="Z32" i="188"/>
  <c r="AN32" i="188"/>
  <c r="Y32" i="188"/>
  <c r="AM32" i="188" s="1"/>
  <c r="X32" i="188"/>
  <c r="AL32" i="188"/>
  <c r="W32" i="188"/>
  <c r="AK32" i="188" s="1"/>
  <c r="V32" i="188"/>
  <c r="AJ32" i="188" s="1"/>
  <c r="U32" i="188"/>
  <c r="AI32" i="188" s="1"/>
  <c r="T32" i="188"/>
  <c r="AH32" i="188" s="1"/>
  <c r="S32" i="188"/>
  <c r="AG32" i="188" s="1"/>
  <c r="R32" i="188"/>
  <c r="AF32" i="188"/>
  <c r="Q32" i="188"/>
  <c r="AE32" i="188" s="1"/>
  <c r="P32" i="188"/>
  <c r="AD32" i="188"/>
  <c r="AR32" i="188" s="1"/>
  <c r="N32" i="188"/>
  <c r="AB32" i="188" s="1"/>
  <c r="AP32" i="188" s="1"/>
  <c r="N31" i="188"/>
  <c r="N30" i="188"/>
  <c r="M26" i="188"/>
  <c r="L26" i="188"/>
  <c r="K26" i="188"/>
  <c r="J26" i="188"/>
  <c r="I26" i="188"/>
  <c r="H26" i="188"/>
  <c r="G26" i="188"/>
  <c r="F26" i="188"/>
  <c r="E26" i="188"/>
  <c r="D26" i="188"/>
  <c r="C26" i="188"/>
  <c r="B26" i="188"/>
  <c r="N26" i="188" s="1"/>
  <c r="M25" i="188"/>
  <c r="L25" i="188"/>
  <c r="K25" i="188"/>
  <c r="J25" i="188"/>
  <c r="I25" i="188"/>
  <c r="H25" i="188"/>
  <c r="G25" i="188"/>
  <c r="F25" i="188"/>
  <c r="E25" i="188"/>
  <c r="D25" i="188"/>
  <c r="C25" i="188"/>
  <c r="B25" i="188"/>
  <c r="N25" i="188" s="1"/>
  <c r="M24" i="188"/>
  <c r="L24" i="188"/>
  <c r="K24" i="188"/>
  <c r="J24" i="188"/>
  <c r="J27" i="188" s="1"/>
  <c r="I24" i="188"/>
  <c r="H24" i="188"/>
  <c r="G24" i="188"/>
  <c r="F24" i="188"/>
  <c r="E24" i="188"/>
  <c r="D24" i="188"/>
  <c r="C24" i="188"/>
  <c r="B24" i="188"/>
  <c r="M23" i="188"/>
  <c r="L23" i="188"/>
  <c r="L27" i="188"/>
  <c r="K23" i="188"/>
  <c r="J23" i="188"/>
  <c r="I23" i="188"/>
  <c r="I27" i="188" s="1"/>
  <c r="H23" i="188"/>
  <c r="G23" i="188"/>
  <c r="G27" i="188" s="1"/>
  <c r="F23" i="188"/>
  <c r="E23" i="188"/>
  <c r="D23" i="188"/>
  <c r="D27" i="188" s="1"/>
  <c r="C23" i="188"/>
  <c r="C27" i="188" s="1"/>
  <c r="B23" i="188"/>
  <c r="M20" i="188"/>
  <c r="L20" i="188"/>
  <c r="K20" i="188"/>
  <c r="J20" i="188"/>
  <c r="J48" i="188"/>
  <c r="J50" i="188" s="1"/>
  <c r="I20" i="188"/>
  <c r="H20" i="188"/>
  <c r="G20" i="188"/>
  <c r="F20" i="188"/>
  <c r="E20" i="188"/>
  <c r="D20" i="188"/>
  <c r="C20" i="188"/>
  <c r="B20" i="188"/>
  <c r="N19" i="188"/>
  <c r="N17" i="188"/>
  <c r="N16" i="188"/>
  <c r="E13" i="188"/>
  <c r="E50" i="188" s="1"/>
  <c r="F11" i="188"/>
  <c r="N11" i="188"/>
  <c r="M9" i="188"/>
  <c r="M13" i="188" s="1"/>
  <c r="L9" i="188"/>
  <c r="L13" i="188" s="1"/>
  <c r="K9" i="188"/>
  <c r="K13" i="188" s="1"/>
  <c r="J9" i="188"/>
  <c r="J13" i="188"/>
  <c r="I9" i="188"/>
  <c r="I13" i="188" s="1"/>
  <c r="H9" i="188"/>
  <c r="H13" i="188" s="1"/>
  <c r="G9" i="188"/>
  <c r="G13" i="188" s="1"/>
  <c r="F9" i="188"/>
  <c r="F13" i="188"/>
  <c r="D9" i="188"/>
  <c r="D13" i="188" s="1"/>
  <c r="C9" i="188"/>
  <c r="C13" i="188" s="1"/>
  <c r="B9" i="188"/>
  <c r="B13" i="188" s="1"/>
  <c r="N8" i="188"/>
  <c r="N7" i="188"/>
  <c r="N6" i="188"/>
  <c r="N5" i="188"/>
  <c r="N4" i="188"/>
  <c r="N20" i="188"/>
  <c r="N46" i="188"/>
  <c r="N55" i="188"/>
  <c r="B85" i="188"/>
  <c r="H27" i="188"/>
  <c r="N56" i="188"/>
  <c r="D83" i="188"/>
  <c r="E27" i="188"/>
  <c r="M27" i="188"/>
  <c r="D87" i="188"/>
  <c r="M87" i="187"/>
  <c r="L87" i="187"/>
  <c r="K87" i="187"/>
  <c r="J87" i="187"/>
  <c r="I87" i="187"/>
  <c r="H87" i="187"/>
  <c r="G87" i="187"/>
  <c r="B87" i="187"/>
  <c r="M84" i="187"/>
  <c r="L84" i="187"/>
  <c r="K84" i="187"/>
  <c r="J84" i="187"/>
  <c r="I84" i="187"/>
  <c r="H84" i="187"/>
  <c r="G84" i="187"/>
  <c r="F84" i="187"/>
  <c r="E84" i="187"/>
  <c r="D84" i="187"/>
  <c r="C84" i="187"/>
  <c r="B84" i="187"/>
  <c r="B83" i="187"/>
  <c r="C83" i="187" s="1"/>
  <c r="N73" i="187"/>
  <c r="M58" i="187"/>
  <c r="L58" i="187"/>
  <c r="K58" i="187"/>
  <c r="J58" i="187"/>
  <c r="I58" i="187"/>
  <c r="H58" i="187"/>
  <c r="G58" i="187"/>
  <c r="F57" i="187"/>
  <c r="F87" i="187" s="1"/>
  <c r="N57" i="187"/>
  <c r="F56" i="187"/>
  <c r="E56" i="187"/>
  <c r="E87" i="187" s="1"/>
  <c r="D56" i="187"/>
  <c r="D58" i="187" s="1"/>
  <c r="C56" i="187"/>
  <c r="C87" i="187"/>
  <c r="B55" i="187"/>
  <c r="N54" i="187"/>
  <c r="N53" i="187"/>
  <c r="M46" i="187"/>
  <c r="L46" i="187"/>
  <c r="K46" i="187"/>
  <c r="J46" i="187"/>
  <c r="I46" i="187"/>
  <c r="H46" i="187"/>
  <c r="G46" i="187"/>
  <c r="F46" i="187"/>
  <c r="E46" i="187"/>
  <c r="D46" i="187"/>
  <c r="C46" i="187"/>
  <c r="B46" i="187"/>
  <c r="N45" i="187"/>
  <c r="N44" i="187"/>
  <c r="N41" i="187"/>
  <c r="N40" i="187"/>
  <c r="N37" i="187"/>
  <c r="M34" i="187"/>
  <c r="M38" i="187" s="1"/>
  <c r="M42" i="187"/>
  <c r="L34" i="187"/>
  <c r="L38" i="187" s="1"/>
  <c r="L42" i="187" s="1"/>
  <c r="K34" i="187"/>
  <c r="K38" i="187" s="1"/>
  <c r="K42" i="187" s="1"/>
  <c r="J34" i="187"/>
  <c r="J38" i="187"/>
  <c r="J42" i="187" s="1"/>
  <c r="J48" i="187" s="1"/>
  <c r="J61" i="187" s="1"/>
  <c r="I34" i="187"/>
  <c r="I38" i="187" s="1"/>
  <c r="I42" i="187"/>
  <c r="H34" i="187"/>
  <c r="G34" i="187"/>
  <c r="G38" i="187" s="1"/>
  <c r="G42" i="187" s="1"/>
  <c r="F34" i="187"/>
  <c r="F38" i="187" s="1"/>
  <c r="F42" i="187" s="1"/>
  <c r="E34" i="187"/>
  <c r="E38" i="187" s="1"/>
  <c r="E42" i="187" s="1"/>
  <c r="E48" i="187" s="1"/>
  <c r="E50" i="187" s="1"/>
  <c r="D34" i="187"/>
  <c r="D38" i="187" s="1"/>
  <c r="D42" i="187" s="1"/>
  <c r="C34" i="187"/>
  <c r="C38" i="187" s="1"/>
  <c r="C42" i="187" s="1"/>
  <c r="B34" i="187"/>
  <c r="B38" i="187" s="1"/>
  <c r="B42" i="187" s="1"/>
  <c r="AD33" i="187"/>
  <c r="AR33" i="187" s="1"/>
  <c r="AC33" i="187"/>
  <c r="AQ33" i="187"/>
  <c r="AA33" i="187"/>
  <c r="AO33" i="187" s="1"/>
  <c r="Z33" i="187"/>
  <c r="AN33" i="187" s="1"/>
  <c r="Y33" i="187"/>
  <c r="AM33" i="187" s="1"/>
  <c r="X33" i="187"/>
  <c r="AL33" i="187" s="1"/>
  <c r="W33" i="187"/>
  <c r="AK33" i="187" s="1"/>
  <c r="V33" i="187"/>
  <c r="AJ33" i="187" s="1"/>
  <c r="U33" i="187"/>
  <c r="AI33" i="187" s="1"/>
  <c r="T33" i="187"/>
  <c r="AH33" i="187"/>
  <c r="S33" i="187"/>
  <c r="AG33" i="187" s="1"/>
  <c r="R33" i="187"/>
  <c r="AF33" i="187" s="1"/>
  <c r="Q33" i="187"/>
  <c r="AE33" i="187" s="1"/>
  <c r="N33" i="187"/>
  <c r="AB33" i="187" s="1"/>
  <c r="AP33" i="187" s="1"/>
  <c r="AC32" i="187"/>
  <c r="AQ32" i="187" s="1"/>
  <c r="AA32" i="187"/>
  <c r="AO32" i="187" s="1"/>
  <c r="Z32" i="187"/>
  <c r="AN32" i="187" s="1"/>
  <c r="Y32" i="187"/>
  <c r="AM32" i="187" s="1"/>
  <c r="X32" i="187"/>
  <c r="AL32" i="187" s="1"/>
  <c r="W32" i="187"/>
  <c r="AK32" i="187" s="1"/>
  <c r="V32" i="187"/>
  <c r="AJ32" i="187" s="1"/>
  <c r="U32" i="187"/>
  <c r="AI32" i="187" s="1"/>
  <c r="T32" i="187"/>
  <c r="AH32" i="187" s="1"/>
  <c r="S32" i="187"/>
  <c r="AG32" i="187" s="1"/>
  <c r="R32" i="187"/>
  <c r="AF32" i="187" s="1"/>
  <c r="Q32" i="187"/>
  <c r="AE32" i="187" s="1"/>
  <c r="P32" i="187"/>
  <c r="AD32" i="187" s="1"/>
  <c r="AR32" i="187" s="1"/>
  <c r="N32" i="187"/>
  <c r="AB32" i="187" s="1"/>
  <c r="AP32" i="187" s="1"/>
  <c r="N31" i="187"/>
  <c r="N30" i="187"/>
  <c r="M26" i="187"/>
  <c r="L26" i="187"/>
  <c r="K26" i="187"/>
  <c r="J26" i="187"/>
  <c r="I26" i="187"/>
  <c r="H26" i="187"/>
  <c r="G26" i="187"/>
  <c r="F26" i="187"/>
  <c r="E26" i="187"/>
  <c r="D26" i="187"/>
  <c r="C26" i="187"/>
  <c r="N26" i="187" s="1"/>
  <c r="B26" i="187"/>
  <c r="M25" i="187"/>
  <c r="L25" i="187"/>
  <c r="K25" i="187"/>
  <c r="J25" i="187"/>
  <c r="I25" i="187"/>
  <c r="H25" i="187"/>
  <c r="G25" i="187"/>
  <c r="F25" i="187"/>
  <c r="E25" i="187"/>
  <c r="D25" i="187"/>
  <c r="C25" i="187"/>
  <c r="N25" i="187" s="1"/>
  <c r="B25" i="187"/>
  <c r="M24" i="187"/>
  <c r="L24" i="187"/>
  <c r="K24" i="187"/>
  <c r="J24" i="187"/>
  <c r="I24" i="187"/>
  <c r="H24" i="187"/>
  <c r="G24" i="187"/>
  <c r="F24" i="187"/>
  <c r="E24" i="187"/>
  <c r="D24" i="187"/>
  <c r="C24" i="187"/>
  <c r="C27" i="187" s="1"/>
  <c r="B24" i="187"/>
  <c r="M23" i="187"/>
  <c r="L23" i="187"/>
  <c r="K23" i="187"/>
  <c r="K27" i="187" s="1"/>
  <c r="J23" i="187"/>
  <c r="I23" i="187"/>
  <c r="H23" i="187"/>
  <c r="H27" i="187" s="1"/>
  <c r="G23" i="187"/>
  <c r="F23" i="187"/>
  <c r="F27" i="187" s="1"/>
  <c r="E23" i="187"/>
  <c r="E27" i="187" s="1"/>
  <c r="D23" i="187"/>
  <c r="C23" i="187"/>
  <c r="B23" i="187"/>
  <c r="B27" i="187" s="1"/>
  <c r="M20" i="187"/>
  <c r="L20" i="187"/>
  <c r="L48" i="187" s="1"/>
  <c r="L61" i="187" s="1"/>
  <c r="K20" i="187"/>
  <c r="J20" i="187"/>
  <c r="I20" i="187"/>
  <c r="H20" i="187"/>
  <c r="G20" i="187"/>
  <c r="F20" i="187"/>
  <c r="E20" i="187"/>
  <c r="D20" i="187"/>
  <c r="D48" i="187" s="1"/>
  <c r="C20" i="187"/>
  <c r="B20" i="187"/>
  <c r="N19" i="187"/>
  <c r="N17" i="187"/>
  <c r="N16" i="187"/>
  <c r="E13" i="187"/>
  <c r="F11" i="187"/>
  <c r="N11" i="187"/>
  <c r="M9" i="187"/>
  <c r="M13" i="187" s="1"/>
  <c r="L9" i="187"/>
  <c r="L13" i="187" s="1"/>
  <c r="L62" i="187" s="1"/>
  <c r="L72" i="187" s="1"/>
  <c r="K9" i="187"/>
  <c r="K13" i="187" s="1"/>
  <c r="J9" i="187"/>
  <c r="J13" i="187" s="1"/>
  <c r="I9" i="187"/>
  <c r="I13" i="187" s="1"/>
  <c r="H9" i="187"/>
  <c r="H13" i="187" s="1"/>
  <c r="G9" i="187"/>
  <c r="G13" i="187" s="1"/>
  <c r="F9" i="187"/>
  <c r="F13" i="187"/>
  <c r="D9" i="187"/>
  <c r="D13" i="187" s="1"/>
  <c r="C9" i="187"/>
  <c r="C13" i="187" s="1"/>
  <c r="B9" i="187"/>
  <c r="B13" i="187" s="1"/>
  <c r="N8" i="187"/>
  <c r="N7" i="187"/>
  <c r="N6" i="187"/>
  <c r="N5" i="187"/>
  <c r="N4" i="187"/>
  <c r="N46" i="187"/>
  <c r="F58" i="187"/>
  <c r="D27" i="187"/>
  <c r="L27" i="187"/>
  <c r="B85" i="187"/>
  <c r="C88" i="187"/>
  <c r="N9" i="187"/>
  <c r="N13" i="187" s="1"/>
  <c r="D83" i="187"/>
  <c r="E83" i="187" s="1"/>
  <c r="E85" i="187" s="1"/>
  <c r="I27" i="187"/>
  <c r="M27" i="187"/>
  <c r="C58" i="187"/>
  <c r="E58" i="187"/>
  <c r="F11" i="186"/>
  <c r="F57" i="186"/>
  <c r="F56" i="186"/>
  <c r="M87" i="186"/>
  <c r="L87" i="186"/>
  <c r="K87" i="186"/>
  <c r="J87" i="186"/>
  <c r="I87" i="186"/>
  <c r="H87" i="186"/>
  <c r="G87" i="186"/>
  <c r="B87" i="186"/>
  <c r="M84" i="186"/>
  <c r="L84" i="186"/>
  <c r="K84" i="186"/>
  <c r="J84" i="186"/>
  <c r="I84" i="186"/>
  <c r="H84" i="186"/>
  <c r="G84" i="186"/>
  <c r="F84" i="186"/>
  <c r="E84" i="186"/>
  <c r="D84" i="186"/>
  <c r="C84" i="186"/>
  <c r="B84" i="186"/>
  <c r="B83" i="186"/>
  <c r="B85" i="186" s="1"/>
  <c r="N73" i="186"/>
  <c r="M58" i="186"/>
  <c r="L58" i="186"/>
  <c r="K58" i="186"/>
  <c r="J58" i="186"/>
  <c r="I58" i="186"/>
  <c r="H58" i="186"/>
  <c r="G58" i="186"/>
  <c r="E56" i="186"/>
  <c r="E58" i="186" s="1"/>
  <c r="E87" i="186"/>
  <c r="D56" i="186"/>
  <c r="D87" i="186" s="1"/>
  <c r="C56" i="186"/>
  <c r="C87" i="186"/>
  <c r="B55" i="186"/>
  <c r="B58" i="186" s="1"/>
  <c r="N54" i="186"/>
  <c r="N53" i="186"/>
  <c r="M46" i="186"/>
  <c r="L46" i="186"/>
  <c r="K46" i="186"/>
  <c r="J46" i="186"/>
  <c r="I46" i="186"/>
  <c r="H46" i="186"/>
  <c r="G46" i="186"/>
  <c r="F46" i="186"/>
  <c r="E46" i="186"/>
  <c r="D46" i="186"/>
  <c r="C46" i="186"/>
  <c r="B46" i="186"/>
  <c r="N45" i="186"/>
  <c r="N44" i="186"/>
  <c r="N41" i="186"/>
  <c r="N40" i="186"/>
  <c r="N37" i="186"/>
  <c r="M34" i="186"/>
  <c r="M38" i="186" s="1"/>
  <c r="M42" i="186" s="1"/>
  <c r="L34" i="186"/>
  <c r="L38" i="186" s="1"/>
  <c r="L42" i="186"/>
  <c r="K34" i="186"/>
  <c r="K38" i="186" s="1"/>
  <c r="K42" i="186" s="1"/>
  <c r="J34" i="186"/>
  <c r="J38" i="186" s="1"/>
  <c r="J42" i="186" s="1"/>
  <c r="I34" i="186"/>
  <c r="I38" i="186"/>
  <c r="I42" i="186" s="1"/>
  <c r="H34" i="186"/>
  <c r="H38" i="186" s="1"/>
  <c r="H42" i="186" s="1"/>
  <c r="G34" i="186"/>
  <c r="G38" i="186" s="1"/>
  <c r="G42" i="186" s="1"/>
  <c r="F34" i="186"/>
  <c r="F38" i="186" s="1"/>
  <c r="F42" i="186" s="1"/>
  <c r="F48" i="186" s="1"/>
  <c r="E34" i="186"/>
  <c r="E38" i="186"/>
  <c r="E42" i="186" s="1"/>
  <c r="D34" i="186"/>
  <c r="D38" i="186"/>
  <c r="D42" i="186"/>
  <c r="C34" i="186"/>
  <c r="B34" i="186"/>
  <c r="B38" i="186" s="1"/>
  <c r="AD33" i="186"/>
  <c r="AR33" i="186"/>
  <c r="AC33" i="186"/>
  <c r="AQ33" i="186" s="1"/>
  <c r="AA33" i="186"/>
  <c r="AO33" i="186"/>
  <c r="Z33" i="186"/>
  <c r="AN33" i="186" s="1"/>
  <c r="Y33" i="186"/>
  <c r="AM33" i="186" s="1"/>
  <c r="X33" i="186"/>
  <c r="AL33" i="186" s="1"/>
  <c r="W33" i="186"/>
  <c r="AK33" i="186" s="1"/>
  <c r="V33" i="186"/>
  <c r="AJ33" i="186" s="1"/>
  <c r="U33" i="186"/>
  <c r="AI33" i="186"/>
  <c r="T33" i="186"/>
  <c r="AH33" i="186" s="1"/>
  <c r="S33" i="186"/>
  <c r="AG33" i="186"/>
  <c r="R33" i="186"/>
  <c r="AF33" i="186" s="1"/>
  <c r="Q33" i="186"/>
  <c r="AE33" i="186" s="1"/>
  <c r="N33" i="186"/>
  <c r="AB33" i="186" s="1"/>
  <c r="AP33" i="186" s="1"/>
  <c r="AC32" i="186"/>
  <c r="AQ32" i="186" s="1"/>
  <c r="AA32" i="186"/>
  <c r="AO32" i="186"/>
  <c r="Z32" i="186"/>
  <c r="AN32" i="186" s="1"/>
  <c r="Y32" i="186"/>
  <c r="AM32" i="186"/>
  <c r="X32" i="186"/>
  <c r="AL32" i="186" s="1"/>
  <c r="W32" i="186"/>
  <c r="AK32" i="186"/>
  <c r="V32" i="186"/>
  <c r="AJ32" i="186" s="1"/>
  <c r="U32" i="186"/>
  <c r="AI32" i="186"/>
  <c r="T32" i="186"/>
  <c r="AH32" i="186" s="1"/>
  <c r="S32" i="186"/>
  <c r="AG32" i="186"/>
  <c r="R32" i="186"/>
  <c r="AF32" i="186" s="1"/>
  <c r="Q32" i="186"/>
  <c r="AE32" i="186"/>
  <c r="P32" i="186"/>
  <c r="AD32" i="186" s="1"/>
  <c r="AR32" i="186" s="1"/>
  <c r="N32" i="186"/>
  <c r="AB32" i="186"/>
  <c r="AP32" i="186"/>
  <c r="N31" i="186"/>
  <c r="N30" i="186"/>
  <c r="M26" i="186"/>
  <c r="L26" i="186"/>
  <c r="K26" i="186"/>
  <c r="J26" i="186"/>
  <c r="I26" i="186"/>
  <c r="H26" i="186"/>
  <c r="G26" i="186"/>
  <c r="F26" i="186"/>
  <c r="E26" i="186"/>
  <c r="D26" i="186"/>
  <c r="C26" i="186"/>
  <c r="B26" i="186"/>
  <c r="M25" i="186"/>
  <c r="L25" i="186"/>
  <c r="K25" i="186"/>
  <c r="J25" i="186"/>
  <c r="I25" i="186"/>
  <c r="H25" i="186"/>
  <c r="G25" i="186"/>
  <c r="F25" i="186"/>
  <c r="E25" i="186"/>
  <c r="D25" i="186"/>
  <c r="C25" i="186"/>
  <c r="B25" i="186"/>
  <c r="N25" i="186" s="1"/>
  <c r="M24" i="186"/>
  <c r="L24" i="186"/>
  <c r="K24" i="186"/>
  <c r="J24" i="186"/>
  <c r="I24" i="186"/>
  <c r="H24" i="186"/>
  <c r="G24" i="186"/>
  <c r="F24" i="186"/>
  <c r="E24" i="186"/>
  <c r="D24" i="186"/>
  <c r="C24" i="186"/>
  <c r="B24" i="186"/>
  <c r="N24" i="186" s="1"/>
  <c r="M23" i="186"/>
  <c r="M27" i="186"/>
  <c r="L23" i="186"/>
  <c r="L27" i="186" s="1"/>
  <c r="K23" i="186"/>
  <c r="J23" i="186"/>
  <c r="I23" i="186"/>
  <c r="I27" i="186" s="1"/>
  <c r="H23" i="186"/>
  <c r="G23" i="186"/>
  <c r="F23" i="186"/>
  <c r="E23" i="186"/>
  <c r="E27" i="186" s="1"/>
  <c r="D23" i="186"/>
  <c r="C23" i="186"/>
  <c r="B23" i="186"/>
  <c r="M20" i="186"/>
  <c r="L20" i="186"/>
  <c r="K20" i="186"/>
  <c r="K48" i="186" s="1"/>
  <c r="J20" i="186"/>
  <c r="J48" i="186" s="1"/>
  <c r="J61" i="186" s="1"/>
  <c r="I20" i="186"/>
  <c r="H20" i="186"/>
  <c r="H48" i="186" s="1"/>
  <c r="H61" i="186" s="1"/>
  <c r="H62" i="186" s="1"/>
  <c r="H72" i="186" s="1"/>
  <c r="G20" i="186"/>
  <c r="F20" i="186"/>
  <c r="E20" i="186"/>
  <c r="E48" i="186" s="1"/>
  <c r="E50" i="186" s="1"/>
  <c r="D20" i="186"/>
  <c r="D48" i="186" s="1"/>
  <c r="C20" i="186"/>
  <c r="B20" i="186"/>
  <c r="N19" i="186"/>
  <c r="N17" i="186"/>
  <c r="N16" i="186"/>
  <c r="N20" i="186" s="1"/>
  <c r="E13" i="186"/>
  <c r="N11" i="186"/>
  <c r="M9" i="186"/>
  <c r="M13" i="186" s="1"/>
  <c r="L9" i="186"/>
  <c r="L13" i="186" s="1"/>
  <c r="K9" i="186"/>
  <c r="K13" i="186" s="1"/>
  <c r="J9" i="186"/>
  <c r="J13" i="186" s="1"/>
  <c r="J50" i="186" s="1"/>
  <c r="I9" i="186"/>
  <c r="I13" i="186" s="1"/>
  <c r="H9" i="186"/>
  <c r="H13" i="186"/>
  <c r="G9" i="186"/>
  <c r="G13" i="186" s="1"/>
  <c r="F9" i="186"/>
  <c r="F13" i="186" s="1"/>
  <c r="F50" i="186" s="1"/>
  <c r="D9" i="186"/>
  <c r="D13" i="186" s="1"/>
  <c r="D50" i="186" s="1"/>
  <c r="C9" i="186"/>
  <c r="C13" i="186" s="1"/>
  <c r="B9" i="186"/>
  <c r="B13" i="186" s="1"/>
  <c r="N8" i="186"/>
  <c r="N7" i="186"/>
  <c r="N9" i="186" s="1"/>
  <c r="N13" i="186" s="1"/>
  <c r="N6" i="186"/>
  <c r="N5" i="186"/>
  <c r="N4" i="186"/>
  <c r="N55" i="186"/>
  <c r="N46" i="186"/>
  <c r="N34" i="186"/>
  <c r="D58" i="186"/>
  <c r="D61" i="186" s="1"/>
  <c r="C83" i="186"/>
  <c r="D83" i="186" s="1"/>
  <c r="C85" i="186"/>
  <c r="G48" i="186"/>
  <c r="G61" i="186" s="1"/>
  <c r="C88" i="186"/>
  <c r="D88" i="186"/>
  <c r="E88" i="186" s="1"/>
  <c r="C27" i="186"/>
  <c r="G27" i="186"/>
  <c r="K27" i="186"/>
  <c r="C58" i="186"/>
  <c r="E56" i="185"/>
  <c r="M87" i="185"/>
  <c r="L87" i="185"/>
  <c r="K87" i="185"/>
  <c r="J87" i="185"/>
  <c r="I87" i="185"/>
  <c r="H87" i="185"/>
  <c r="G87" i="185"/>
  <c r="F87" i="185"/>
  <c r="E87" i="185"/>
  <c r="B87" i="185"/>
  <c r="M84" i="185"/>
  <c r="L84" i="185"/>
  <c r="K84" i="185"/>
  <c r="J84" i="185"/>
  <c r="I84" i="185"/>
  <c r="H84" i="185"/>
  <c r="G84" i="185"/>
  <c r="F84" i="185"/>
  <c r="E84" i="185"/>
  <c r="D84" i="185"/>
  <c r="C84" i="185"/>
  <c r="B84" i="185"/>
  <c r="B83" i="185"/>
  <c r="C83" i="185" s="1"/>
  <c r="N73" i="185"/>
  <c r="M58" i="185"/>
  <c r="L58" i="185"/>
  <c r="K58" i="185"/>
  <c r="J58" i="185"/>
  <c r="I58" i="185"/>
  <c r="H58" i="185"/>
  <c r="G58" i="185"/>
  <c r="F58" i="185"/>
  <c r="E58" i="185"/>
  <c r="N57" i="185"/>
  <c r="D56" i="185"/>
  <c r="D58" i="185" s="1"/>
  <c r="C56" i="185"/>
  <c r="C58" i="185" s="1"/>
  <c r="B55" i="185"/>
  <c r="B58" i="185"/>
  <c r="N54" i="185"/>
  <c r="N53" i="185"/>
  <c r="M46" i="185"/>
  <c r="L46" i="185"/>
  <c r="K46" i="185"/>
  <c r="J46" i="185"/>
  <c r="I46" i="185"/>
  <c r="H46" i="185"/>
  <c r="G46" i="185"/>
  <c r="F46" i="185"/>
  <c r="E46" i="185"/>
  <c r="D46" i="185"/>
  <c r="C46" i="185"/>
  <c r="B46" i="185"/>
  <c r="N45" i="185"/>
  <c r="N44" i="185"/>
  <c r="N46" i="185" s="1"/>
  <c r="N41" i="185"/>
  <c r="N40" i="185"/>
  <c r="N37" i="185"/>
  <c r="M34" i="185"/>
  <c r="M38" i="185"/>
  <c r="M42" i="185" s="1"/>
  <c r="L34" i="185"/>
  <c r="L38" i="185"/>
  <c r="L42" i="185" s="1"/>
  <c r="L48" i="185" s="1"/>
  <c r="L61" i="185" s="1"/>
  <c r="K34" i="185"/>
  <c r="K38" i="185" s="1"/>
  <c r="K42" i="185" s="1"/>
  <c r="J34" i="185"/>
  <c r="I34" i="185"/>
  <c r="I38" i="185" s="1"/>
  <c r="I42" i="185" s="1"/>
  <c r="H34" i="185"/>
  <c r="H38" i="185" s="1"/>
  <c r="H42" i="185" s="1"/>
  <c r="G34" i="185"/>
  <c r="G38" i="185"/>
  <c r="G42" i="185" s="1"/>
  <c r="F34" i="185"/>
  <c r="E34" i="185"/>
  <c r="E38" i="185"/>
  <c r="E42" i="185" s="1"/>
  <c r="D34" i="185"/>
  <c r="D38" i="185"/>
  <c r="D42" i="185" s="1"/>
  <c r="D48" i="185" s="1"/>
  <c r="C34" i="185"/>
  <c r="C38" i="185" s="1"/>
  <c r="C42" i="185" s="1"/>
  <c r="C48" i="185" s="1"/>
  <c r="B34" i="185"/>
  <c r="B38" i="185" s="1"/>
  <c r="AD33" i="185"/>
  <c r="AR33" i="185" s="1"/>
  <c r="AC33" i="185"/>
  <c r="AQ33" i="185" s="1"/>
  <c r="AA33" i="185"/>
  <c r="AO33" i="185"/>
  <c r="Z33" i="185"/>
  <c r="AN33" i="185" s="1"/>
  <c r="Y33" i="185"/>
  <c r="AM33" i="185" s="1"/>
  <c r="X33" i="185"/>
  <c r="AL33" i="185" s="1"/>
  <c r="W33" i="185"/>
  <c r="AK33" i="185"/>
  <c r="V33" i="185"/>
  <c r="AJ33" i="185" s="1"/>
  <c r="U33" i="185"/>
  <c r="AI33" i="185" s="1"/>
  <c r="T33" i="185"/>
  <c r="AH33" i="185" s="1"/>
  <c r="S33" i="185"/>
  <c r="AG33" i="185"/>
  <c r="R33" i="185"/>
  <c r="AF33" i="185" s="1"/>
  <c r="Q33" i="185"/>
  <c r="AE33" i="185" s="1"/>
  <c r="N33" i="185"/>
  <c r="AB33" i="185" s="1"/>
  <c r="AP33" i="185" s="1"/>
  <c r="AC32" i="185"/>
  <c r="AQ32" i="185" s="1"/>
  <c r="AA32" i="185"/>
  <c r="AO32" i="185" s="1"/>
  <c r="Z32" i="185"/>
  <c r="AN32" i="185" s="1"/>
  <c r="Y32" i="185"/>
  <c r="AM32" i="185"/>
  <c r="X32" i="185"/>
  <c r="AL32" i="185" s="1"/>
  <c r="W32" i="185"/>
  <c r="AK32" i="185" s="1"/>
  <c r="V32" i="185"/>
  <c r="AJ32" i="185" s="1"/>
  <c r="U32" i="185"/>
  <c r="AI32" i="185"/>
  <c r="T32" i="185"/>
  <c r="AH32" i="185" s="1"/>
  <c r="S32" i="185"/>
  <c r="AG32" i="185" s="1"/>
  <c r="R32" i="185"/>
  <c r="AF32" i="185" s="1"/>
  <c r="Q32" i="185"/>
  <c r="AE32" i="185"/>
  <c r="P32" i="185"/>
  <c r="AD32" i="185" s="1"/>
  <c r="AR32" i="185" s="1"/>
  <c r="N32" i="185"/>
  <c r="AB32" i="185" s="1"/>
  <c r="AP32" i="185" s="1"/>
  <c r="N31" i="185"/>
  <c r="N30" i="185"/>
  <c r="M26" i="185"/>
  <c r="L26" i="185"/>
  <c r="K26" i="185"/>
  <c r="J26" i="185"/>
  <c r="I26" i="185"/>
  <c r="H26" i="185"/>
  <c r="G26" i="185"/>
  <c r="F26" i="185"/>
  <c r="E26" i="185"/>
  <c r="N26" i="185" s="1"/>
  <c r="D26" i="185"/>
  <c r="C26" i="185"/>
  <c r="B26" i="185"/>
  <c r="M25" i="185"/>
  <c r="L25" i="185"/>
  <c r="K25" i="185"/>
  <c r="J25" i="185"/>
  <c r="I25" i="185"/>
  <c r="H25" i="185"/>
  <c r="G25" i="185"/>
  <c r="F25" i="185"/>
  <c r="E25" i="185"/>
  <c r="D25" i="185"/>
  <c r="C25" i="185"/>
  <c r="B25" i="185"/>
  <c r="M24" i="185"/>
  <c r="L24" i="185"/>
  <c r="K24" i="185"/>
  <c r="J24" i="185"/>
  <c r="I24" i="185"/>
  <c r="I27" i="185" s="1"/>
  <c r="H24" i="185"/>
  <c r="G24" i="185"/>
  <c r="F24" i="185"/>
  <c r="E24" i="185"/>
  <c r="D24" i="185"/>
  <c r="C24" i="185"/>
  <c r="B24" i="185"/>
  <c r="M23" i="185"/>
  <c r="M27" i="185" s="1"/>
  <c r="L23" i="185"/>
  <c r="L27" i="185"/>
  <c r="K23" i="185"/>
  <c r="K27" i="185" s="1"/>
  <c r="J23" i="185"/>
  <c r="I23" i="185"/>
  <c r="H23" i="185"/>
  <c r="H27" i="185" s="1"/>
  <c r="G23" i="185"/>
  <c r="G27" i="185" s="1"/>
  <c r="F23" i="185"/>
  <c r="F27" i="185" s="1"/>
  <c r="E23" i="185"/>
  <c r="E27" i="185"/>
  <c r="D23" i="185"/>
  <c r="D27" i="185" s="1"/>
  <c r="C23" i="185"/>
  <c r="C27" i="185" s="1"/>
  <c r="B23" i="185"/>
  <c r="B27" i="185" s="1"/>
  <c r="M20" i="185"/>
  <c r="L20" i="185"/>
  <c r="K20" i="185"/>
  <c r="J20" i="185"/>
  <c r="I20" i="185"/>
  <c r="H20" i="185"/>
  <c r="G20" i="185"/>
  <c r="F20" i="185"/>
  <c r="E20" i="185"/>
  <c r="D20" i="185"/>
  <c r="C20" i="185"/>
  <c r="B20" i="185"/>
  <c r="N19" i="185"/>
  <c r="N17" i="185"/>
  <c r="N16" i="185"/>
  <c r="N20" i="185" s="1"/>
  <c r="N11" i="185"/>
  <c r="M9" i="185"/>
  <c r="M13" i="185"/>
  <c r="L9" i="185"/>
  <c r="L13" i="185" s="1"/>
  <c r="K9" i="185"/>
  <c r="K13" i="185"/>
  <c r="J9" i="185"/>
  <c r="J13" i="185" s="1"/>
  <c r="I9" i="185"/>
  <c r="I13" i="185"/>
  <c r="H9" i="185"/>
  <c r="H13" i="185" s="1"/>
  <c r="G9" i="185"/>
  <c r="G13" i="185" s="1"/>
  <c r="F9" i="185"/>
  <c r="F13" i="185" s="1"/>
  <c r="E13" i="185"/>
  <c r="D9" i="185"/>
  <c r="D13" i="185" s="1"/>
  <c r="C9" i="185"/>
  <c r="C13" i="185" s="1"/>
  <c r="B9" i="185"/>
  <c r="B13" i="185"/>
  <c r="N8" i="185"/>
  <c r="N7" i="185"/>
  <c r="N6" i="185"/>
  <c r="N5" i="185"/>
  <c r="N9" i="185" s="1"/>
  <c r="N13" i="185" s="1"/>
  <c r="N4" i="185"/>
  <c r="N55" i="185"/>
  <c r="D56" i="184"/>
  <c r="D58" i="184" s="1"/>
  <c r="M87" i="184"/>
  <c r="L87" i="184"/>
  <c r="K87" i="184"/>
  <c r="J87" i="184"/>
  <c r="I87" i="184"/>
  <c r="H87" i="184"/>
  <c r="G87" i="184"/>
  <c r="F87" i="184"/>
  <c r="E87" i="184"/>
  <c r="B87" i="184"/>
  <c r="M84" i="184"/>
  <c r="L84" i="184"/>
  <c r="K84" i="184"/>
  <c r="J84" i="184"/>
  <c r="I84" i="184"/>
  <c r="H84" i="184"/>
  <c r="G84" i="184"/>
  <c r="F84" i="184"/>
  <c r="E84" i="184"/>
  <c r="D84" i="184"/>
  <c r="C84" i="184"/>
  <c r="B84" i="184"/>
  <c r="B83" i="184"/>
  <c r="B85" i="184" s="1"/>
  <c r="N82" i="184"/>
  <c r="N73" i="184"/>
  <c r="M58" i="184"/>
  <c r="L58" i="184"/>
  <c r="K58" i="184"/>
  <c r="J58" i="184"/>
  <c r="I58" i="184"/>
  <c r="H58" i="184"/>
  <c r="G58" i="184"/>
  <c r="F58" i="184"/>
  <c r="E58" i="184"/>
  <c r="N57" i="184"/>
  <c r="C56" i="184"/>
  <c r="B55" i="184"/>
  <c r="B58" i="184" s="1"/>
  <c r="N54" i="184"/>
  <c r="N53" i="184"/>
  <c r="M46" i="184"/>
  <c r="L46" i="184"/>
  <c r="K46" i="184"/>
  <c r="J46" i="184"/>
  <c r="I46" i="184"/>
  <c r="H46" i="184"/>
  <c r="G46" i="184"/>
  <c r="F46" i="184"/>
  <c r="E46" i="184"/>
  <c r="D46" i="184"/>
  <c r="C46" i="184"/>
  <c r="B46" i="184"/>
  <c r="N45" i="184"/>
  <c r="N46" i="184" s="1"/>
  <c r="N44" i="184"/>
  <c r="N41" i="184"/>
  <c r="N40" i="184"/>
  <c r="N37" i="184"/>
  <c r="M34" i="184"/>
  <c r="L34" i="184"/>
  <c r="L38" i="184"/>
  <c r="L42" i="184" s="1"/>
  <c r="K34" i="184"/>
  <c r="K38" i="184" s="1"/>
  <c r="K42" i="184" s="1"/>
  <c r="K48" i="184" s="1"/>
  <c r="J34" i="184"/>
  <c r="J38" i="184"/>
  <c r="J42" i="184" s="1"/>
  <c r="I34" i="184"/>
  <c r="I38" i="184" s="1"/>
  <c r="I42" i="184" s="1"/>
  <c r="H34" i="184"/>
  <c r="H38" i="184"/>
  <c r="H42" i="184" s="1"/>
  <c r="G34" i="184"/>
  <c r="G38" i="184"/>
  <c r="G42" i="184" s="1"/>
  <c r="G48" i="184" s="1"/>
  <c r="F34" i="184"/>
  <c r="F38" i="184" s="1"/>
  <c r="F42" i="184" s="1"/>
  <c r="F48" i="184" s="1"/>
  <c r="F61" i="184" s="1"/>
  <c r="E34" i="184"/>
  <c r="D34" i="184"/>
  <c r="D38" i="184" s="1"/>
  <c r="D42" i="184" s="1"/>
  <c r="C34" i="184"/>
  <c r="C38" i="184" s="1"/>
  <c r="C42" i="184" s="1"/>
  <c r="C48" i="184" s="1"/>
  <c r="C61" i="184" s="1"/>
  <c r="B34" i="184"/>
  <c r="B38" i="184"/>
  <c r="B42" i="184" s="1"/>
  <c r="AD33" i="184"/>
  <c r="AR33" i="184"/>
  <c r="AC33" i="184"/>
  <c r="AQ33" i="184" s="1"/>
  <c r="AA33" i="184"/>
  <c r="AO33" i="184" s="1"/>
  <c r="Z33" i="184"/>
  <c r="AN33" i="184" s="1"/>
  <c r="Y33" i="184"/>
  <c r="AM33" i="184"/>
  <c r="X33" i="184"/>
  <c r="AL33" i="184" s="1"/>
  <c r="W33" i="184"/>
  <c r="AK33" i="184" s="1"/>
  <c r="V33" i="184"/>
  <c r="AJ33" i="184" s="1"/>
  <c r="U33" i="184"/>
  <c r="AI33" i="184"/>
  <c r="T33" i="184"/>
  <c r="AH33" i="184" s="1"/>
  <c r="S33" i="184"/>
  <c r="AG33" i="184" s="1"/>
  <c r="R33" i="184"/>
  <c r="AF33" i="184" s="1"/>
  <c r="Q33" i="184"/>
  <c r="AE33" i="184"/>
  <c r="N33" i="184"/>
  <c r="AB33" i="184" s="1"/>
  <c r="AP33" i="184" s="1"/>
  <c r="AC32" i="184"/>
  <c r="AQ32" i="184" s="1"/>
  <c r="AA32" i="184"/>
  <c r="AO32" i="184"/>
  <c r="Z32" i="184"/>
  <c r="AN32" i="184" s="1"/>
  <c r="Y32" i="184"/>
  <c r="AM32" i="184" s="1"/>
  <c r="X32" i="184"/>
  <c r="AL32" i="184" s="1"/>
  <c r="W32" i="184"/>
  <c r="AK32" i="184" s="1"/>
  <c r="V32" i="184"/>
  <c r="AJ32" i="184" s="1"/>
  <c r="U32" i="184"/>
  <c r="AI32" i="184" s="1"/>
  <c r="T32" i="184"/>
  <c r="AH32" i="184" s="1"/>
  <c r="S32" i="184"/>
  <c r="AG32" i="184"/>
  <c r="R32" i="184"/>
  <c r="AF32" i="184" s="1"/>
  <c r="Q32" i="184"/>
  <c r="AE32" i="184" s="1"/>
  <c r="P32" i="184"/>
  <c r="AD32" i="184" s="1"/>
  <c r="AR32" i="184" s="1"/>
  <c r="N32" i="184"/>
  <c r="AB32" i="184" s="1"/>
  <c r="AP32" i="184" s="1"/>
  <c r="N31" i="184"/>
  <c r="N30" i="184"/>
  <c r="N34" i="184" s="1"/>
  <c r="M26" i="184"/>
  <c r="L26" i="184"/>
  <c r="K26" i="184"/>
  <c r="J26" i="184"/>
  <c r="I26" i="184"/>
  <c r="H26" i="184"/>
  <c r="G26" i="184"/>
  <c r="F26" i="184"/>
  <c r="E26" i="184"/>
  <c r="D26" i="184"/>
  <c r="C26" i="184"/>
  <c r="B26" i="184"/>
  <c r="N26" i="184" s="1"/>
  <c r="M25" i="184"/>
  <c r="L25" i="184"/>
  <c r="K25" i="184"/>
  <c r="J25" i="184"/>
  <c r="I25" i="184"/>
  <c r="H25" i="184"/>
  <c r="G25" i="184"/>
  <c r="F25" i="184"/>
  <c r="E25" i="184"/>
  <c r="D25" i="184"/>
  <c r="C25" i="184"/>
  <c r="B25" i="184"/>
  <c r="N25" i="184" s="1"/>
  <c r="M24" i="184"/>
  <c r="L24" i="184"/>
  <c r="K24" i="184"/>
  <c r="J24" i="184"/>
  <c r="I24" i="184"/>
  <c r="H24" i="184"/>
  <c r="G24" i="184"/>
  <c r="F24" i="184"/>
  <c r="E24" i="184"/>
  <c r="D24" i="184"/>
  <c r="C24" i="184"/>
  <c r="B24" i="184"/>
  <c r="B27" i="184" s="1"/>
  <c r="M23" i="184"/>
  <c r="M27" i="184" s="1"/>
  <c r="L23" i="184"/>
  <c r="L27" i="184" s="1"/>
  <c r="K23" i="184"/>
  <c r="K27" i="184" s="1"/>
  <c r="J23" i="184"/>
  <c r="J27" i="184" s="1"/>
  <c r="I23" i="184"/>
  <c r="H23" i="184"/>
  <c r="H27" i="184" s="1"/>
  <c r="G23" i="184"/>
  <c r="G27" i="184" s="1"/>
  <c r="F23" i="184"/>
  <c r="F27" i="184"/>
  <c r="E23" i="184"/>
  <c r="D23" i="184"/>
  <c r="C23" i="184"/>
  <c r="C27" i="184"/>
  <c r="B23" i="184"/>
  <c r="M20" i="184"/>
  <c r="L20" i="184"/>
  <c r="L48" i="184" s="1"/>
  <c r="L61" i="184" s="1"/>
  <c r="K20" i="184"/>
  <c r="J20" i="184"/>
  <c r="I20" i="184"/>
  <c r="H20" i="184"/>
  <c r="G20" i="184"/>
  <c r="F20" i="184"/>
  <c r="E20" i="184"/>
  <c r="D20" i="184"/>
  <c r="C20" i="184"/>
  <c r="B20" i="184"/>
  <c r="N19" i="184"/>
  <c r="N17" i="184"/>
  <c r="N16" i="184"/>
  <c r="N11" i="184"/>
  <c r="M9" i="184"/>
  <c r="M13" i="184" s="1"/>
  <c r="L9" i="184"/>
  <c r="L13" i="184" s="1"/>
  <c r="K9" i="184"/>
  <c r="K13" i="184" s="1"/>
  <c r="J9" i="184"/>
  <c r="J13" i="184"/>
  <c r="I9" i="184"/>
  <c r="I13" i="184" s="1"/>
  <c r="H9" i="184"/>
  <c r="H13" i="184"/>
  <c r="G9" i="184"/>
  <c r="G13" i="184" s="1"/>
  <c r="F9" i="184"/>
  <c r="F13" i="184" s="1"/>
  <c r="E9" i="184"/>
  <c r="E13" i="184" s="1"/>
  <c r="D9" i="184"/>
  <c r="D13" i="184" s="1"/>
  <c r="C9" i="184"/>
  <c r="C13" i="184" s="1"/>
  <c r="B9" i="184"/>
  <c r="B13" i="184"/>
  <c r="N8" i="184"/>
  <c r="N7" i="184"/>
  <c r="N6" i="184"/>
  <c r="N5" i="184"/>
  <c r="N9" i="184" s="1"/>
  <c r="N13" i="184" s="1"/>
  <c r="N4" i="184"/>
  <c r="C58" i="184"/>
  <c r="D27" i="184"/>
  <c r="N20" i="184"/>
  <c r="C83" i="184"/>
  <c r="D83" i="184" s="1"/>
  <c r="C87" i="184"/>
  <c r="C88" i="184"/>
  <c r="C9" i="183"/>
  <c r="C13" i="183" s="1"/>
  <c r="C56" i="183"/>
  <c r="N56" i="183" s="1"/>
  <c r="M87" i="183"/>
  <c r="L87" i="183"/>
  <c r="K87" i="183"/>
  <c r="J87" i="183"/>
  <c r="I87" i="183"/>
  <c r="H87" i="183"/>
  <c r="G87" i="183"/>
  <c r="F87" i="183"/>
  <c r="E87" i="183"/>
  <c r="D87" i="183"/>
  <c r="B87" i="183"/>
  <c r="M84" i="183"/>
  <c r="L84" i="183"/>
  <c r="K84" i="183"/>
  <c r="J84" i="183"/>
  <c r="I84" i="183"/>
  <c r="H84" i="183"/>
  <c r="G84" i="183"/>
  <c r="F84" i="183"/>
  <c r="E84" i="183"/>
  <c r="D84" i="183"/>
  <c r="C84" i="183"/>
  <c r="B84" i="183"/>
  <c r="B83" i="183"/>
  <c r="N82" i="183"/>
  <c r="N73" i="183"/>
  <c r="M58" i="183"/>
  <c r="L58" i="183"/>
  <c r="K58" i="183"/>
  <c r="J58" i="183"/>
  <c r="I58" i="183"/>
  <c r="H58" i="183"/>
  <c r="G58" i="183"/>
  <c r="F58" i="183"/>
  <c r="E58" i="183"/>
  <c r="D58" i="183"/>
  <c r="N57" i="183"/>
  <c r="B55" i="183"/>
  <c r="N55" i="183" s="1"/>
  <c r="N54" i="183"/>
  <c r="N53" i="183"/>
  <c r="M46" i="183"/>
  <c r="L46" i="183"/>
  <c r="K46" i="183"/>
  <c r="J46" i="183"/>
  <c r="I46" i="183"/>
  <c r="H46" i="183"/>
  <c r="G46" i="183"/>
  <c r="F46" i="183"/>
  <c r="E46" i="183"/>
  <c r="D46" i="183"/>
  <c r="C46" i="183"/>
  <c r="B46" i="183"/>
  <c r="N45" i="183"/>
  <c r="N44" i="183"/>
  <c r="N46" i="183" s="1"/>
  <c r="N41" i="183"/>
  <c r="N40" i="183"/>
  <c r="N37" i="183"/>
  <c r="M34" i="183"/>
  <c r="M38" i="183" s="1"/>
  <c r="M42" i="183" s="1"/>
  <c r="M48" i="183" s="1"/>
  <c r="L34" i="183"/>
  <c r="L38" i="183"/>
  <c r="L42" i="183" s="1"/>
  <c r="L48" i="183" s="1"/>
  <c r="L61" i="183" s="1"/>
  <c r="K34" i="183"/>
  <c r="K38" i="183"/>
  <c r="K42" i="183"/>
  <c r="J34" i="183"/>
  <c r="J38" i="183" s="1"/>
  <c r="J42" i="183" s="1"/>
  <c r="I34" i="183"/>
  <c r="I38" i="183"/>
  <c r="I42" i="183" s="1"/>
  <c r="H34" i="183"/>
  <c r="H38" i="183" s="1"/>
  <c r="H42" i="183" s="1"/>
  <c r="G34" i="183"/>
  <c r="G38" i="183"/>
  <c r="G42" i="183" s="1"/>
  <c r="F34" i="183"/>
  <c r="E34" i="183"/>
  <c r="E38" i="183"/>
  <c r="E42" i="183" s="1"/>
  <c r="D34" i="183"/>
  <c r="D38" i="183" s="1"/>
  <c r="D42" i="183" s="1"/>
  <c r="C34" i="183"/>
  <c r="C38" i="183" s="1"/>
  <c r="C42" i="183" s="1"/>
  <c r="B34" i="183"/>
  <c r="AD33" i="183"/>
  <c r="AR33" i="183"/>
  <c r="AC33" i="183"/>
  <c r="AQ33" i="183" s="1"/>
  <c r="AA33" i="183"/>
  <c r="AO33" i="183"/>
  <c r="Z33" i="183"/>
  <c r="AN33" i="183" s="1"/>
  <c r="Y33" i="183"/>
  <c r="AM33" i="183" s="1"/>
  <c r="X33" i="183"/>
  <c r="AL33" i="183" s="1"/>
  <c r="W33" i="183"/>
  <c r="AK33" i="183"/>
  <c r="V33" i="183"/>
  <c r="AJ33" i="183" s="1"/>
  <c r="U33" i="183"/>
  <c r="AI33" i="183"/>
  <c r="T33" i="183"/>
  <c r="AH33" i="183" s="1"/>
  <c r="S33" i="183"/>
  <c r="AG33" i="183"/>
  <c r="R33" i="183"/>
  <c r="AF33" i="183" s="1"/>
  <c r="Q33" i="183"/>
  <c r="AE33" i="183" s="1"/>
  <c r="N33" i="183"/>
  <c r="AB33" i="183" s="1"/>
  <c r="AP33" i="183" s="1"/>
  <c r="AC32" i="183"/>
  <c r="AQ32" i="183"/>
  <c r="AA32" i="183"/>
  <c r="AO32" i="183"/>
  <c r="Z32" i="183"/>
  <c r="AN32" i="183"/>
  <c r="Y32" i="183"/>
  <c r="AM32" i="183"/>
  <c r="X32" i="183"/>
  <c r="AL32" i="183"/>
  <c r="W32" i="183"/>
  <c r="AK32" i="183"/>
  <c r="V32" i="183"/>
  <c r="AJ32" i="183"/>
  <c r="U32" i="183"/>
  <c r="AI32" i="183"/>
  <c r="T32" i="183"/>
  <c r="AH32" i="183"/>
  <c r="S32" i="183"/>
  <c r="AG32" i="183"/>
  <c r="R32" i="183"/>
  <c r="AF32" i="183"/>
  <c r="Q32" i="183"/>
  <c r="AE32" i="183" s="1"/>
  <c r="P32" i="183"/>
  <c r="AD32" i="183"/>
  <c r="AR32" i="183" s="1"/>
  <c r="N32" i="183"/>
  <c r="AB32" i="183" s="1"/>
  <c r="AP32" i="183" s="1"/>
  <c r="N31" i="183"/>
  <c r="N30" i="183"/>
  <c r="M26" i="183"/>
  <c r="L26" i="183"/>
  <c r="K26" i="183"/>
  <c r="J26" i="183"/>
  <c r="I26" i="183"/>
  <c r="H26" i="183"/>
  <c r="G26" i="183"/>
  <c r="F26" i="183"/>
  <c r="E26" i="183"/>
  <c r="D26" i="183"/>
  <c r="C26" i="183"/>
  <c r="B26" i="183"/>
  <c r="M25" i="183"/>
  <c r="L25" i="183"/>
  <c r="K25" i="183"/>
  <c r="J25" i="183"/>
  <c r="I25" i="183"/>
  <c r="H25" i="183"/>
  <c r="G25" i="183"/>
  <c r="F25" i="183"/>
  <c r="E25" i="183"/>
  <c r="D25" i="183"/>
  <c r="C25" i="183"/>
  <c r="B25" i="183"/>
  <c r="M24" i="183"/>
  <c r="L24" i="183"/>
  <c r="K24" i="183"/>
  <c r="J24" i="183"/>
  <c r="I24" i="183"/>
  <c r="H24" i="183"/>
  <c r="G24" i="183"/>
  <c r="F24" i="183"/>
  <c r="E24" i="183"/>
  <c r="D24" i="183"/>
  <c r="C24" i="183"/>
  <c r="B24" i="183"/>
  <c r="M23" i="183"/>
  <c r="M27" i="183"/>
  <c r="L23" i="183"/>
  <c r="L27" i="183" s="1"/>
  <c r="K23" i="183"/>
  <c r="K27" i="183" s="1"/>
  <c r="J23" i="183"/>
  <c r="I23" i="183"/>
  <c r="I27" i="183"/>
  <c r="H23" i="183"/>
  <c r="H27" i="183" s="1"/>
  <c r="G23" i="183"/>
  <c r="G27" i="183" s="1"/>
  <c r="F23" i="183"/>
  <c r="F27" i="183" s="1"/>
  <c r="E23" i="183"/>
  <c r="E27" i="183"/>
  <c r="D23" i="183"/>
  <c r="C23" i="183"/>
  <c r="C27" i="183" s="1"/>
  <c r="B23" i="183"/>
  <c r="M20" i="183"/>
  <c r="L20" i="183"/>
  <c r="K20" i="183"/>
  <c r="J20" i="183"/>
  <c r="I20" i="183"/>
  <c r="H20" i="183"/>
  <c r="G20" i="183"/>
  <c r="F20" i="183"/>
  <c r="E20" i="183"/>
  <c r="D20" i="183"/>
  <c r="C20" i="183"/>
  <c r="B20" i="183"/>
  <c r="N19" i="183"/>
  <c r="N17" i="183"/>
  <c r="N16" i="183"/>
  <c r="N11" i="183"/>
  <c r="M9" i="183"/>
  <c r="M13" i="183"/>
  <c r="L9" i="183"/>
  <c r="L13" i="183" s="1"/>
  <c r="K9" i="183"/>
  <c r="K13" i="183" s="1"/>
  <c r="J9" i="183"/>
  <c r="J13" i="183" s="1"/>
  <c r="I9" i="183"/>
  <c r="I13" i="183" s="1"/>
  <c r="H9" i="183"/>
  <c r="H13" i="183" s="1"/>
  <c r="G9" i="183"/>
  <c r="G13" i="183" s="1"/>
  <c r="F9" i="183"/>
  <c r="F13" i="183" s="1"/>
  <c r="E9" i="183"/>
  <c r="E13" i="183"/>
  <c r="D9" i="183"/>
  <c r="D13" i="183" s="1"/>
  <c r="B9" i="183"/>
  <c r="B13" i="183" s="1"/>
  <c r="N8" i="183"/>
  <c r="N9" i="183" s="1"/>
  <c r="N13" i="183" s="1"/>
  <c r="N7" i="183"/>
  <c r="N6" i="183"/>
  <c r="N5" i="183"/>
  <c r="N4" i="183"/>
  <c r="N34" i="183"/>
  <c r="C83" i="183"/>
  <c r="D83" i="183" s="1"/>
  <c r="E83" i="183" s="1"/>
  <c r="M87" i="182"/>
  <c r="L87" i="182"/>
  <c r="K87" i="182"/>
  <c r="J87" i="182"/>
  <c r="I87" i="182"/>
  <c r="H87" i="182"/>
  <c r="G87" i="182"/>
  <c r="F87" i="182"/>
  <c r="E87" i="182"/>
  <c r="D87" i="182"/>
  <c r="C87" i="182"/>
  <c r="B87" i="182"/>
  <c r="C88" i="182" s="1"/>
  <c r="M84" i="182"/>
  <c r="L84" i="182"/>
  <c r="K84" i="182"/>
  <c r="J84" i="182"/>
  <c r="I84" i="182"/>
  <c r="H84" i="182"/>
  <c r="G84" i="182"/>
  <c r="F84" i="182"/>
  <c r="E84" i="182"/>
  <c r="D84" i="182"/>
  <c r="C84" i="182"/>
  <c r="B84" i="182"/>
  <c r="B83" i="182"/>
  <c r="N82" i="182"/>
  <c r="N73" i="182"/>
  <c r="M58" i="182"/>
  <c r="L58" i="182"/>
  <c r="K58" i="182"/>
  <c r="J58" i="182"/>
  <c r="I58" i="182"/>
  <c r="H58" i="182"/>
  <c r="G58" i="182"/>
  <c r="F58" i="182"/>
  <c r="E58" i="182"/>
  <c r="D58" i="182"/>
  <c r="C58" i="182"/>
  <c r="N57" i="182"/>
  <c r="N56" i="182"/>
  <c r="N87" i="182"/>
  <c r="B55" i="182"/>
  <c r="N55" i="182"/>
  <c r="N54" i="182"/>
  <c r="N53" i="182"/>
  <c r="N58" i="182" s="1"/>
  <c r="M46" i="182"/>
  <c r="L46" i="182"/>
  <c r="K46" i="182"/>
  <c r="J46" i="182"/>
  <c r="I46" i="182"/>
  <c r="H46" i="182"/>
  <c r="G46" i="182"/>
  <c r="F46" i="182"/>
  <c r="E46" i="182"/>
  <c r="D46" i="182"/>
  <c r="C46" i="182"/>
  <c r="B46" i="182"/>
  <c r="N45" i="182"/>
  <c r="N44" i="182"/>
  <c r="N41" i="182"/>
  <c r="N40" i="182"/>
  <c r="N37" i="182"/>
  <c r="M34" i="182"/>
  <c r="M38" i="182" s="1"/>
  <c r="M42" i="182" s="1"/>
  <c r="M48" i="182" s="1"/>
  <c r="M61" i="182" s="1"/>
  <c r="L34" i="182"/>
  <c r="L38" i="182" s="1"/>
  <c r="L42" i="182" s="1"/>
  <c r="K34" i="182"/>
  <c r="K38" i="182" s="1"/>
  <c r="K42" i="182" s="1"/>
  <c r="J34" i="182"/>
  <c r="J38" i="182"/>
  <c r="J42" i="182" s="1"/>
  <c r="I34" i="182"/>
  <c r="I38" i="182" s="1"/>
  <c r="I42" i="182" s="1"/>
  <c r="I48" i="182" s="1"/>
  <c r="I61" i="182" s="1"/>
  <c r="I62" i="182" s="1"/>
  <c r="I72" i="182" s="1"/>
  <c r="H34" i="182"/>
  <c r="H38" i="182" s="1"/>
  <c r="H42" i="182" s="1"/>
  <c r="G34" i="182"/>
  <c r="G38" i="182" s="1"/>
  <c r="G42" i="182" s="1"/>
  <c r="F34" i="182"/>
  <c r="F38" i="182" s="1"/>
  <c r="F42" i="182" s="1"/>
  <c r="E34" i="182"/>
  <c r="E38" i="182" s="1"/>
  <c r="E42" i="182" s="1"/>
  <c r="E48" i="182" s="1"/>
  <c r="E61" i="182" s="1"/>
  <c r="D34" i="182"/>
  <c r="D38" i="182"/>
  <c r="D42" i="182" s="1"/>
  <c r="C34" i="182"/>
  <c r="C38" i="182" s="1"/>
  <c r="C42" i="182" s="1"/>
  <c r="B34" i="182"/>
  <c r="B38" i="182"/>
  <c r="AD33" i="182"/>
  <c r="AR33" i="182" s="1"/>
  <c r="AC33" i="182"/>
  <c r="AQ33" i="182" s="1"/>
  <c r="AA33" i="182"/>
  <c r="AO33" i="182" s="1"/>
  <c r="Z33" i="182"/>
  <c r="AN33" i="182" s="1"/>
  <c r="Y33" i="182"/>
  <c r="AM33" i="182" s="1"/>
  <c r="X33" i="182"/>
  <c r="AL33" i="182" s="1"/>
  <c r="W33" i="182"/>
  <c r="AK33" i="182" s="1"/>
  <c r="V33" i="182"/>
  <c r="AJ33" i="182"/>
  <c r="U33" i="182"/>
  <c r="AI33" i="182" s="1"/>
  <c r="T33" i="182"/>
  <c r="AH33" i="182" s="1"/>
  <c r="S33" i="182"/>
  <c r="AG33" i="182" s="1"/>
  <c r="R33" i="182"/>
  <c r="AF33" i="182" s="1"/>
  <c r="Q33" i="182"/>
  <c r="AE33" i="182" s="1"/>
  <c r="N33" i="182"/>
  <c r="AB33" i="182" s="1"/>
  <c r="AP33" i="182" s="1"/>
  <c r="AC32" i="182"/>
  <c r="AQ32" i="182" s="1"/>
  <c r="AA32" i="182"/>
  <c r="AO32" i="182" s="1"/>
  <c r="Z32" i="182"/>
  <c r="AN32" i="182" s="1"/>
  <c r="Y32" i="182"/>
  <c r="AM32" i="182" s="1"/>
  <c r="X32" i="182"/>
  <c r="AL32" i="182" s="1"/>
  <c r="W32" i="182"/>
  <c r="AK32" i="182" s="1"/>
  <c r="V32" i="182"/>
  <c r="AJ32" i="182"/>
  <c r="U32" i="182"/>
  <c r="AI32" i="182" s="1"/>
  <c r="T32" i="182"/>
  <c r="AH32" i="182" s="1"/>
  <c r="S32" i="182"/>
  <c r="AG32" i="182" s="1"/>
  <c r="R32" i="182"/>
  <c r="AF32" i="182" s="1"/>
  <c r="Q32" i="182"/>
  <c r="AE32" i="182" s="1"/>
  <c r="P32" i="182"/>
  <c r="AD32" i="182" s="1"/>
  <c r="AR32" i="182" s="1"/>
  <c r="N32" i="182"/>
  <c r="AB32" i="182"/>
  <c r="AP32" i="182" s="1"/>
  <c r="N31" i="182"/>
  <c r="N30" i="182"/>
  <c r="M26" i="182"/>
  <c r="L26" i="182"/>
  <c r="K26" i="182"/>
  <c r="J26" i="182"/>
  <c r="I26" i="182"/>
  <c r="H26" i="182"/>
  <c r="G26" i="182"/>
  <c r="F26" i="182"/>
  <c r="E26" i="182"/>
  <c r="D26" i="182"/>
  <c r="C26" i="182"/>
  <c r="B26" i="182"/>
  <c r="M25" i="182"/>
  <c r="L25" i="182"/>
  <c r="K25" i="182"/>
  <c r="J25" i="182"/>
  <c r="I25" i="182"/>
  <c r="H25" i="182"/>
  <c r="G25" i="182"/>
  <c r="F25" i="182"/>
  <c r="E25" i="182"/>
  <c r="N25" i="182" s="1"/>
  <c r="D25" i="182"/>
  <c r="C25" i="182"/>
  <c r="B25" i="182"/>
  <c r="M24" i="182"/>
  <c r="L24" i="182"/>
  <c r="K24" i="182"/>
  <c r="J24" i="182"/>
  <c r="I24" i="182"/>
  <c r="I27" i="182" s="1"/>
  <c r="H24" i="182"/>
  <c r="G24" i="182"/>
  <c r="F24" i="182"/>
  <c r="E24" i="182"/>
  <c r="D24" i="182"/>
  <c r="C24" i="182"/>
  <c r="B24" i="182"/>
  <c r="M23" i="182"/>
  <c r="M27" i="182" s="1"/>
  <c r="L23" i="182"/>
  <c r="L27" i="182" s="1"/>
  <c r="K23" i="182"/>
  <c r="J23" i="182"/>
  <c r="J27" i="182" s="1"/>
  <c r="I23" i="182"/>
  <c r="H23" i="182"/>
  <c r="H27" i="182" s="1"/>
  <c r="G23" i="182"/>
  <c r="F23" i="182"/>
  <c r="F27" i="182" s="1"/>
  <c r="E23" i="182"/>
  <c r="E27" i="182" s="1"/>
  <c r="D23" i="182"/>
  <c r="D27" i="182" s="1"/>
  <c r="C23" i="182"/>
  <c r="B23" i="182"/>
  <c r="B27" i="182" s="1"/>
  <c r="M20" i="182"/>
  <c r="L20" i="182"/>
  <c r="K20" i="182"/>
  <c r="J20" i="182"/>
  <c r="I20" i="182"/>
  <c r="H20" i="182"/>
  <c r="G20" i="182"/>
  <c r="F20" i="182"/>
  <c r="E20" i="182"/>
  <c r="D20" i="182"/>
  <c r="C20" i="182"/>
  <c r="B20" i="182"/>
  <c r="N19" i="182"/>
  <c r="N17" i="182"/>
  <c r="N16" i="182"/>
  <c r="N11" i="182"/>
  <c r="M9" i="182"/>
  <c r="M13" i="182" s="1"/>
  <c r="L9" i="182"/>
  <c r="L13" i="182" s="1"/>
  <c r="K9" i="182"/>
  <c r="K13" i="182" s="1"/>
  <c r="J9" i="182"/>
  <c r="J13" i="182"/>
  <c r="I9" i="182"/>
  <c r="I13" i="182" s="1"/>
  <c r="H9" i="182"/>
  <c r="H13" i="182"/>
  <c r="G9" i="182"/>
  <c r="G13" i="182" s="1"/>
  <c r="F9" i="182"/>
  <c r="F13" i="182" s="1"/>
  <c r="E9" i="182"/>
  <c r="E13" i="182" s="1"/>
  <c r="D9" i="182"/>
  <c r="D13" i="182" s="1"/>
  <c r="C9" i="182"/>
  <c r="C13" i="182" s="1"/>
  <c r="B9" i="182"/>
  <c r="B13" i="182"/>
  <c r="N8" i="182"/>
  <c r="N7" i="182"/>
  <c r="N6" i="182"/>
  <c r="N5" i="182"/>
  <c r="N9" i="182" s="1"/>
  <c r="N13" i="182" s="1"/>
  <c r="N4" i="182"/>
  <c r="C48" i="182"/>
  <c r="C61" i="182" s="1"/>
  <c r="G48" i="182"/>
  <c r="G61" i="182" s="1"/>
  <c r="N46" i="182"/>
  <c r="B58" i="182"/>
  <c r="N23" i="182"/>
  <c r="B55" i="181"/>
  <c r="G50" i="182"/>
  <c r="AD33" i="181"/>
  <c r="AR33" i="181" s="1"/>
  <c r="AC33" i="181"/>
  <c r="AQ33" i="181"/>
  <c r="AA33" i="181"/>
  <c r="AO33" i="181" s="1"/>
  <c r="Z33" i="181"/>
  <c r="AN33" i="181" s="1"/>
  <c r="Y33" i="181"/>
  <c r="AM33" i="181" s="1"/>
  <c r="X33" i="181"/>
  <c r="AL33" i="181"/>
  <c r="W33" i="181"/>
  <c r="AK33" i="181" s="1"/>
  <c r="V33" i="181"/>
  <c r="AJ33" i="181" s="1"/>
  <c r="U33" i="181"/>
  <c r="AI33" i="181" s="1"/>
  <c r="T33" i="181"/>
  <c r="AH33" i="181"/>
  <c r="S33" i="181"/>
  <c r="AG33" i="181" s="1"/>
  <c r="R33" i="181"/>
  <c r="AF33" i="181"/>
  <c r="Q33" i="181"/>
  <c r="AE33" i="181" s="1"/>
  <c r="AC32" i="181"/>
  <c r="AQ32" i="181"/>
  <c r="AA32" i="181"/>
  <c r="AO32" i="181" s="1"/>
  <c r="Z32" i="181"/>
  <c r="AN32" i="181" s="1"/>
  <c r="Y32" i="181"/>
  <c r="AM32" i="181" s="1"/>
  <c r="X32" i="181"/>
  <c r="AL32" i="181"/>
  <c r="W32" i="181"/>
  <c r="AK32" i="181" s="1"/>
  <c r="V32" i="181"/>
  <c r="AJ32" i="181"/>
  <c r="U32" i="181"/>
  <c r="AI32" i="181" s="1"/>
  <c r="T32" i="181"/>
  <c r="AH32" i="181" s="1"/>
  <c r="S32" i="181"/>
  <c r="AG32" i="181" s="1"/>
  <c r="R32" i="181"/>
  <c r="AF32" i="181" s="1"/>
  <c r="Q32" i="181"/>
  <c r="AE32" i="181" s="1"/>
  <c r="P32" i="181"/>
  <c r="AD32" i="181"/>
  <c r="AR32" i="181" s="1"/>
  <c r="N40" i="181"/>
  <c r="J87" i="181"/>
  <c r="I87" i="181"/>
  <c r="G87" i="181"/>
  <c r="E87" i="181"/>
  <c r="B87" i="181"/>
  <c r="M84" i="181"/>
  <c r="L84" i="181"/>
  <c r="K84" i="181"/>
  <c r="J84" i="181"/>
  <c r="I84" i="181"/>
  <c r="H84" i="181"/>
  <c r="G84" i="181"/>
  <c r="F84" i="181"/>
  <c r="E84" i="181"/>
  <c r="D84" i="181"/>
  <c r="C84" i="181"/>
  <c r="C85" i="181" s="1"/>
  <c r="B84" i="181"/>
  <c r="B85" i="181" s="1"/>
  <c r="B83" i="181"/>
  <c r="C83" i="181" s="1"/>
  <c r="D83" i="181" s="1"/>
  <c r="D85" i="181" s="1"/>
  <c r="N82" i="181"/>
  <c r="N73" i="181"/>
  <c r="K58" i="181"/>
  <c r="J58" i="181"/>
  <c r="G58" i="181"/>
  <c r="E58" i="181"/>
  <c r="C58" i="181"/>
  <c r="N57" i="181"/>
  <c r="M58" i="181"/>
  <c r="L87" i="181"/>
  <c r="K87" i="181"/>
  <c r="I58" i="181"/>
  <c r="H87" i="181"/>
  <c r="F58" i="181"/>
  <c r="D87" i="181"/>
  <c r="C87" i="181"/>
  <c r="N55" i="181"/>
  <c r="B58" i="181"/>
  <c r="B61" i="181" s="1"/>
  <c r="N54" i="181"/>
  <c r="N53" i="181"/>
  <c r="M46" i="181"/>
  <c r="L46" i="181"/>
  <c r="K46" i="181"/>
  <c r="J46" i="181"/>
  <c r="I46" i="181"/>
  <c r="H46" i="181"/>
  <c r="G46" i="181"/>
  <c r="F46" i="181"/>
  <c r="E46" i="181"/>
  <c r="D46" i="181"/>
  <c r="C46" i="181"/>
  <c r="B46" i="181"/>
  <c r="N45" i="181"/>
  <c r="N44" i="181"/>
  <c r="N46" i="181" s="1"/>
  <c r="N41" i="181"/>
  <c r="N37" i="181"/>
  <c r="M34" i="181"/>
  <c r="M38" i="181"/>
  <c r="M42" i="181" s="1"/>
  <c r="M48" i="181" s="1"/>
  <c r="M61" i="181" s="1"/>
  <c r="L34" i="181"/>
  <c r="L38" i="181"/>
  <c r="L42" i="181" s="1"/>
  <c r="K34" i="181"/>
  <c r="K38" i="181" s="1"/>
  <c r="K42" i="181" s="1"/>
  <c r="J34" i="181"/>
  <c r="J38" i="181" s="1"/>
  <c r="J42" i="181" s="1"/>
  <c r="I34" i="181"/>
  <c r="I38" i="181" s="1"/>
  <c r="I42" i="181" s="1"/>
  <c r="H34" i="181"/>
  <c r="H38" i="181"/>
  <c r="H42" i="181"/>
  <c r="G34" i="181"/>
  <c r="G38" i="181"/>
  <c r="G42" i="181"/>
  <c r="F34" i="181"/>
  <c r="F38" i="181" s="1"/>
  <c r="F42" i="181" s="1"/>
  <c r="E34" i="181"/>
  <c r="E38" i="181"/>
  <c r="E42" i="181" s="1"/>
  <c r="D34" i="181"/>
  <c r="D38" i="181"/>
  <c r="D42" i="181" s="1"/>
  <c r="C34" i="181"/>
  <c r="C38" i="181"/>
  <c r="C42" i="181"/>
  <c r="B34" i="181"/>
  <c r="B38" i="181" s="1"/>
  <c r="B42" i="181" s="1"/>
  <c r="N33" i="181"/>
  <c r="AB33" i="181"/>
  <c r="AP33" i="181"/>
  <c r="N32" i="181"/>
  <c r="AB32" i="181"/>
  <c r="AP32" i="181"/>
  <c r="N31" i="181"/>
  <c r="N34" i="181" s="1"/>
  <c r="N30" i="181"/>
  <c r="M26" i="181"/>
  <c r="L26" i="181"/>
  <c r="K26" i="181"/>
  <c r="J26" i="181"/>
  <c r="I26" i="181"/>
  <c r="H26" i="181"/>
  <c r="G26" i="181"/>
  <c r="F26" i="181"/>
  <c r="E26" i="181"/>
  <c r="D26" i="181"/>
  <c r="C26" i="181"/>
  <c r="N26" i="181" s="1"/>
  <c r="B26" i="181"/>
  <c r="M25" i="181"/>
  <c r="L25" i="181"/>
  <c r="K25" i="181"/>
  <c r="J25" i="181"/>
  <c r="I25" i="181"/>
  <c r="H25" i="181"/>
  <c r="G25" i="181"/>
  <c r="F25" i="181"/>
  <c r="E25" i="181"/>
  <c r="D25" i="181"/>
  <c r="C25" i="181"/>
  <c r="N25" i="181" s="1"/>
  <c r="B25" i="181"/>
  <c r="M24" i="181"/>
  <c r="L24" i="181"/>
  <c r="K24" i="181"/>
  <c r="K27" i="181" s="1"/>
  <c r="J24" i="181"/>
  <c r="I24" i="181"/>
  <c r="H24" i="181"/>
  <c r="G24" i="181"/>
  <c r="G27" i="181" s="1"/>
  <c r="F24" i="181"/>
  <c r="E24" i="181"/>
  <c r="D24" i="181"/>
  <c r="C24" i="181"/>
  <c r="B24" i="181"/>
  <c r="M23" i="181"/>
  <c r="M27" i="181"/>
  <c r="L23" i="181"/>
  <c r="L27" i="181" s="1"/>
  <c r="K23" i="181"/>
  <c r="J23" i="181"/>
  <c r="J27" i="181" s="1"/>
  <c r="I23" i="181"/>
  <c r="I27" i="181"/>
  <c r="H23" i="181"/>
  <c r="H27" i="181" s="1"/>
  <c r="G23" i="181"/>
  <c r="F23" i="181"/>
  <c r="F27" i="181" s="1"/>
  <c r="E23" i="181"/>
  <c r="E27" i="181" s="1"/>
  <c r="D23" i="181"/>
  <c r="D27" i="181" s="1"/>
  <c r="C23" i="181"/>
  <c r="B23" i="181"/>
  <c r="M20" i="181"/>
  <c r="L20" i="181"/>
  <c r="K20" i="181"/>
  <c r="J20" i="181"/>
  <c r="J48" i="181" s="1"/>
  <c r="J61" i="181" s="1"/>
  <c r="I20" i="181"/>
  <c r="H20" i="181"/>
  <c r="G20" i="181"/>
  <c r="F20" i="181"/>
  <c r="F48" i="181" s="1"/>
  <c r="E20" i="181"/>
  <c r="D20" i="181"/>
  <c r="C20" i="181"/>
  <c r="C48" i="181"/>
  <c r="C61" i="181" s="1"/>
  <c r="B20" i="181"/>
  <c r="N19" i="181"/>
  <c r="N17" i="181"/>
  <c r="N16" i="181"/>
  <c r="N20" i="181" s="1"/>
  <c r="N11" i="181"/>
  <c r="M9" i="181"/>
  <c r="M13" i="181" s="1"/>
  <c r="M50" i="181" s="1"/>
  <c r="L9" i="181"/>
  <c r="L13" i="181" s="1"/>
  <c r="K9" i="181"/>
  <c r="K13" i="181" s="1"/>
  <c r="J9" i="181"/>
  <c r="J13" i="181" s="1"/>
  <c r="I9" i="181"/>
  <c r="I13" i="181" s="1"/>
  <c r="H9" i="181"/>
  <c r="H13" i="181" s="1"/>
  <c r="G9" i="181"/>
  <c r="G13" i="181" s="1"/>
  <c r="F9" i="181"/>
  <c r="F13" i="181" s="1"/>
  <c r="E9" i="181"/>
  <c r="E13" i="181" s="1"/>
  <c r="D9" i="181"/>
  <c r="D13" i="181" s="1"/>
  <c r="C9" i="181"/>
  <c r="C13" i="181" s="1"/>
  <c r="B9" i="181"/>
  <c r="B13" i="181" s="1"/>
  <c r="N8" i="181"/>
  <c r="N7" i="181"/>
  <c r="N6" i="181"/>
  <c r="N5" i="181"/>
  <c r="N4" i="181"/>
  <c r="M55" i="180"/>
  <c r="M11" i="180"/>
  <c r="J86" i="180"/>
  <c r="G86" i="180"/>
  <c r="E86" i="180"/>
  <c r="B86" i="180"/>
  <c r="M83" i="180"/>
  <c r="L83" i="180"/>
  <c r="K83" i="180"/>
  <c r="J83" i="180"/>
  <c r="I83" i="180"/>
  <c r="H83" i="180"/>
  <c r="G83" i="180"/>
  <c r="F83" i="180"/>
  <c r="E83" i="180"/>
  <c r="D83" i="180"/>
  <c r="C83" i="180"/>
  <c r="B83" i="180"/>
  <c r="B82" i="180"/>
  <c r="N81" i="180"/>
  <c r="N72" i="180"/>
  <c r="J57" i="180"/>
  <c r="G57" i="180"/>
  <c r="E57" i="180"/>
  <c r="N56" i="180"/>
  <c r="M86" i="180"/>
  <c r="L55" i="180"/>
  <c r="K55" i="180"/>
  <c r="K57" i="180" s="1"/>
  <c r="I55" i="180"/>
  <c r="H55" i="180"/>
  <c r="H86" i="180" s="1"/>
  <c r="F55" i="180"/>
  <c r="F57" i="180" s="1"/>
  <c r="D55" i="180"/>
  <c r="D86" i="180" s="1"/>
  <c r="C55" i="180"/>
  <c r="B54" i="180"/>
  <c r="N54" i="180"/>
  <c r="N53" i="180"/>
  <c r="P52" i="180"/>
  <c r="N52" i="180"/>
  <c r="L45" i="180"/>
  <c r="K45" i="180"/>
  <c r="J45" i="180"/>
  <c r="I45" i="180"/>
  <c r="H45" i="180"/>
  <c r="G45" i="180"/>
  <c r="F45" i="180"/>
  <c r="E45" i="180"/>
  <c r="D45" i="180"/>
  <c r="C45" i="180"/>
  <c r="B45" i="180"/>
  <c r="M44" i="180"/>
  <c r="M45" i="180"/>
  <c r="N43" i="180"/>
  <c r="N40" i="180"/>
  <c r="N39" i="180"/>
  <c r="N37" i="180"/>
  <c r="P37" i="180" s="1"/>
  <c r="M34" i="180"/>
  <c r="M38" i="180" s="1"/>
  <c r="M41" i="180" s="1"/>
  <c r="L34" i="180"/>
  <c r="K34" i="180"/>
  <c r="J34" i="180"/>
  <c r="J38" i="180" s="1"/>
  <c r="J41" i="180" s="1"/>
  <c r="J47" i="180" s="1"/>
  <c r="I34" i="180"/>
  <c r="I38" i="180"/>
  <c r="I41" i="180" s="1"/>
  <c r="H34" i="180"/>
  <c r="G34" i="180"/>
  <c r="G38" i="180"/>
  <c r="G41" i="180" s="1"/>
  <c r="F34" i="180"/>
  <c r="F38" i="180"/>
  <c r="F41" i="180" s="1"/>
  <c r="F47" i="180" s="1"/>
  <c r="E34" i="180"/>
  <c r="E38" i="180" s="1"/>
  <c r="E41" i="180" s="1"/>
  <c r="D34" i="180"/>
  <c r="C34" i="180"/>
  <c r="C38" i="180" s="1"/>
  <c r="C41" i="180" s="1"/>
  <c r="C47" i="180" s="1"/>
  <c r="B34" i="180"/>
  <c r="B38" i="180" s="1"/>
  <c r="B41" i="180" s="1"/>
  <c r="B47" i="180" s="1"/>
  <c r="B60" i="180" s="1"/>
  <c r="N33" i="180"/>
  <c r="N32" i="180"/>
  <c r="N31" i="180"/>
  <c r="N30" i="180"/>
  <c r="M26" i="180"/>
  <c r="L26" i="180"/>
  <c r="K26" i="180"/>
  <c r="J26" i="180"/>
  <c r="I26" i="180"/>
  <c r="H26" i="180"/>
  <c r="G26" i="180"/>
  <c r="F26" i="180"/>
  <c r="E26" i="180"/>
  <c r="D26" i="180"/>
  <c r="C26" i="180"/>
  <c r="B26" i="180"/>
  <c r="M25" i="180"/>
  <c r="L25" i="180"/>
  <c r="K25" i="180"/>
  <c r="J25" i="180"/>
  <c r="I25" i="180"/>
  <c r="H25" i="180"/>
  <c r="G25" i="180"/>
  <c r="F25" i="180"/>
  <c r="E25" i="180"/>
  <c r="D25" i="180"/>
  <c r="C25" i="180"/>
  <c r="B25" i="180"/>
  <c r="M24" i="180"/>
  <c r="L24" i="180"/>
  <c r="K24" i="180"/>
  <c r="J24" i="180"/>
  <c r="I24" i="180"/>
  <c r="H24" i="180"/>
  <c r="G24" i="180"/>
  <c r="F24" i="180"/>
  <c r="E24" i="180"/>
  <c r="D24" i="180"/>
  <c r="C24" i="180"/>
  <c r="B24" i="180"/>
  <c r="M23" i="180"/>
  <c r="M27" i="180" s="1"/>
  <c r="L23" i="180"/>
  <c r="L27" i="180"/>
  <c r="K23" i="180"/>
  <c r="J23" i="180"/>
  <c r="J27" i="180" s="1"/>
  <c r="I23" i="180"/>
  <c r="H23" i="180"/>
  <c r="H27" i="180"/>
  <c r="G23" i="180"/>
  <c r="F23" i="180"/>
  <c r="F27" i="180" s="1"/>
  <c r="E23" i="180"/>
  <c r="E27" i="180" s="1"/>
  <c r="D23" i="180"/>
  <c r="D27" i="180"/>
  <c r="C23" i="180"/>
  <c r="B23" i="180"/>
  <c r="B27" i="180" s="1"/>
  <c r="M20" i="180"/>
  <c r="L20" i="180"/>
  <c r="K20" i="180"/>
  <c r="J20" i="180"/>
  <c r="I20" i="180"/>
  <c r="H20" i="180"/>
  <c r="G20" i="180"/>
  <c r="F20" i="180"/>
  <c r="E20" i="180"/>
  <c r="D20" i="180"/>
  <c r="C20" i="180"/>
  <c r="B20" i="180"/>
  <c r="N19" i="180"/>
  <c r="N20" i="180" s="1"/>
  <c r="N17" i="180"/>
  <c r="N16" i="180"/>
  <c r="L11" i="180"/>
  <c r="C11" i="180"/>
  <c r="B11" i="180"/>
  <c r="M9" i="180"/>
  <c r="L9" i="180"/>
  <c r="L13" i="180"/>
  <c r="K9" i="180"/>
  <c r="K13" i="180"/>
  <c r="J9" i="180"/>
  <c r="J13" i="180"/>
  <c r="I9" i="180"/>
  <c r="I13" i="180"/>
  <c r="H9" i="180"/>
  <c r="H13" i="180"/>
  <c r="G9" i="180"/>
  <c r="G13" i="180"/>
  <c r="F9" i="180"/>
  <c r="F13" i="180"/>
  <c r="E9" i="180"/>
  <c r="E13" i="180"/>
  <c r="D9" i="180"/>
  <c r="D13" i="180"/>
  <c r="C9" i="180"/>
  <c r="B9" i="180"/>
  <c r="B13" i="180" s="1"/>
  <c r="N8" i="180"/>
  <c r="N7" i="180"/>
  <c r="N6" i="180"/>
  <c r="N5" i="180"/>
  <c r="N4" i="180"/>
  <c r="N44" i="180"/>
  <c r="H57" i="180"/>
  <c r="F86" i="180"/>
  <c r="B48" i="181"/>
  <c r="M87" i="181"/>
  <c r="N56" i="181"/>
  <c r="N87" i="181" s="1"/>
  <c r="D58" i="181"/>
  <c r="H58" i="181"/>
  <c r="L58" i="181"/>
  <c r="F87" i="181"/>
  <c r="M13" i="180"/>
  <c r="M57" i="180"/>
  <c r="K86" i="180"/>
  <c r="B57" i="180"/>
  <c r="N58" i="181"/>
  <c r="C62" i="181" l="1"/>
  <c r="C72" i="181" s="1"/>
  <c r="M50" i="183"/>
  <c r="M61" i="183"/>
  <c r="B49" i="180"/>
  <c r="C85" i="185"/>
  <c r="D83" i="185"/>
  <c r="H85" i="189"/>
  <c r="I83" i="189"/>
  <c r="E83" i="184"/>
  <c r="D85" i="184"/>
  <c r="J48" i="184"/>
  <c r="J61" i="184" s="1"/>
  <c r="J62" i="184" s="1"/>
  <c r="J72" i="184" s="1"/>
  <c r="J49" i="180"/>
  <c r="K47" i="180"/>
  <c r="K49" i="180" s="1"/>
  <c r="N55" i="189"/>
  <c r="B58" i="189"/>
  <c r="F58" i="192"/>
  <c r="F87" i="192"/>
  <c r="F83" i="195"/>
  <c r="G83" i="195" s="1"/>
  <c r="E85" i="195"/>
  <c r="N45" i="194"/>
  <c r="N46" i="194" s="1"/>
  <c r="M46" i="194"/>
  <c r="N9" i="180"/>
  <c r="G27" i="180"/>
  <c r="K48" i="181"/>
  <c r="K50" i="181" s="1"/>
  <c r="G48" i="181"/>
  <c r="M50" i="182"/>
  <c r="N20" i="182"/>
  <c r="H50" i="183"/>
  <c r="E48" i="183"/>
  <c r="E61" i="183" s="1"/>
  <c r="E62" i="183" s="1"/>
  <c r="E72" i="183" s="1"/>
  <c r="I48" i="183"/>
  <c r="N55" i="184"/>
  <c r="D59" i="184"/>
  <c r="N56" i="184"/>
  <c r="D87" i="185"/>
  <c r="G48" i="185"/>
  <c r="G61" i="185" s="1"/>
  <c r="G62" i="185" s="1"/>
  <c r="G72" i="185" s="1"/>
  <c r="K48" i="185"/>
  <c r="K61" i="185" s="1"/>
  <c r="K62" i="185" s="1"/>
  <c r="K72" i="185" s="1"/>
  <c r="J27" i="185"/>
  <c r="B85" i="185"/>
  <c r="M48" i="186"/>
  <c r="M61" i="186" s="1"/>
  <c r="M62" i="186" s="1"/>
  <c r="M72" i="186" s="1"/>
  <c r="G27" i="187"/>
  <c r="C48" i="187"/>
  <c r="C61" i="187" s="1"/>
  <c r="C62" i="187" s="1"/>
  <c r="C72" i="187" s="1"/>
  <c r="G38" i="189"/>
  <c r="G42" i="189" s="1"/>
  <c r="G48" i="189"/>
  <c r="G61" i="189" s="1"/>
  <c r="G62" i="189" s="1"/>
  <c r="G72" i="189" s="1"/>
  <c r="N56" i="190"/>
  <c r="N87" i="190" s="1"/>
  <c r="C87" i="190"/>
  <c r="C88" i="190" s="1"/>
  <c r="D88" i="190" s="1"/>
  <c r="C58" i="190"/>
  <c r="F13" i="191"/>
  <c r="F50" i="191" s="1"/>
  <c r="J48" i="191"/>
  <c r="C87" i="192"/>
  <c r="C88" i="192" s="1"/>
  <c r="D88" i="192" s="1"/>
  <c r="E88" i="192" s="1"/>
  <c r="F88" i="192" s="1"/>
  <c r="G88" i="192" s="1"/>
  <c r="H88" i="192" s="1"/>
  <c r="I88" i="192" s="1"/>
  <c r="J88" i="192" s="1"/>
  <c r="K88" i="192" s="1"/>
  <c r="L88" i="192" s="1"/>
  <c r="M88" i="192" s="1"/>
  <c r="N56" i="192"/>
  <c r="N87" i="192" s="1"/>
  <c r="C58" i="192"/>
  <c r="C61" i="192" s="1"/>
  <c r="K50" i="193"/>
  <c r="K61" i="193"/>
  <c r="H13" i="193"/>
  <c r="D87" i="193"/>
  <c r="N56" i="193"/>
  <c r="N87" i="193" s="1"/>
  <c r="D58" i="193"/>
  <c r="F62" i="198"/>
  <c r="F72" i="198" s="1"/>
  <c r="J28" i="198"/>
  <c r="E47" i="180"/>
  <c r="M62" i="181"/>
  <c r="M72" i="181" s="1"/>
  <c r="D48" i="182"/>
  <c r="D50" i="182" s="1"/>
  <c r="H48" i="182"/>
  <c r="H50" i="182" s="1"/>
  <c r="D61" i="182"/>
  <c r="D62" i="182" s="1"/>
  <c r="D72" i="182" s="1"/>
  <c r="H48" i="183"/>
  <c r="H61" i="183" s="1"/>
  <c r="H62" i="183" s="1"/>
  <c r="H72" i="183" s="1"/>
  <c r="C38" i="212"/>
  <c r="C42" i="212" s="1"/>
  <c r="C48" i="212" s="1"/>
  <c r="N38" i="181"/>
  <c r="N42" i="181" s="1"/>
  <c r="N24" i="180"/>
  <c r="N25" i="180"/>
  <c r="H48" i="181"/>
  <c r="H61" i="181" s="1"/>
  <c r="L48" i="181"/>
  <c r="L61" i="181" s="1"/>
  <c r="C85" i="183"/>
  <c r="G27" i="182"/>
  <c r="K27" i="182"/>
  <c r="N26" i="182"/>
  <c r="N34" i="182"/>
  <c r="D88" i="182"/>
  <c r="E88" i="182" s="1"/>
  <c r="F88" i="182" s="1"/>
  <c r="G88" i="182" s="1"/>
  <c r="H88" i="182" s="1"/>
  <c r="I88" i="182" s="1"/>
  <c r="J88" i="182" s="1"/>
  <c r="K88" i="182" s="1"/>
  <c r="L88" i="182" s="1"/>
  <c r="M88" i="182" s="1"/>
  <c r="N23" i="183"/>
  <c r="B27" i="183"/>
  <c r="J27" i="183"/>
  <c r="N25" i="183"/>
  <c r="N26" i="183"/>
  <c r="N87" i="183"/>
  <c r="D48" i="184"/>
  <c r="D61" i="184" s="1"/>
  <c r="D62" i="184" s="1"/>
  <c r="D72" i="184" s="1"/>
  <c r="C85" i="184"/>
  <c r="D87" i="184"/>
  <c r="D88" i="184" s="1"/>
  <c r="E88" i="184" s="1"/>
  <c r="F88" i="184" s="1"/>
  <c r="G88" i="184" s="1"/>
  <c r="H88" i="184" s="1"/>
  <c r="I88" i="184" s="1"/>
  <c r="J88" i="184" s="1"/>
  <c r="K88" i="184" s="1"/>
  <c r="L88" i="184" s="1"/>
  <c r="M88" i="184" s="1"/>
  <c r="N23" i="185"/>
  <c r="H48" i="185"/>
  <c r="H61" i="185" s="1"/>
  <c r="M48" i="185"/>
  <c r="M50" i="185" s="1"/>
  <c r="C61" i="185"/>
  <c r="C62" i="185" s="1"/>
  <c r="C72" i="185" s="1"/>
  <c r="M61" i="185"/>
  <c r="N23" i="186"/>
  <c r="F27" i="186"/>
  <c r="D27" i="186"/>
  <c r="N26" i="186"/>
  <c r="D61" i="187"/>
  <c r="D62" i="187" s="1"/>
  <c r="D72" i="187" s="1"/>
  <c r="N24" i="188"/>
  <c r="B27" i="188"/>
  <c r="D27" i="189"/>
  <c r="H27" i="189"/>
  <c r="L27" i="189"/>
  <c r="H48" i="189"/>
  <c r="H61" i="189" s="1"/>
  <c r="G85" i="189"/>
  <c r="L48" i="190"/>
  <c r="L50" i="190" s="1"/>
  <c r="H48" i="193"/>
  <c r="H61" i="193" s="1"/>
  <c r="H62" i="193" s="1"/>
  <c r="H72" i="193" s="1"/>
  <c r="N11" i="194"/>
  <c r="L48" i="194"/>
  <c r="L61" i="194" s="1"/>
  <c r="C38" i="195"/>
  <c r="I47" i="180"/>
  <c r="I49" i="180" s="1"/>
  <c r="C50" i="181"/>
  <c r="J50" i="184"/>
  <c r="H50" i="186"/>
  <c r="D57" i="180"/>
  <c r="K27" i="180"/>
  <c r="K38" i="180"/>
  <c r="K41" i="180" s="1"/>
  <c r="N45" i="180"/>
  <c r="N9" i="181"/>
  <c r="N13" i="181" s="1"/>
  <c r="I48" i="181"/>
  <c r="C88" i="181"/>
  <c r="D88" i="181" s="1"/>
  <c r="E88" i="181" s="1"/>
  <c r="I50" i="182"/>
  <c r="L48" i="182"/>
  <c r="L61" i="182" s="1"/>
  <c r="L62" i="182" s="1"/>
  <c r="L72" i="182" s="1"/>
  <c r="B58" i="183"/>
  <c r="N20" i="183"/>
  <c r="C48" i="183"/>
  <c r="C50" i="183" s="1"/>
  <c r="G48" i="183"/>
  <c r="G50" i="183" s="1"/>
  <c r="K48" i="183"/>
  <c r="B85" i="183"/>
  <c r="N24" i="184"/>
  <c r="N34" i="185"/>
  <c r="I48" i="185"/>
  <c r="I50" i="185" s="1"/>
  <c r="G50" i="186"/>
  <c r="G62" i="186"/>
  <c r="G72" i="186" s="1"/>
  <c r="J27" i="186"/>
  <c r="I48" i="186"/>
  <c r="C50" i="187"/>
  <c r="E85" i="189"/>
  <c r="N9" i="189"/>
  <c r="M48" i="189"/>
  <c r="M50" i="189" s="1"/>
  <c r="N11" i="190"/>
  <c r="H61" i="190"/>
  <c r="H62" i="190" s="1"/>
  <c r="H72" i="190" s="1"/>
  <c r="K48" i="191"/>
  <c r="E48" i="194"/>
  <c r="H27" i="194"/>
  <c r="F38" i="194"/>
  <c r="F42" i="194" s="1"/>
  <c r="F48" i="194"/>
  <c r="F61" i="194" s="1"/>
  <c r="B58" i="194"/>
  <c r="N55" i="194"/>
  <c r="C27" i="197"/>
  <c r="N23" i="197"/>
  <c r="G50" i="199"/>
  <c r="L48" i="186"/>
  <c r="L61" i="186" s="1"/>
  <c r="L62" i="186" s="1"/>
  <c r="L72" i="186" s="1"/>
  <c r="E61" i="186"/>
  <c r="E62" i="186" s="1"/>
  <c r="E72" i="186" s="1"/>
  <c r="K27" i="188"/>
  <c r="G27" i="190"/>
  <c r="N58" i="190"/>
  <c r="N20" i="191"/>
  <c r="C48" i="191"/>
  <c r="C50" i="191" s="1"/>
  <c r="G48" i="191"/>
  <c r="G50" i="191" s="1"/>
  <c r="I13" i="192"/>
  <c r="D27" i="192"/>
  <c r="I27" i="192"/>
  <c r="H48" i="192"/>
  <c r="H61" i="192" s="1"/>
  <c r="N9" i="193"/>
  <c r="N11" i="193"/>
  <c r="C48" i="193"/>
  <c r="C50" i="193" s="1"/>
  <c r="G48" i="193"/>
  <c r="G61" i="193" s="1"/>
  <c r="J48" i="193"/>
  <c r="M13" i="194"/>
  <c r="M50" i="194" s="1"/>
  <c r="E50" i="194"/>
  <c r="I48" i="194"/>
  <c r="I61" i="194" s="1"/>
  <c r="I62" i="194" s="1"/>
  <c r="I72" i="194" s="1"/>
  <c r="M48" i="194"/>
  <c r="M61" i="194" s="1"/>
  <c r="B48" i="195"/>
  <c r="B61" i="195" s="1"/>
  <c r="B62" i="195" s="1"/>
  <c r="C85" i="195"/>
  <c r="N20" i="196"/>
  <c r="N24" i="197"/>
  <c r="N25" i="197"/>
  <c r="D48" i="197"/>
  <c r="F28" i="198"/>
  <c r="B85" i="199"/>
  <c r="C83" i="199"/>
  <c r="D83" i="202"/>
  <c r="C85" i="202"/>
  <c r="G38" i="203"/>
  <c r="G42" i="203" s="1"/>
  <c r="G48" i="203" s="1"/>
  <c r="I48" i="187"/>
  <c r="I61" i="187" s="1"/>
  <c r="C85" i="187"/>
  <c r="D48" i="188"/>
  <c r="D61" i="188" s="1"/>
  <c r="D62" i="188" s="1"/>
  <c r="D72" i="188" s="1"/>
  <c r="H48" i="188"/>
  <c r="H61" i="188" s="1"/>
  <c r="F27" i="188"/>
  <c r="E61" i="188"/>
  <c r="E62" i="188" s="1"/>
  <c r="E72" i="188" s="1"/>
  <c r="J27" i="189"/>
  <c r="N34" i="189"/>
  <c r="K62" i="190"/>
  <c r="K72" i="190" s="1"/>
  <c r="B27" i="190"/>
  <c r="J27" i="190"/>
  <c r="L48" i="191"/>
  <c r="D27" i="191"/>
  <c r="N24" i="191"/>
  <c r="F27" i="191"/>
  <c r="J27" i="191"/>
  <c r="N25" i="191"/>
  <c r="N26" i="191"/>
  <c r="N34" i="191"/>
  <c r="E48" i="191"/>
  <c r="E50" i="191" s="1"/>
  <c r="J13" i="192"/>
  <c r="N25" i="192"/>
  <c r="N26" i="192"/>
  <c r="N34" i="192"/>
  <c r="F27" i="193"/>
  <c r="I27" i="193"/>
  <c r="M27" i="193"/>
  <c r="N20" i="194"/>
  <c r="K48" i="194"/>
  <c r="K50" i="194" s="1"/>
  <c r="N9" i="195"/>
  <c r="N13" i="195" s="1"/>
  <c r="B50" i="195"/>
  <c r="J50" i="195"/>
  <c r="D48" i="195"/>
  <c r="D50" i="195" s="1"/>
  <c r="G48" i="195"/>
  <c r="G61" i="195" s="1"/>
  <c r="G62" i="195" s="1"/>
  <c r="G72" i="195" s="1"/>
  <c r="I27" i="195"/>
  <c r="N24" i="195"/>
  <c r="N26" i="195"/>
  <c r="D27" i="196"/>
  <c r="H27" i="196"/>
  <c r="N25" i="196"/>
  <c r="N26" i="196"/>
  <c r="N34" i="196"/>
  <c r="K48" i="196"/>
  <c r="K61" i="196" s="1"/>
  <c r="K62" i="196" s="1"/>
  <c r="K72" i="196" s="1"/>
  <c r="N58" i="196"/>
  <c r="N9" i="197"/>
  <c r="N13" i="197" s="1"/>
  <c r="N20" i="197"/>
  <c r="E50" i="197"/>
  <c r="I48" i="197"/>
  <c r="I50" i="197" s="1"/>
  <c r="G48" i="197"/>
  <c r="G27" i="198"/>
  <c r="G28" i="198" s="1"/>
  <c r="K50" i="199"/>
  <c r="K61" i="199"/>
  <c r="K62" i="199" s="1"/>
  <c r="K72" i="199" s="1"/>
  <c r="G28" i="199"/>
  <c r="K28" i="199"/>
  <c r="B28" i="199"/>
  <c r="D62" i="200"/>
  <c r="D72" i="200" s="1"/>
  <c r="C83" i="200"/>
  <c r="B85" i="200"/>
  <c r="N20" i="187"/>
  <c r="J27" i="187"/>
  <c r="B48" i="187"/>
  <c r="B50" i="187" s="1"/>
  <c r="N9" i="188"/>
  <c r="N13" i="188" s="1"/>
  <c r="D88" i="188"/>
  <c r="I48" i="189"/>
  <c r="N23" i="189"/>
  <c r="K27" i="189"/>
  <c r="F48" i="189"/>
  <c r="M61" i="189"/>
  <c r="M62" i="189" s="1"/>
  <c r="M72" i="189" s="1"/>
  <c r="F85" i="189"/>
  <c r="C88" i="189"/>
  <c r="D88" i="189" s="1"/>
  <c r="E88" i="189" s="1"/>
  <c r="N9" i="190"/>
  <c r="N13" i="190" s="1"/>
  <c r="B85" i="190"/>
  <c r="N9" i="191"/>
  <c r="F48" i="191"/>
  <c r="C61" i="191"/>
  <c r="C62" i="191" s="1"/>
  <c r="C72" i="191" s="1"/>
  <c r="N20" i="192"/>
  <c r="G48" i="192"/>
  <c r="G61" i="192" s="1"/>
  <c r="H27" i="192"/>
  <c r="L48" i="192"/>
  <c r="L61" i="192" s="1"/>
  <c r="L62" i="192" s="1"/>
  <c r="L72" i="192" s="1"/>
  <c r="N58" i="193"/>
  <c r="F58" i="193"/>
  <c r="L27" i="194"/>
  <c r="N24" i="194"/>
  <c r="K27" i="194"/>
  <c r="C88" i="195"/>
  <c r="D88" i="195" s="1"/>
  <c r="E88" i="195" s="1"/>
  <c r="F88" i="195" s="1"/>
  <c r="G88" i="195" s="1"/>
  <c r="H88" i="195" s="1"/>
  <c r="I88" i="195" s="1"/>
  <c r="J88" i="195" s="1"/>
  <c r="K88" i="195" s="1"/>
  <c r="L88" i="195" s="1"/>
  <c r="M88" i="195" s="1"/>
  <c r="N58" i="195"/>
  <c r="N20" i="195"/>
  <c r="H48" i="195"/>
  <c r="L48" i="195"/>
  <c r="L61" i="195" s="1"/>
  <c r="J48" i="195"/>
  <c r="J61" i="195" s="1"/>
  <c r="E48" i="196"/>
  <c r="E61" i="196" s="1"/>
  <c r="E62" i="196" s="1"/>
  <c r="E72" i="196" s="1"/>
  <c r="M48" i="196"/>
  <c r="M61" i="196" s="1"/>
  <c r="C48" i="197"/>
  <c r="K48" i="197"/>
  <c r="E50" i="200"/>
  <c r="I50" i="200"/>
  <c r="I61" i="200"/>
  <c r="I62" i="200" s="1"/>
  <c r="I72" i="200" s="1"/>
  <c r="E28" i="201"/>
  <c r="H48" i="197"/>
  <c r="H61" i="197" s="1"/>
  <c r="H62" i="197" s="1"/>
  <c r="H72" i="197" s="1"/>
  <c r="N9" i="198"/>
  <c r="N13" i="198" s="1"/>
  <c r="N20" i="198"/>
  <c r="C27" i="198"/>
  <c r="C28" i="198" s="1"/>
  <c r="D27" i="198"/>
  <c r="D28" i="198" s="1"/>
  <c r="H27" i="198"/>
  <c r="L27" i="198"/>
  <c r="L28" i="198" s="1"/>
  <c r="N25" i="198"/>
  <c r="N26" i="198"/>
  <c r="L48" i="198"/>
  <c r="L50" i="198" s="1"/>
  <c r="N46" i="198"/>
  <c r="E48" i="198"/>
  <c r="E61" i="198" s="1"/>
  <c r="C88" i="198"/>
  <c r="D88" i="198" s="1"/>
  <c r="E88" i="198" s="1"/>
  <c r="F88" i="198" s="1"/>
  <c r="G88" i="198" s="1"/>
  <c r="H88" i="198" s="1"/>
  <c r="I88" i="198" s="1"/>
  <c r="J88" i="198" s="1"/>
  <c r="K88" i="198" s="1"/>
  <c r="L88" i="198" s="1"/>
  <c r="M88" i="198" s="1"/>
  <c r="N20" i="199"/>
  <c r="H48" i="199"/>
  <c r="H61" i="199" s="1"/>
  <c r="L48" i="199"/>
  <c r="L61" i="199" s="1"/>
  <c r="N23" i="200"/>
  <c r="D13" i="200"/>
  <c r="D50" i="200" s="1"/>
  <c r="F13" i="201"/>
  <c r="I28" i="201"/>
  <c r="K62" i="201"/>
  <c r="K72" i="201" s="1"/>
  <c r="F13" i="202"/>
  <c r="F28" i="202"/>
  <c r="J13" i="202"/>
  <c r="J28" i="202"/>
  <c r="N9" i="203"/>
  <c r="B28" i="204"/>
  <c r="I28" i="198"/>
  <c r="D48" i="198"/>
  <c r="D50" i="198" s="1"/>
  <c r="I28" i="199"/>
  <c r="M28" i="199"/>
  <c r="N24" i="199"/>
  <c r="N26" i="199"/>
  <c r="G61" i="199"/>
  <c r="G62" i="199" s="1"/>
  <c r="G72" i="199" s="1"/>
  <c r="E27" i="200"/>
  <c r="E28" i="200" s="1"/>
  <c r="I27" i="200"/>
  <c r="I28" i="200" s="1"/>
  <c r="L84" i="203"/>
  <c r="G84" i="203"/>
  <c r="N53" i="203"/>
  <c r="N58" i="203" s="1"/>
  <c r="E84" i="203"/>
  <c r="J84" i="203"/>
  <c r="I84" i="203"/>
  <c r="F84" i="203"/>
  <c r="E58" i="203"/>
  <c r="M84" i="204"/>
  <c r="E58" i="204"/>
  <c r="E61" i="204" s="1"/>
  <c r="E84" i="204"/>
  <c r="G84" i="204"/>
  <c r="H84" i="204"/>
  <c r="I84" i="204"/>
  <c r="K84" i="204"/>
  <c r="L84" i="204"/>
  <c r="D28" i="205"/>
  <c r="K38" i="205"/>
  <c r="K42" i="205" s="1"/>
  <c r="K48" i="205"/>
  <c r="K61" i="205" s="1"/>
  <c r="K62" i="205" s="1"/>
  <c r="K72" i="205" s="1"/>
  <c r="D27" i="206"/>
  <c r="D28" i="206" s="1"/>
  <c r="N24" i="206"/>
  <c r="E50" i="207"/>
  <c r="E50" i="212"/>
  <c r="E61" i="212"/>
  <c r="E62" i="212" s="1"/>
  <c r="E72" i="212" s="1"/>
  <c r="L48" i="197"/>
  <c r="L50" i="197" s="1"/>
  <c r="N46" i="197"/>
  <c r="C88" i="197"/>
  <c r="D88" i="197" s="1"/>
  <c r="E88" i="197" s="1"/>
  <c r="F88" i="197" s="1"/>
  <c r="G88" i="197" s="1"/>
  <c r="H88" i="197" s="1"/>
  <c r="I88" i="197" s="1"/>
  <c r="J88" i="197" s="1"/>
  <c r="K88" i="197" s="1"/>
  <c r="L88" i="197" s="1"/>
  <c r="M88" i="197" s="1"/>
  <c r="B85" i="198"/>
  <c r="N9" i="199"/>
  <c r="J27" i="199"/>
  <c r="J28" i="199" s="1"/>
  <c r="C88" i="199"/>
  <c r="D88" i="199" s="1"/>
  <c r="E88" i="199" s="1"/>
  <c r="F88" i="199" s="1"/>
  <c r="G88" i="199" s="1"/>
  <c r="H88" i="199" s="1"/>
  <c r="I88" i="199" s="1"/>
  <c r="J88" i="199" s="1"/>
  <c r="K88" i="199" s="1"/>
  <c r="L88" i="199" s="1"/>
  <c r="M88" i="199" s="1"/>
  <c r="E13" i="199"/>
  <c r="B13" i="200"/>
  <c r="H27" i="200"/>
  <c r="H28" i="200" s="1"/>
  <c r="L27" i="200"/>
  <c r="L28" i="200" s="1"/>
  <c r="N25" i="200"/>
  <c r="N26" i="200"/>
  <c r="C28" i="202"/>
  <c r="M84" i="203"/>
  <c r="H13" i="203"/>
  <c r="J84" i="204"/>
  <c r="F61" i="204"/>
  <c r="N13" i="205"/>
  <c r="B50" i="205"/>
  <c r="B62" i="205"/>
  <c r="B48" i="201"/>
  <c r="B50" i="201" s="1"/>
  <c r="F48" i="201"/>
  <c r="B28" i="201"/>
  <c r="M28" i="201"/>
  <c r="D13" i="202"/>
  <c r="D27" i="202"/>
  <c r="H27" i="202"/>
  <c r="L27" i="202"/>
  <c r="C88" i="202"/>
  <c r="D88" i="202" s="1"/>
  <c r="E88" i="202" s="1"/>
  <c r="F88" i="202" s="1"/>
  <c r="G88" i="202" s="1"/>
  <c r="H88" i="202" s="1"/>
  <c r="I88" i="202" s="1"/>
  <c r="J88" i="202" s="1"/>
  <c r="K88" i="202" s="1"/>
  <c r="L88" i="202" s="1"/>
  <c r="M88" i="202" s="1"/>
  <c r="K48" i="203"/>
  <c r="C27" i="203"/>
  <c r="C28" i="203" s="1"/>
  <c r="K27" i="203"/>
  <c r="E48" i="203"/>
  <c r="E50" i="203" s="1"/>
  <c r="H13" i="204"/>
  <c r="M48" i="204"/>
  <c r="M61" i="204" s="1"/>
  <c r="I28" i="204"/>
  <c r="M28" i="204"/>
  <c r="H28" i="205"/>
  <c r="J61" i="206"/>
  <c r="M50" i="207"/>
  <c r="B85" i="209"/>
  <c r="I50" i="212"/>
  <c r="I61" i="212"/>
  <c r="I62" i="212" s="1"/>
  <c r="I72" i="212" s="1"/>
  <c r="E27" i="212"/>
  <c r="E28" i="212" s="1"/>
  <c r="I27" i="212"/>
  <c r="I28" i="212" s="1"/>
  <c r="D48" i="213"/>
  <c r="D50" i="213" s="1"/>
  <c r="N20" i="201"/>
  <c r="L61" i="201"/>
  <c r="L62" i="201" s="1"/>
  <c r="L72" i="201" s="1"/>
  <c r="H13" i="202"/>
  <c r="E48" i="202"/>
  <c r="E50" i="202" s="1"/>
  <c r="N24" i="202"/>
  <c r="N25" i="202"/>
  <c r="N26" i="202"/>
  <c r="N11" i="203"/>
  <c r="D48" i="203"/>
  <c r="D61" i="203" s="1"/>
  <c r="H48" i="203"/>
  <c r="H61" i="203" s="1"/>
  <c r="H62" i="203" s="1"/>
  <c r="H72" i="203" s="1"/>
  <c r="L48" i="203"/>
  <c r="L61" i="203" s="1"/>
  <c r="L62" i="203" s="1"/>
  <c r="L72" i="203" s="1"/>
  <c r="D27" i="203"/>
  <c r="D28" i="203" s="1"/>
  <c r="H27" i="203"/>
  <c r="H28" i="203" s="1"/>
  <c r="F27" i="203"/>
  <c r="F28" i="203" s="1"/>
  <c r="J27" i="203"/>
  <c r="J28" i="203" s="1"/>
  <c r="N26" i="203"/>
  <c r="N34" i="203"/>
  <c r="N46" i="203"/>
  <c r="B58" i="203"/>
  <c r="B61" i="203" s="1"/>
  <c r="J48" i="204"/>
  <c r="J61" i="204" s="1"/>
  <c r="N9" i="204"/>
  <c r="G27" i="204"/>
  <c r="G28" i="204" s="1"/>
  <c r="N46" i="204"/>
  <c r="B58" i="204"/>
  <c r="J28" i="209"/>
  <c r="B28" i="209"/>
  <c r="M48" i="209"/>
  <c r="N23" i="211"/>
  <c r="F27" i="211"/>
  <c r="F28" i="211" s="1"/>
  <c r="J38" i="212"/>
  <c r="J42" i="212" s="1"/>
  <c r="J48" i="212" s="1"/>
  <c r="I27" i="213"/>
  <c r="E27" i="213"/>
  <c r="C27" i="201"/>
  <c r="N25" i="201"/>
  <c r="N26" i="201"/>
  <c r="N34" i="201"/>
  <c r="M48" i="201"/>
  <c r="M61" i="201" s="1"/>
  <c r="M62" i="201" s="1"/>
  <c r="M72" i="201" s="1"/>
  <c r="C13" i="202"/>
  <c r="G13" i="202"/>
  <c r="G62" i="202" s="1"/>
  <c r="G72" i="202" s="1"/>
  <c r="G27" i="202"/>
  <c r="G28" i="202" s="1"/>
  <c r="M61" i="202"/>
  <c r="E28" i="203"/>
  <c r="J28" i="204"/>
  <c r="K48" i="204"/>
  <c r="K61" i="204" s="1"/>
  <c r="D48" i="206"/>
  <c r="D50" i="206" s="1"/>
  <c r="H48" i="206"/>
  <c r="H61" i="206" s="1"/>
  <c r="H62" i="206" s="1"/>
  <c r="H72" i="206" s="1"/>
  <c r="N56" i="207"/>
  <c r="N87" i="207" s="1"/>
  <c r="M87" i="207"/>
  <c r="M84" i="208"/>
  <c r="M58" i="208"/>
  <c r="D13" i="209"/>
  <c r="D28" i="209"/>
  <c r="C61" i="209"/>
  <c r="N23" i="209"/>
  <c r="E48" i="209"/>
  <c r="H38" i="211"/>
  <c r="H42" i="211" s="1"/>
  <c r="H48" i="211" s="1"/>
  <c r="G48" i="212"/>
  <c r="G50" i="212" s="1"/>
  <c r="K61" i="212"/>
  <c r="K62" i="212" s="1"/>
  <c r="K72" i="212" s="1"/>
  <c r="F48" i="213"/>
  <c r="E27" i="205"/>
  <c r="E28" i="205" s="1"/>
  <c r="N24" i="205"/>
  <c r="L48" i="205"/>
  <c r="N46" i="205"/>
  <c r="I48" i="205"/>
  <c r="I61" i="205" s="1"/>
  <c r="M48" i="205"/>
  <c r="C88" i="205"/>
  <c r="D88" i="205" s="1"/>
  <c r="E88" i="205" s="1"/>
  <c r="F88" i="205" s="1"/>
  <c r="G88" i="205" s="1"/>
  <c r="H88" i="205" s="1"/>
  <c r="I88" i="205" s="1"/>
  <c r="J88" i="205" s="1"/>
  <c r="K88" i="205" s="1"/>
  <c r="L88" i="205" s="1"/>
  <c r="M88" i="205" s="1"/>
  <c r="J28" i="206"/>
  <c r="N87" i="206"/>
  <c r="K61" i="206"/>
  <c r="K62" i="206" s="1"/>
  <c r="K72" i="206" s="1"/>
  <c r="E28" i="207"/>
  <c r="L28" i="207"/>
  <c r="G27" i="207"/>
  <c r="G28" i="207" s="1"/>
  <c r="K27" i="207"/>
  <c r="K28" i="207" s="1"/>
  <c r="N26" i="207"/>
  <c r="N34" i="207"/>
  <c r="I48" i="207"/>
  <c r="I50" i="207" s="1"/>
  <c r="L48" i="207"/>
  <c r="L50" i="207" s="1"/>
  <c r="D48" i="208"/>
  <c r="E61" i="209"/>
  <c r="L28" i="209"/>
  <c r="N9" i="209"/>
  <c r="N13" i="209" s="1"/>
  <c r="C62" i="209"/>
  <c r="C72" i="209" s="1"/>
  <c r="K50" i="209"/>
  <c r="D48" i="209"/>
  <c r="H48" i="209"/>
  <c r="H61" i="209" s="1"/>
  <c r="H62" i="209" s="1"/>
  <c r="H72" i="209" s="1"/>
  <c r="L48" i="209"/>
  <c r="K28" i="209"/>
  <c r="N24" i="209"/>
  <c r="G27" i="209"/>
  <c r="G28" i="209" s="1"/>
  <c r="N25" i="209"/>
  <c r="N34" i="209"/>
  <c r="I61" i="209"/>
  <c r="L50" i="211"/>
  <c r="C27" i="211"/>
  <c r="F48" i="211"/>
  <c r="N58" i="211"/>
  <c r="N34" i="213"/>
  <c r="N20" i="213"/>
  <c r="B28" i="206"/>
  <c r="K28" i="206"/>
  <c r="N34" i="206"/>
  <c r="C48" i="206"/>
  <c r="C61" i="206" s="1"/>
  <c r="C62" i="206" s="1"/>
  <c r="C72" i="206" s="1"/>
  <c r="H48" i="207"/>
  <c r="N23" i="207"/>
  <c r="N27" i="207" s="1"/>
  <c r="N28" i="207" s="1"/>
  <c r="C88" i="207"/>
  <c r="D88" i="207" s="1"/>
  <c r="E88" i="207" s="1"/>
  <c r="F88" i="207" s="1"/>
  <c r="G88" i="207" s="1"/>
  <c r="H88" i="207" s="1"/>
  <c r="I88" i="207" s="1"/>
  <c r="J88" i="207" s="1"/>
  <c r="K88" i="207" s="1"/>
  <c r="L88" i="207" s="1"/>
  <c r="M88" i="207" s="1"/>
  <c r="N9" i="208"/>
  <c r="G13" i="208"/>
  <c r="N20" i="208"/>
  <c r="I28" i="209"/>
  <c r="N9" i="211"/>
  <c r="N13" i="211" s="1"/>
  <c r="N20" i="211"/>
  <c r="E28" i="211"/>
  <c r="J27" i="211"/>
  <c r="J28" i="211" s="1"/>
  <c r="M28" i="211"/>
  <c r="N25" i="211"/>
  <c r="N26" i="211"/>
  <c r="N34" i="211"/>
  <c r="J48" i="211"/>
  <c r="J61" i="211" s="1"/>
  <c r="N25" i="213"/>
  <c r="N24" i="213"/>
  <c r="I27" i="205"/>
  <c r="I28" i="205" s="1"/>
  <c r="L27" i="205"/>
  <c r="N20" i="206"/>
  <c r="H27" i="206"/>
  <c r="H28" i="206" s="1"/>
  <c r="E48" i="207"/>
  <c r="E61" i="207" s="1"/>
  <c r="E62" i="207" s="1"/>
  <c r="E72" i="207" s="1"/>
  <c r="M28" i="207"/>
  <c r="M84" i="207"/>
  <c r="M58" i="207"/>
  <c r="D88" i="208"/>
  <c r="E88" i="208" s="1"/>
  <c r="F88" i="208" s="1"/>
  <c r="G88" i="208" s="1"/>
  <c r="H88" i="208" s="1"/>
  <c r="I88" i="208" s="1"/>
  <c r="J88" i="208" s="1"/>
  <c r="K88" i="208" s="1"/>
  <c r="J13" i="208"/>
  <c r="F27" i="209"/>
  <c r="F28" i="209" s="1"/>
  <c r="C88" i="209"/>
  <c r="D88" i="209" s="1"/>
  <c r="E88" i="209" s="1"/>
  <c r="F88" i="209" s="1"/>
  <c r="G88" i="209" s="1"/>
  <c r="H88" i="209" s="1"/>
  <c r="I88" i="209" s="1"/>
  <c r="J88" i="209" s="1"/>
  <c r="K88" i="209" s="1"/>
  <c r="L88" i="209" s="1"/>
  <c r="M88" i="209" s="1"/>
  <c r="B27" i="211"/>
  <c r="B28" i="211" s="1"/>
  <c r="K48" i="211"/>
  <c r="K61" i="211" s="1"/>
  <c r="D27" i="212"/>
  <c r="D28" i="212" s="1"/>
  <c r="L27" i="212"/>
  <c r="L28" i="212" s="1"/>
  <c r="N25" i="212"/>
  <c r="N26" i="212"/>
  <c r="K61" i="183"/>
  <c r="K50" i="183"/>
  <c r="C57" i="180"/>
  <c r="C60" i="180" s="1"/>
  <c r="N55" i="180"/>
  <c r="F38" i="185"/>
  <c r="F42" i="185" s="1"/>
  <c r="F48" i="185" s="1"/>
  <c r="M50" i="186"/>
  <c r="F61" i="191"/>
  <c r="E83" i="181"/>
  <c r="F88" i="181"/>
  <c r="G88" i="181" s="1"/>
  <c r="H88" i="181" s="1"/>
  <c r="I88" i="181" s="1"/>
  <c r="J88" i="181" s="1"/>
  <c r="K88" i="181" s="1"/>
  <c r="L88" i="181" s="1"/>
  <c r="M88" i="181" s="1"/>
  <c r="C27" i="180"/>
  <c r="N23" i="180"/>
  <c r="N26" i="180"/>
  <c r="N34" i="180"/>
  <c r="D38" i="180"/>
  <c r="F49" i="180"/>
  <c r="G47" i="180"/>
  <c r="G49" i="180" s="1"/>
  <c r="L86" i="180"/>
  <c r="L57" i="180"/>
  <c r="C82" i="180"/>
  <c r="B84" i="180"/>
  <c r="B62" i="181"/>
  <c r="B50" i="181"/>
  <c r="F50" i="181"/>
  <c r="H62" i="181"/>
  <c r="H72" i="181" s="1"/>
  <c r="J50" i="181"/>
  <c r="J62" i="181"/>
  <c r="J72" i="181" s="1"/>
  <c r="L62" i="181"/>
  <c r="L72" i="181" s="1"/>
  <c r="L50" i="181"/>
  <c r="E48" i="181"/>
  <c r="E50" i="181" s="1"/>
  <c r="D48" i="181"/>
  <c r="D61" i="181" s="1"/>
  <c r="D62" i="181" s="1"/>
  <c r="D72" i="181" s="1"/>
  <c r="D85" i="183"/>
  <c r="M62" i="182"/>
  <c r="M72" i="182" s="1"/>
  <c r="C50" i="182"/>
  <c r="C62" i="182"/>
  <c r="C72" i="182" s="1"/>
  <c r="K62" i="182"/>
  <c r="K72" i="182" s="1"/>
  <c r="J48" i="182"/>
  <c r="J61" i="182" s="1"/>
  <c r="J62" i="182" s="1"/>
  <c r="J72" i="182" s="1"/>
  <c r="E50" i="183"/>
  <c r="M62" i="183"/>
  <c r="M72" i="183" s="1"/>
  <c r="D48" i="183"/>
  <c r="D61" i="183" s="1"/>
  <c r="D62" i="183" s="1"/>
  <c r="D72" i="183" s="1"/>
  <c r="C62" i="184"/>
  <c r="C72" i="184" s="1"/>
  <c r="C50" i="184"/>
  <c r="F62" i="184"/>
  <c r="F72" i="184" s="1"/>
  <c r="F50" i="184"/>
  <c r="K50" i="184"/>
  <c r="B48" i="184"/>
  <c r="B50" i="184" s="1"/>
  <c r="I48" i="184"/>
  <c r="I61" i="184" s="1"/>
  <c r="I62" i="184" s="1"/>
  <c r="I72" i="184" s="1"/>
  <c r="I27" i="184"/>
  <c r="H48" i="184"/>
  <c r="H61" i="184" s="1"/>
  <c r="N87" i="184"/>
  <c r="C50" i="185"/>
  <c r="D50" i="185"/>
  <c r="L62" i="185"/>
  <c r="L72" i="185" s="1"/>
  <c r="L50" i="185"/>
  <c r="E48" i="185"/>
  <c r="E50" i="185" s="1"/>
  <c r="J38" i="185"/>
  <c r="J42" i="185" s="1"/>
  <c r="J48" i="185"/>
  <c r="J61" i="185" s="1"/>
  <c r="J62" i="185" s="1"/>
  <c r="J72" i="185" s="1"/>
  <c r="D61" i="185"/>
  <c r="D62" i="185" s="1"/>
  <c r="D72" i="185" s="1"/>
  <c r="L50" i="186"/>
  <c r="K61" i="189"/>
  <c r="K50" i="189"/>
  <c r="J61" i="191"/>
  <c r="J62" i="191" s="1"/>
  <c r="J72" i="191" s="1"/>
  <c r="J50" i="191"/>
  <c r="B38" i="183"/>
  <c r="H50" i="184"/>
  <c r="C86" i="180"/>
  <c r="C87" i="180" s="1"/>
  <c r="D87" i="180" s="1"/>
  <c r="E87" i="180" s="1"/>
  <c r="F87" i="180" s="1"/>
  <c r="G87" i="180" s="1"/>
  <c r="H87" i="180" s="1"/>
  <c r="I87" i="180" s="1"/>
  <c r="J87" i="180" s="1"/>
  <c r="K87" i="180" s="1"/>
  <c r="L87" i="180" s="1"/>
  <c r="M87" i="180" s="1"/>
  <c r="N11" i="180"/>
  <c r="C13" i="180"/>
  <c r="M47" i="180"/>
  <c r="M60" i="180" s="1"/>
  <c r="H38" i="180"/>
  <c r="H41" i="180" s="1"/>
  <c r="H47" i="180" s="1"/>
  <c r="K60" i="180"/>
  <c r="K61" i="180" s="1"/>
  <c r="K71" i="180" s="1"/>
  <c r="J60" i="180"/>
  <c r="J61" i="180" s="1"/>
  <c r="J71" i="180" s="1"/>
  <c r="N24" i="181"/>
  <c r="C27" i="181"/>
  <c r="F61" i="181"/>
  <c r="F62" i="181" s="1"/>
  <c r="F72" i="181" s="1"/>
  <c r="E61" i="181"/>
  <c r="E62" i="181" s="1"/>
  <c r="E72" i="181" s="1"/>
  <c r="C27" i="182"/>
  <c r="N24" i="182"/>
  <c r="N27" i="182" s="1"/>
  <c r="F48" i="182"/>
  <c r="F61" i="182" s="1"/>
  <c r="F62" i="182" s="1"/>
  <c r="F72" i="182" s="1"/>
  <c r="K62" i="183"/>
  <c r="K72" i="183" s="1"/>
  <c r="H62" i="184"/>
  <c r="H72" i="184" s="1"/>
  <c r="L50" i="184"/>
  <c r="L62" i="184"/>
  <c r="L72" i="184" s="1"/>
  <c r="G61" i="184"/>
  <c r="G62" i="184" s="1"/>
  <c r="G72" i="184" s="1"/>
  <c r="K61" i="184"/>
  <c r="K62" i="184" s="1"/>
  <c r="K72" i="184" s="1"/>
  <c r="M62" i="185"/>
  <c r="M72" i="185" s="1"/>
  <c r="K61" i="186"/>
  <c r="K62" i="186" s="1"/>
  <c r="K72" i="186" s="1"/>
  <c r="K50" i="186"/>
  <c r="E50" i="182"/>
  <c r="E62" i="182"/>
  <c r="E72" i="182" s="1"/>
  <c r="B42" i="182"/>
  <c r="B48" i="182" s="1"/>
  <c r="B50" i="182" s="1"/>
  <c r="N38" i="182"/>
  <c r="N42" i="182" s="1"/>
  <c r="N48" i="182" s="1"/>
  <c r="N61" i="182" s="1"/>
  <c r="N62" i="182" s="1"/>
  <c r="P72" i="182" s="1"/>
  <c r="C83" i="182"/>
  <c r="B85" i="182"/>
  <c r="L50" i="183"/>
  <c r="L62" i="183"/>
  <c r="L72" i="183" s="1"/>
  <c r="C87" i="183"/>
  <c r="C88" i="183" s="1"/>
  <c r="D88" i="183" s="1"/>
  <c r="E88" i="183" s="1"/>
  <c r="F88" i="183" s="1"/>
  <c r="G88" i="183" s="1"/>
  <c r="H88" i="183" s="1"/>
  <c r="I88" i="183" s="1"/>
  <c r="J88" i="183" s="1"/>
  <c r="K88" i="183" s="1"/>
  <c r="L88" i="183" s="1"/>
  <c r="M88" i="183" s="1"/>
  <c r="C58" i="183"/>
  <c r="C61" i="183" s="1"/>
  <c r="C62" i="183" s="1"/>
  <c r="C72" i="183" s="1"/>
  <c r="E83" i="186"/>
  <c r="D85" i="186"/>
  <c r="I61" i="189"/>
  <c r="I62" i="189" s="1"/>
  <c r="I72" i="189" s="1"/>
  <c r="I27" i="180"/>
  <c r="I86" i="180"/>
  <c r="I57" i="180"/>
  <c r="I60" i="180" s="1"/>
  <c r="I61" i="180" s="1"/>
  <c r="I71" i="180" s="1"/>
  <c r="N48" i="181"/>
  <c r="N61" i="181" s="1"/>
  <c r="N62" i="181" s="1"/>
  <c r="P72" i="181" s="1"/>
  <c r="B27" i="181"/>
  <c r="N23" i="181"/>
  <c r="M61" i="180"/>
  <c r="M71" i="180" s="1"/>
  <c r="H50" i="181"/>
  <c r="N13" i="180"/>
  <c r="B61" i="180"/>
  <c r="L38" i="180"/>
  <c r="L41" i="180" s="1"/>
  <c r="L47" i="180" s="1"/>
  <c r="L49" i="180" s="1"/>
  <c r="F60" i="180"/>
  <c r="F61" i="180" s="1"/>
  <c r="F71" i="180" s="1"/>
  <c r="E85" i="183"/>
  <c r="F83" i="183"/>
  <c r="G62" i="182"/>
  <c r="G72" i="182" s="1"/>
  <c r="J50" i="182"/>
  <c r="K48" i="182"/>
  <c r="K61" i="182" s="1"/>
  <c r="J48" i="183"/>
  <c r="J50" i="183" s="1"/>
  <c r="N24" i="183"/>
  <c r="N27" i="183" s="1"/>
  <c r="D27" i="183"/>
  <c r="F38" i="183"/>
  <c r="F42" i="183" s="1"/>
  <c r="F48" i="183"/>
  <c r="F50" i="183" s="1"/>
  <c r="N58" i="183"/>
  <c r="G50" i="184"/>
  <c r="E27" i="184"/>
  <c r="N23" i="184"/>
  <c r="N27" i="184" s="1"/>
  <c r="E38" i="184"/>
  <c r="E42" i="184" s="1"/>
  <c r="E48" i="184" s="1"/>
  <c r="M38" i="184"/>
  <c r="M42" i="184" s="1"/>
  <c r="M48" i="184" s="1"/>
  <c r="B61" i="184"/>
  <c r="B62" i="184" s="1"/>
  <c r="E83" i="185"/>
  <c r="D85" i="185"/>
  <c r="C87" i="185"/>
  <c r="N56" i="185"/>
  <c r="N87" i="185" s="1"/>
  <c r="H62" i="185"/>
  <c r="H72" i="185" s="1"/>
  <c r="H50" i="185"/>
  <c r="N24" i="185"/>
  <c r="N27" i="185" s="1"/>
  <c r="N25" i="185"/>
  <c r="B42" i="185"/>
  <c r="B48" i="185" s="1"/>
  <c r="B61" i="185" s="1"/>
  <c r="B62" i="185" s="1"/>
  <c r="C88" i="185"/>
  <c r="D88" i="185" s="1"/>
  <c r="E88" i="185" s="1"/>
  <c r="F88" i="185" s="1"/>
  <c r="G88" i="185" s="1"/>
  <c r="H88" i="185" s="1"/>
  <c r="I88" i="185" s="1"/>
  <c r="J88" i="185" s="1"/>
  <c r="K88" i="185" s="1"/>
  <c r="L88" i="185" s="1"/>
  <c r="M88" i="185" s="1"/>
  <c r="D62" i="186"/>
  <c r="D72" i="186" s="1"/>
  <c r="B42" i="186"/>
  <c r="F48" i="187"/>
  <c r="F61" i="187" s="1"/>
  <c r="F62" i="187" s="1"/>
  <c r="F72" i="187" s="1"/>
  <c r="B48" i="190"/>
  <c r="B61" i="190" s="1"/>
  <c r="B42" i="190"/>
  <c r="I62" i="187"/>
  <c r="I72" i="187" s="1"/>
  <c r="C38" i="186"/>
  <c r="C42" i="186" s="1"/>
  <c r="C48" i="186" s="1"/>
  <c r="F83" i="187"/>
  <c r="F87" i="186"/>
  <c r="F88" i="186" s="1"/>
  <c r="G88" i="186" s="1"/>
  <c r="H88" i="186" s="1"/>
  <c r="I88" i="186" s="1"/>
  <c r="J88" i="186" s="1"/>
  <c r="K88" i="186" s="1"/>
  <c r="L88" i="186" s="1"/>
  <c r="M88" i="186" s="1"/>
  <c r="F58" i="186"/>
  <c r="F61" i="186" s="1"/>
  <c r="F62" i="186" s="1"/>
  <c r="F72" i="186" s="1"/>
  <c r="N57" i="186"/>
  <c r="E61" i="187"/>
  <c r="E62" i="187" s="1"/>
  <c r="E72" i="187" s="1"/>
  <c r="J62" i="187"/>
  <c r="J72" i="187" s="1"/>
  <c r="K48" i="187"/>
  <c r="K61" i="187" s="1"/>
  <c r="K62" i="187" s="1"/>
  <c r="K72" i="187" s="1"/>
  <c r="N23" i="188"/>
  <c r="M48" i="188"/>
  <c r="F48" i="188"/>
  <c r="F50" i="188" s="1"/>
  <c r="G50" i="189"/>
  <c r="E48" i="189"/>
  <c r="E50" i="189" s="1"/>
  <c r="B27" i="189"/>
  <c r="N24" i="189"/>
  <c r="N27" i="189" s="1"/>
  <c r="F87" i="189"/>
  <c r="F88" i="189" s="1"/>
  <c r="G88" i="189" s="1"/>
  <c r="H88" i="189" s="1"/>
  <c r="I88" i="189" s="1"/>
  <c r="J88" i="189" s="1"/>
  <c r="K88" i="189" s="1"/>
  <c r="L88" i="189" s="1"/>
  <c r="M88" i="189" s="1"/>
  <c r="F58" i="189"/>
  <c r="F61" i="189" s="1"/>
  <c r="F62" i="189" s="1"/>
  <c r="F72" i="189" s="1"/>
  <c r="I62" i="190"/>
  <c r="I72" i="190" s="1"/>
  <c r="G38" i="190"/>
  <c r="G42" i="190" s="1"/>
  <c r="G48" i="190" s="1"/>
  <c r="D38" i="191"/>
  <c r="D42" i="191" s="1"/>
  <c r="D48" i="191"/>
  <c r="D61" i="191" s="1"/>
  <c r="D62" i="191" s="1"/>
  <c r="D72" i="191" s="1"/>
  <c r="I50" i="188"/>
  <c r="I62" i="188"/>
  <c r="I72" i="188" s="1"/>
  <c r="E50" i="190"/>
  <c r="L50" i="192"/>
  <c r="H61" i="195"/>
  <c r="H50" i="195"/>
  <c r="K50" i="185"/>
  <c r="B27" i="186"/>
  <c r="D85" i="187"/>
  <c r="J50" i="187"/>
  <c r="D50" i="187"/>
  <c r="M48" i="187"/>
  <c r="M61" i="187" s="1"/>
  <c r="M62" i="187" s="1"/>
  <c r="M72" i="187" s="1"/>
  <c r="D87" i="187"/>
  <c r="D88" i="187" s="1"/>
  <c r="E88" i="187" s="1"/>
  <c r="F88" i="187" s="1"/>
  <c r="G88" i="187" s="1"/>
  <c r="H88" i="187" s="1"/>
  <c r="I88" i="187" s="1"/>
  <c r="J88" i="187" s="1"/>
  <c r="K88" i="187" s="1"/>
  <c r="L88" i="187" s="1"/>
  <c r="M88" i="187" s="1"/>
  <c r="N56" i="187"/>
  <c r="N87" i="187" s="1"/>
  <c r="C58" i="188"/>
  <c r="E83" i="188"/>
  <c r="D85" i="188"/>
  <c r="D50" i="188"/>
  <c r="H50" i="188"/>
  <c r="H62" i="188"/>
  <c r="H72" i="188" s="1"/>
  <c r="G48" i="188"/>
  <c r="G50" i="188" s="1"/>
  <c r="N34" i="188"/>
  <c r="N57" i="188"/>
  <c r="N87" i="188" s="1"/>
  <c r="F58" i="188"/>
  <c r="F61" i="188" s="1"/>
  <c r="F62" i="188" s="1"/>
  <c r="F72" i="188" s="1"/>
  <c r="J61" i="188"/>
  <c r="J62" i="188" s="1"/>
  <c r="J72" i="188" s="1"/>
  <c r="C50" i="189"/>
  <c r="F50" i="189"/>
  <c r="B62" i="190"/>
  <c r="B48" i="189"/>
  <c r="B50" i="189" s="1"/>
  <c r="J48" i="189"/>
  <c r="J50" i="189" s="1"/>
  <c r="C58" i="189"/>
  <c r="C61" i="189" s="1"/>
  <c r="C62" i="189" s="1"/>
  <c r="C72" i="189" s="1"/>
  <c r="N56" i="189"/>
  <c r="N87" i="189" s="1"/>
  <c r="E61" i="189"/>
  <c r="E62" i="189" s="1"/>
  <c r="E72" i="189" s="1"/>
  <c r="C48" i="190"/>
  <c r="C50" i="190" s="1"/>
  <c r="J48" i="190"/>
  <c r="J61" i="190" s="1"/>
  <c r="J62" i="190" s="1"/>
  <c r="J72" i="190" s="1"/>
  <c r="D48" i="190"/>
  <c r="D61" i="190" s="1"/>
  <c r="D62" i="190" s="1"/>
  <c r="D72" i="190" s="1"/>
  <c r="L27" i="190"/>
  <c r="N24" i="190"/>
  <c r="C27" i="190"/>
  <c r="N25" i="190"/>
  <c r="E87" i="190"/>
  <c r="E88" i="190" s="1"/>
  <c r="E58" i="190"/>
  <c r="E61" i="190" s="1"/>
  <c r="E62" i="190" s="1"/>
  <c r="E72" i="190" s="1"/>
  <c r="C83" i="190"/>
  <c r="N23" i="191"/>
  <c r="N11" i="191"/>
  <c r="N13" i="191" s="1"/>
  <c r="N38" i="191"/>
  <c r="N42" i="191" s="1"/>
  <c r="N48" i="191" s="1"/>
  <c r="B42" i="191"/>
  <c r="B48" i="191" s="1"/>
  <c r="G50" i="192"/>
  <c r="G62" i="192"/>
  <c r="G72" i="192" s="1"/>
  <c r="N13" i="193"/>
  <c r="L50" i="193"/>
  <c r="L62" i="193"/>
  <c r="L72" i="193" s="1"/>
  <c r="H38" i="187"/>
  <c r="H42" i="187" s="1"/>
  <c r="H48" i="187" s="1"/>
  <c r="H61" i="187" s="1"/>
  <c r="H62" i="187" s="1"/>
  <c r="H72" i="187" s="1"/>
  <c r="L50" i="188"/>
  <c r="L62" i="188"/>
  <c r="L72" i="188" s="1"/>
  <c r="I50" i="189"/>
  <c r="M62" i="191"/>
  <c r="M72" i="191" s="1"/>
  <c r="M50" i="191"/>
  <c r="D50" i="192"/>
  <c r="D62" i="192"/>
  <c r="D72" i="192" s="1"/>
  <c r="J62" i="186"/>
  <c r="J72" i="186" s="1"/>
  <c r="N56" i="186"/>
  <c r="N87" i="186" s="1"/>
  <c r="B48" i="186"/>
  <c r="B50" i="186" s="1"/>
  <c r="H27" i="186"/>
  <c r="N23" i="187"/>
  <c r="L50" i="187"/>
  <c r="K50" i="187"/>
  <c r="N24" i="187"/>
  <c r="N34" i="187"/>
  <c r="G48" i="187"/>
  <c r="G61" i="187" s="1"/>
  <c r="G62" i="187" s="1"/>
  <c r="G72" i="187" s="1"/>
  <c r="B58" i="187"/>
  <c r="B61" i="187" s="1"/>
  <c r="B62" i="187" s="1"/>
  <c r="N55" i="187"/>
  <c r="N58" i="187" s="1"/>
  <c r="C48" i="188"/>
  <c r="C50" i="188" s="1"/>
  <c r="K50" i="188"/>
  <c r="B38" i="188"/>
  <c r="E87" i="188"/>
  <c r="E88" i="188" s="1"/>
  <c r="F88" i="188" s="1"/>
  <c r="G88" i="188" s="1"/>
  <c r="H88" i="188" s="1"/>
  <c r="I88" i="188" s="1"/>
  <c r="J88" i="188" s="1"/>
  <c r="K88" i="188" s="1"/>
  <c r="L88" i="188" s="1"/>
  <c r="M88" i="188" s="1"/>
  <c r="G61" i="188"/>
  <c r="G62" i="188" s="1"/>
  <c r="G72" i="188" s="1"/>
  <c r="K61" i="188"/>
  <c r="K62" i="188" s="1"/>
  <c r="K72" i="188" s="1"/>
  <c r="H13" i="189"/>
  <c r="K62" i="189"/>
  <c r="K72" i="189" s="1"/>
  <c r="L38" i="189"/>
  <c r="L42" i="189" s="1"/>
  <c r="L48" i="189" s="1"/>
  <c r="I50" i="190"/>
  <c r="H50" i="190"/>
  <c r="M50" i="190"/>
  <c r="M62" i="190"/>
  <c r="M72" i="190" s="1"/>
  <c r="N23" i="190"/>
  <c r="F38" i="190"/>
  <c r="F42" i="190" s="1"/>
  <c r="F48" i="190" s="1"/>
  <c r="K50" i="191"/>
  <c r="B27" i="191"/>
  <c r="H38" i="191"/>
  <c r="H42" i="191" s="1"/>
  <c r="H48" i="191" s="1"/>
  <c r="K61" i="191"/>
  <c r="K62" i="191" s="1"/>
  <c r="K72" i="191" s="1"/>
  <c r="D83" i="191"/>
  <c r="C85" i="191"/>
  <c r="C50" i="192"/>
  <c r="C62" i="192"/>
  <c r="C72" i="192" s="1"/>
  <c r="K50" i="192"/>
  <c r="K62" i="192"/>
  <c r="K72" i="192" s="1"/>
  <c r="B61" i="192"/>
  <c r="B62" i="192" s="1"/>
  <c r="F61" i="192"/>
  <c r="F62" i="192" s="1"/>
  <c r="F72" i="192" s="1"/>
  <c r="E83" i="193"/>
  <c r="D85" i="193"/>
  <c r="C61" i="193"/>
  <c r="C62" i="193" s="1"/>
  <c r="C72" i="193" s="1"/>
  <c r="N58" i="192"/>
  <c r="N56" i="194"/>
  <c r="N87" i="194" s="1"/>
  <c r="C87" i="194"/>
  <c r="E50" i="195"/>
  <c r="H62" i="195"/>
  <c r="H72" i="195" s="1"/>
  <c r="C27" i="196"/>
  <c r="N23" i="196"/>
  <c r="C85" i="206"/>
  <c r="D83" i="206"/>
  <c r="F87" i="190"/>
  <c r="E58" i="191"/>
  <c r="E61" i="191" s="1"/>
  <c r="E62" i="191" s="1"/>
  <c r="E72" i="191" s="1"/>
  <c r="C87" i="191"/>
  <c r="C88" i="191" s="1"/>
  <c r="D88" i="191" s="1"/>
  <c r="E88" i="191" s="1"/>
  <c r="N56" i="191"/>
  <c r="N87" i="191" s="1"/>
  <c r="I48" i="191"/>
  <c r="I61" i="191" s="1"/>
  <c r="I62" i="191" s="1"/>
  <c r="I72" i="191" s="1"/>
  <c r="F87" i="191"/>
  <c r="I48" i="192"/>
  <c r="N38" i="192"/>
  <c r="N42" i="192" s="1"/>
  <c r="N48" i="192" s="1"/>
  <c r="F27" i="192"/>
  <c r="M58" i="192"/>
  <c r="G62" i="193"/>
  <c r="G72" i="193" s="1"/>
  <c r="J50" i="193"/>
  <c r="I61" i="193"/>
  <c r="F85" i="195"/>
  <c r="H50" i="194"/>
  <c r="C48" i="194"/>
  <c r="C50" i="194" s="1"/>
  <c r="J48" i="194"/>
  <c r="J61" i="194" s="1"/>
  <c r="N25" i="194"/>
  <c r="N26" i="194"/>
  <c r="B27" i="194"/>
  <c r="N34" i="194"/>
  <c r="D48" i="194"/>
  <c r="D61" i="194" s="1"/>
  <c r="D62" i="194" s="1"/>
  <c r="D72" i="194" s="1"/>
  <c r="G48" i="194"/>
  <c r="G61" i="194" s="1"/>
  <c r="G62" i="194" s="1"/>
  <c r="G72" i="194" s="1"/>
  <c r="D61" i="195"/>
  <c r="D62" i="195" s="1"/>
  <c r="D72" i="195" s="1"/>
  <c r="M48" i="195"/>
  <c r="E83" i="196"/>
  <c r="G83" i="198"/>
  <c r="G50" i="196"/>
  <c r="H48" i="196"/>
  <c r="K50" i="197"/>
  <c r="K61" i="197"/>
  <c r="K62" i="197" s="1"/>
  <c r="K72" i="197" s="1"/>
  <c r="B27" i="198"/>
  <c r="B28" i="198" s="1"/>
  <c r="N23" i="198"/>
  <c r="F27" i="199"/>
  <c r="F28" i="199" s="1"/>
  <c r="N23" i="199"/>
  <c r="N27" i="199" s="1"/>
  <c r="N28" i="199" s="1"/>
  <c r="M50" i="205"/>
  <c r="M61" i="205"/>
  <c r="M62" i="205" s="1"/>
  <c r="M72" i="205" s="1"/>
  <c r="N11" i="189"/>
  <c r="D48" i="189"/>
  <c r="M48" i="192"/>
  <c r="M50" i="192" s="1"/>
  <c r="E48" i="192"/>
  <c r="E61" i="192" s="1"/>
  <c r="E62" i="192" s="1"/>
  <c r="E72" i="192" s="1"/>
  <c r="H13" i="192"/>
  <c r="K62" i="193"/>
  <c r="K72" i="193" s="1"/>
  <c r="E48" i="193"/>
  <c r="J27" i="193"/>
  <c r="J61" i="193"/>
  <c r="J62" i="193" s="1"/>
  <c r="J72" i="193" s="1"/>
  <c r="M62" i="194"/>
  <c r="M72" i="194" s="1"/>
  <c r="N23" i="194"/>
  <c r="L50" i="194"/>
  <c r="L62" i="194"/>
  <c r="L72" i="194" s="1"/>
  <c r="B85" i="194"/>
  <c r="C83" i="194"/>
  <c r="C88" i="194"/>
  <c r="D88" i="194" s="1"/>
  <c r="E61" i="195"/>
  <c r="E62" i="195" s="1"/>
  <c r="E72" i="195" s="1"/>
  <c r="I50" i="195"/>
  <c r="L62" i="195"/>
  <c r="L72" i="195" s="1"/>
  <c r="E27" i="195"/>
  <c r="N23" i="195"/>
  <c r="K48" i="195"/>
  <c r="K61" i="195" s="1"/>
  <c r="K62" i="195" s="1"/>
  <c r="K72" i="195" s="1"/>
  <c r="F38" i="197"/>
  <c r="F42" i="197" s="1"/>
  <c r="F48" i="197" s="1"/>
  <c r="N11" i="192"/>
  <c r="N13" i="192" s="1"/>
  <c r="F48" i="192"/>
  <c r="F50" i="192" s="1"/>
  <c r="J48" i="192"/>
  <c r="B27" i="192"/>
  <c r="N23" i="192"/>
  <c r="N27" i="192" s="1"/>
  <c r="J27" i="192"/>
  <c r="C83" i="192"/>
  <c r="B85" i="192"/>
  <c r="M84" i="192"/>
  <c r="F48" i="193"/>
  <c r="F50" i="193" s="1"/>
  <c r="M48" i="193"/>
  <c r="M61" i="193" s="1"/>
  <c r="M62" i="193" s="1"/>
  <c r="M72" i="193" s="1"/>
  <c r="N23" i="193"/>
  <c r="N24" i="193"/>
  <c r="N25" i="193"/>
  <c r="B27" i="193"/>
  <c r="D38" i="193"/>
  <c r="D42" i="193" s="1"/>
  <c r="D48" i="193" s="1"/>
  <c r="C88" i="193"/>
  <c r="C58" i="194"/>
  <c r="B72" i="195"/>
  <c r="B63" i="195"/>
  <c r="I50" i="194"/>
  <c r="B38" i="194"/>
  <c r="E87" i="194"/>
  <c r="E58" i="194"/>
  <c r="E61" i="194" s="1"/>
  <c r="E62" i="194" s="1"/>
  <c r="E72" i="194" s="1"/>
  <c r="L50" i="195"/>
  <c r="C27" i="195"/>
  <c r="N25" i="195"/>
  <c r="I61" i="195"/>
  <c r="I62" i="195" s="1"/>
  <c r="I72" i="195" s="1"/>
  <c r="B38" i="196"/>
  <c r="M50" i="199"/>
  <c r="M61" i="199"/>
  <c r="M62" i="199" s="1"/>
  <c r="M72" i="199" s="1"/>
  <c r="C13" i="200"/>
  <c r="C28" i="200"/>
  <c r="G62" i="200"/>
  <c r="G72" i="200" s="1"/>
  <c r="G50" i="200"/>
  <c r="H50" i="200"/>
  <c r="H61" i="200"/>
  <c r="H62" i="200" s="1"/>
  <c r="H72" i="200" s="1"/>
  <c r="L61" i="200"/>
  <c r="L62" i="200" s="1"/>
  <c r="L72" i="200" s="1"/>
  <c r="L50" i="200"/>
  <c r="F38" i="200"/>
  <c r="M61" i="200"/>
  <c r="M62" i="200" s="1"/>
  <c r="M72" i="200" s="1"/>
  <c r="M50" i="200"/>
  <c r="B50" i="200"/>
  <c r="B61" i="200"/>
  <c r="B62" i="200" s="1"/>
  <c r="C85" i="200"/>
  <c r="D83" i="200"/>
  <c r="K27" i="193"/>
  <c r="N9" i="194"/>
  <c r="N13" i="194" s="1"/>
  <c r="J13" i="194"/>
  <c r="I48" i="196"/>
  <c r="I61" i="196" s="1"/>
  <c r="N27" i="197"/>
  <c r="B38" i="197"/>
  <c r="G61" i="197"/>
  <c r="G62" i="197" s="1"/>
  <c r="G72" i="197" s="1"/>
  <c r="G50" i="197"/>
  <c r="B85" i="197"/>
  <c r="C83" i="197"/>
  <c r="E50" i="198"/>
  <c r="E62" i="198"/>
  <c r="E72" i="198" s="1"/>
  <c r="G50" i="198"/>
  <c r="G62" i="198"/>
  <c r="G72" i="198" s="1"/>
  <c r="I62" i="198"/>
  <c r="I72" i="198" s="1"/>
  <c r="I50" i="198"/>
  <c r="M62" i="198"/>
  <c r="M72" i="198" s="1"/>
  <c r="C48" i="198"/>
  <c r="C61" i="198" s="1"/>
  <c r="C62" i="198" s="1"/>
  <c r="C72" i="198" s="1"/>
  <c r="K48" i="198"/>
  <c r="K61" i="198" s="1"/>
  <c r="K62" i="198" s="1"/>
  <c r="K72" i="198" s="1"/>
  <c r="AB33" i="198"/>
  <c r="AP33" i="198" s="1"/>
  <c r="N34" i="198"/>
  <c r="H38" i="198"/>
  <c r="H42" i="198" s="1"/>
  <c r="H48" i="198" s="1"/>
  <c r="F62" i="199"/>
  <c r="F72" i="199" s="1"/>
  <c r="F50" i="199"/>
  <c r="H62" i="199"/>
  <c r="H72" i="199" s="1"/>
  <c r="H50" i="199"/>
  <c r="J50" i="199"/>
  <c r="J62" i="199"/>
  <c r="J72" i="199" s="1"/>
  <c r="D48" i="199"/>
  <c r="D61" i="199" s="1"/>
  <c r="D27" i="199"/>
  <c r="D28" i="199" s="1"/>
  <c r="B42" i="199"/>
  <c r="B48" i="199" s="1"/>
  <c r="B50" i="199" s="1"/>
  <c r="I48" i="199"/>
  <c r="H50" i="202"/>
  <c r="H62" i="202"/>
  <c r="H72" i="202" s="1"/>
  <c r="B27" i="205"/>
  <c r="B28" i="205" s="1"/>
  <c r="N23" i="205"/>
  <c r="N27" i="205" s="1"/>
  <c r="N28" i="205" s="1"/>
  <c r="L61" i="205"/>
  <c r="L50" i="205"/>
  <c r="C83" i="205"/>
  <c r="B85" i="205"/>
  <c r="B42" i="193"/>
  <c r="B48" i="193" s="1"/>
  <c r="B50" i="193" s="1"/>
  <c r="M50" i="193"/>
  <c r="G27" i="193"/>
  <c r="N46" i="193"/>
  <c r="H62" i="194"/>
  <c r="H72" i="194" s="1"/>
  <c r="F13" i="194"/>
  <c r="I27" i="194"/>
  <c r="F87" i="194"/>
  <c r="J62" i="195"/>
  <c r="J72" i="195" s="1"/>
  <c r="F48" i="195"/>
  <c r="F50" i="195" s="1"/>
  <c r="L48" i="196"/>
  <c r="J38" i="196"/>
  <c r="J42" i="196" s="1"/>
  <c r="J48" i="196" s="1"/>
  <c r="N34" i="197"/>
  <c r="C61" i="197"/>
  <c r="C62" i="197" s="1"/>
  <c r="C72" i="197" s="1"/>
  <c r="C50" i="197"/>
  <c r="N55" i="197"/>
  <c r="N58" i="197" s="1"/>
  <c r="B58" i="197"/>
  <c r="D61" i="197"/>
  <c r="D62" i="197" s="1"/>
  <c r="D72" i="197" s="1"/>
  <c r="L61" i="197"/>
  <c r="L62" i="197" s="1"/>
  <c r="L72" i="197" s="1"/>
  <c r="N24" i="198"/>
  <c r="M50" i="198"/>
  <c r="N55" i="198"/>
  <c r="N58" i="198" s="1"/>
  <c r="B58" i="198"/>
  <c r="D61" i="198"/>
  <c r="D62" i="198" s="1"/>
  <c r="D72" i="198" s="1"/>
  <c r="L61" i="198"/>
  <c r="L62" i="198" s="1"/>
  <c r="L72" i="198" s="1"/>
  <c r="L62" i="199"/>
  <c r="L72" i="199" s="1"/>
  <c r="D50" i="199"/>
  <c r="D62" i="199"/>
  <c r="D72" i="199" s="1"/>
  <c r="H27" i="199"/>
  <c r="H28" i="199" s="1"/>
  <c r="E62" i="199"/>
  <c r="E72" i="199" s="1"/>
  <c r="E50" i="199"/>
  <c r="F61" i="201"/>
  <c r="F50" i="201"/>
  <c r="I13" i="193"/>
  <c r="C27" i="193"/>
  <c r="F87" i="193"/>
  <c r="B85" i="193"/>
  <c r="C50" i="196"/>
  <c r="G62" i="196"/>
  <c r="G72" i="196" s="1"/>
  <c r="I62" i="196"/>
  <c r="I72" i="196" s="1"/>
  <c r="K50" i="196"/>
  <c r="M62" i="196"/>
  <c r="M72" i="196" s="1"/>
  <c r="M50" i="196"/>
  <c r="B27" i="196"/>
  <c r="F27" i="196"/>
  <c r="J27" i="196"/>
  <c r="F38" i="196"/>
  <c r="F42" i="196" s="1"/>
  <c r="F48" i="196" s="1"/>
  <c r="F50" i="196" s="1"/>
  <c r="D50" i="197"/>
  <c r="I61" i="197"/>
  <c r="I62" i="197" s="1"/>
  <c r="I72" i="197" s="1"/>
  <c r="M48" i="197"/>
  <c r="J38" i="197"/>
  <c r="J42" i="197" s="1"/>
  <c r="J48" i="197" s="1"/>
  <c r="B38" i="198"/>
  <c r="J38" i="198"/>
  <c r="J42" i="198" s="1"/>
  <c r="J48" i="198"/>
  <c r="N13" i="199"/>
  <c r="AB33" i="199"/>
  <c r="AP33" i="199" s="1"/>
  <c r="N34" i="199"/>
  <c r="C38" i="199"/>
  <c r="C42" i="199" s="1"/>
  <c r="C48" i="199" s="1"/>
  <c r="C50" i="199" s="1"/>
  <c r="N24" i="200"/>
  <c r="D27" i="200"/>
  <c r="D28" i="200" s="1"/>
  <c r="E27" i="202"/>
  <c r="E28" i="202" s="1"/>
  <c r="N23" i="202"/>
  <c r="C42" i="202"/>
  <c r="F61" i="202"/>
  <c r="F62" i="202" s="1"/>
  <c r="F72" i="202" s="1"/>
  <c r="F50" i="202"/>
  <c r="H62" i="204"/>
  <c r="H72" i="204" s="1"/>
  <c r="H50" i="204"/>
  <c r="K50" i="204"/>
  <c r="K62" i="204"/>
  <c r="K72" i="204" s="1"/>
  <c r="B48" i="204"/>
  <c r="B50" i="204" s="1"/>
  <c r="G38" i="204"/>
  <c r="G42" i="204" s="1"/>
  <c r="G48" i="204" s="1"/>
  <c r="G27" i="200"/>
  <c r="G28" i="200" s="1"/>
  <c r="B61" i="201"/>
  <c r="B62" i="201" s="1"/>
  <c r="N13" i="201"/>
  <c r="C42" i="201"/>
  <c r="C48" i="201" s="1"/>
  <c r="C50" i="201" s="1"/>
  <c r="C88" i="201"/>
  <c r="D88" i="201" s="1"/>
  <c r="E88" i="201" s="1"/>
  <c r="F88" i="201" s="1"/>
  <c r="G88" i="201" s="1"/>
  <c r="H88" i="201" s="1"/>
  <c r="I88" i="201" s="1"/>
  <c r="J88" i="201" s="1"/>
  <c r="K88" i="201" s="1"/>
  <c r="L88" i="201" s="1"/>
  <c r="M88" i="201" s="1"/>
  <c r="G50" i="202"/>
  <c r="B48" i="202"/>
  <c r="B50" i="202" s="1"/>
  <c r="D28" i="202"/>
  <c r="H28" i="202"/>
  <c r="L50" i="203"/>
  <c r="D83" i="203"/>
  <c r="C85" i="203"/>
  <c r="C27" i="207"/>
  <c r="C28" i="207" s="1"/>
  <c r="N24" i="207"/>
  <c r="D48" i="196"/>
  <c r="K27" i="200"/>
  <c r="K28" i="200" s="1"/>
  <c r="D28" i="201"/>
  <c r="F62" i="201"/>
  <c r="F72" i="201" s="1"/>
  <c r="M50" i="201"/>
  <c r="J28" i="201"/>
  <c r="H38" i="201"/>
  <c r="H42" i="201" s="1"/>
  <c r="H48" i="201" s="1"/>
  <c r="B85" i="201"/>
  <c r="C83" i="201"/>
  <c r="E61" i="202"/>
  <c r="E62" i="202" s="1"/>
  <c r="E72" i="202" s="1"/>
  <c r="M62" i="202"/>
  <c r="M72" i="202" s="1"/>
  <c r="C48" i="202"/>
  <c r="C61" i="202" s="1"/>
  <c r="C62" i="202" s="1"/>
  <c r="C72" i="202" s="1"/>
  <c r="I38" i="202"/>
  <c r="I42" i="202" s="1"/>
  <c r="I48" i="202" s="1"/>
  <c r="I61" i="202" s="1"/>
  <c r="N13" i="203"/>
  <c r="D62" i="203"/>
  <c r="D72" i="203" s="1"/>
  <c r="F13" i="208"/>
  <c r="F28" i="208"/>
  <c r="L13" i="208"/>
  <c r="L28" i="208"/>
  <c r="N11" i="208"/>
  <c r="N13" i="208" s="1"/>
  <c r="C13" i="208"/>
  <c r="G50" i="208"/>
  <c r="G62" i="208"/>
  <c r="G72" i="208" s="1"/>
  <c r="I38" i="208"/>
  <c r="I42" i="208" s="1"/>
  <c r="I48" i="208" s="1"/>
  <c r="B58" i="208"/>
  <c r="N55" i="208"/>
  <c r="H28" i="198"/>
  <c r="K48" i="200"/>
  <c r="G50" i="201"/>
  <c r="G62" i="201"/>
  <c r="G72" i="201" s="1"/>
  <c r="E48" i="201"/>
  <c r="E50" i="201" s="1"/>
  <c r="I48" i="201"/>
  <c r="I61" i="201" s="1"/>
  <c r="I62" i="201" s="1"/>
  <c r="I72" i="201" s="1"/>
  <c r="G27" i="201"/>
  <c r="G28" i="201" s="1"/>
  <c r="N24" i="201"/>
  <c r="N27" i="201" s="1"/>
  <c r="N28" i="201" s="1"/>
  <c r="D38" i="201"/>
  <c r="D42" i="201" s="1"/>
  <c r="D48" i="201" s="1"/>
  <c r="N46" i="201"/>
  <c r="J48" i="202"/>
  <c r="J61" i="202" s="1"/>
  <c r="J62" i="202" s="1"/>
  <c r="J72" i="202" s="1"/>
  <c r="B58" i="202"/>
  <c r="N55" i="202"/>
  <c r="N58" i="202" s="1"/>
  <c r="M50" i="203"/>
  <c r="M61" i="203"/>
  <c r="M62" i="203" s="1"/>
  <c r="M72" i="203" s="1"/>
  <c r="B27" i="203"/>
  <c r="B28" i="203" s="1"/>
  <c r="N24" i="203"/>
  <c r="N27" i="203" s="1"/>
  <c r="N28" i="203" s="1"/>
  <c r="J38" i="203"/>
  <c r="J42" i="203" s="1"/>
  <c r="J48" i="203" s="1"/>
  <c r="C83" i="204"/>
  <c r="B85" i="204"/>
  <c r="J48" i="200"/>
  <c r="J61" i="200" s="1"/>
  <c r="J62" i="200" s="1"/>
  <c r="J72" i="200" s="1"/>
  <c r="J48" i="201"/>
  <c r="J61" i="201" s="1"/>
  <c r="J62" i="201" s="1"/>
  <c r="J72" i="201" s="1"/>
  <c r="M28" i="202"/>
  <c r="D48" i="202"/>
  <c r="D61" i="202" s="1"/>
  <c r="D62" i="202" s="1"/>
  <c r="D72" i="202" s="1"/>
  <c r="K48" i="202"/>
  <c r="F38" i="203"/>
  <c r="B63" i="205"/>
  <c r="B72" i="205"/>
  <c r="F50" i="204"/>
  <c r="F62" i="204"/>
  <c r="F72" i="204" s="1"/>
  <c r="C38" i="204"/>
  <c r="C42" i="204" s="1"/>
  <c r="C48" i="204" s="1"/>
  <c r="G48" i="205"/>
  <c r="G61" i="205" s="1"/>
  <c r="G61" i="206"/>
  <c r="C83" i="207"/>
  <c r="B85" i="207"/>
  <c r="M61" i="207"/>
  <c r="M62" i="207" s="1"/>
  <c r="M72" i="207" s="1"/>
  <c r="K28" i="201"/>
  <c r="N87" i="201"/>
  <c r="N11" i="202"/>
  <c r="N13" i="202" s="1"/>
  <c r="L48" i="202"/>
  <c r="B85" i="202"/>
  <c r="C13" i="203"/>
  <c r="F13" i="203"/>
  <c r="N87" i="203"/>
  <c r="C88" i="203"/>
  <c r="D88" i="203" s="1"/>
  <c r="E88" i="203" s="1"/>
  <c r="F88" i="203" s="1"/>
  <c r="G88" i="203" s="1"/>
  <c r="H88" i="203" s="1"/>
  <c r="I88" i="203" s="1"/>
  <c r="J88" i="203" s="1"/>
  <c r="K88" i="203" s="1"/>
  <c r="L88" i="203" s="1"/>
  <c r="M88" i="203" s="1"/>
  <c r="D13" i="204"/>
  <c r="N23" i="204"/>
  <c r="N27" i="204" s="1"/>
  <c r="N28" i="204" s="1"/>
  <c r="I48" i="204"/>
  <c r="I61" i="204" s="1"/>
  <c r="I62" i="204" s="1"/>
  <c r="I72" i="204" s="1"/>
  <c r="L62" i="205"/>
  <c r="L72" i="205" s="1"/>
  <c r="D48" i="205"/>
  <c r="D61" i="205" s="1"/>
  <c r="D62" i="205" s="1"/>
  <c r="D72" i="205" s="1"/>
  <c r="L28" i="205"/>
  <c r="C42" i="205"/>
  <c r="N38" i="205"/>
  <c r="N42" i="205" s="1"/>
  <c r="N48" i="205" s="1"/>
  <c r="F61" i="206"/>
  <c r="F62" i="206" s="1"/>
  <c r="F72" i="206" s="1"/>
  <c r="F50" i="206"/>
  <c r="C28" i="201"/>
  <c r="L28" i="202"/>
  <c r="D50" i="203"/>
  <c r="N20" i="203"/>
  <c r="E50" i="204"/>
  <c r="E62" i="204"/>
  <c r="E72" i="204" s="1"/>
  <c r="J13" i="204"/>
  <c r="M50" i="204"/>
  <c r="M62" i="204"/>
  <c r="M72" i="204" s="1"/>
  <c r="N11" i="204"/>
  <c r="N13" i="204" s="1"/>
  <c r="B42" i="204"/>
  <c r="N38" i="204"/>
  <c r="N42" i="204" s="1"/>
  <c r="N48" i="204" s="1"/>
  <c r="N61" i="204" s="1"/>
  <c r="E48" i="205"/>
  <c r="E61" i="205" s="1"/>
  <c r="G13" i="206"/>
  <c r="G28" i="206"/>
  <c r="N48" i="206"/>
  <c r="C27" i="206"/>
  <c r="C28" i="206" s="1"/>
  <c r="N23" i="206"/>
  <c r="N27" i="206" s="1"/>
  <c r="N28" i="206" s="1"/>
  <c r="L48" i="204"/>
  <c r="L61" i="204" s="1"/>
  <c r="L62" i="204" s="1"/>
  <c r="L72" i="204" s="1"/>
  <c r="G28" i="205"/>
  <c r="N58" i="206"/>
  <c r="H50" i="206"/>
  <c r="K50" i="206"/>
  <c r="D88" i="206"/>
  <c r="E88" i="206" s="1"/>
  <c r="F88" i="206" s="1"/>
  <c r="G88" i="206" s="1"/>
  <c r="H88" i="206" s="1"/>
  <c r="I88" i="206" s="1"/>
  <c r="J88" i="206" s="1"/>
  <c r="K88" i="206" s="1"/>
  <c r="L88" i="206" s="1"/>
  <c r="M88" i="206" s="1"/>
  <c r="K50" i="207"/>
  <c r="D48" i="207"/>
  <c r="B42" i="207"/>
  <c r="I48" i="203"/>
  <c r="G13" i="205"/>
  <c r="E13" i="205"/>
  <c r="H13" i="205"/>
  <c r="F48" i="205"/>
  <c r="F61" i="205" s="1"/>
  <c r="F62" i="205" s="1"/>
  <c r="F72" i="205" s="1"/>
  <c r="K27" i="205"/>
  <c r="K28" i="205" s="1"/>
  <c r="C50" i="206"/>
  <c r="E48" i="206"/>
  <c r="M48" i="206"/>
  <c r="M61" i="206" s="1"/>
  <c r="M62" i="206" s="1"/>
  <c r="M72" i="206" s="1"/>
  <c r="D61" i="206"/>
  <c r="D62" i="206" s="1"/>
  <c r="D72" i="206" s="1"/>
  <c r="G38" i="207"/>
  <c r="G42" i="207" s="1"/>
  <c r="G48" i="207" s="1"/>
  <c r="H61" i="207"/>
  <c r="H62" i="207" s="1"/>
  <c r="H72" i="207" s="1"/>
  <c r="L61" i="207"/>
  <c r="L62" i="207" s="1"/>
  <c r="L72" i="207" s="1"/>
  <c r="B13" i="203"/>
  <c r="K28" i="203"/>
  <c r="D28" i="204"/>
  <c r="H28" i="204"/>
  <c r="L28" i="204"/>
  <c r="D48" i="204"/>
  <c r="D61" i="204" s="1"/>
  <c r="I13" i="205"/>
  <c r="J48" i="205"/>
  <c r="J62" i="206"/>
  <c r="J72" i="206" s="1"/>
  <c r="J50" i="206"/>
  <c r="L62" i="206"/>
  <c r="L72" i="206" s="1"/>
  <c r="L50" i="206"/>
  <c r="B13" i="206"/>
  <c r="N11" i="206"/>
  <c r="N13" i="206" s="1"/>
  <c r="H50" i="207"/>
  <c r="J62" i="207"/>
  <c r="J72" i="207" s="1"/>
  <c r="B48" i="207"/>
  <c r="B50" i="207" s="1"/>
  <c r="F48" i="207"/>
  <c r="N25" i="207"/>
  <c r="C38" i="207"/>
  <c r="C42" i="207" s="1"/>
  <c r="C48" i="207"/>
  <c r="C50" i="207" s="1"/>
  <c r="L58" i="208"/>
  <c r="L61" i="208" s="1"/>
  <c r="L87" i="208"/>
  <c r="L88" i="208" s="1"/>
  <c r="M88" i="208" s="1"/>
  <c r="N56" i="208"/>
  <c r="N87" i="208" s="1"/>
  <c r="N27" i="209"/>
  <c r="N28" i="209" s="1"/>
  <c r="F50" i="211"/>
  <c r="J50" i="211"/>
  <c r="J62" i="211"/>
  <c r="J72" i="211" s="1"/>
  <c r="C48" i="205"/>
  <c r="N38" i="206"/>
  <c r="N42" i="206" s="1"/>
  <c r="B58" i="206"/>
  <c r="B61" i="206" s="1"/>
  <c r="L84" i="207"/>
  <c r="K84" i="207"/>
  <c r="D28" i="207"/>
  <c r="N55" i="207"/>
  <c r="N58" i="207" s="1"/>
  <c r="N23" i="208"/>
  <c r="N27" i="208" s="1"/>
  <c r="N28" i="208" s="1"/>
  <c r="E38" i="208"/>
  <c r="F84" i="208"/>
  <c r="N53" i="208"/>
  <c r="I84" i="208"/>
  <c r="K84" i="208"/>
  <c r="E84" i="208"/>
  <c r="G84" i="208"/>
  <c r="J84" i="208"/>
  <c r="H50" i="209"/>
  <c r="J48" i="209"/>
  <c r="C27" i="209"/>
  <c r="C28" i="209" s="1"/>
  <c r="B38" i="209"/>
  <c r="H13" i="208"/>
  <c r="H28" i="208"/>
  <c r="K50" i="208"/>
  <c r="K61" i="208"/>
  <c r="K62" i="208" s="1"/>
  <c r="K72" i="208" s="1"/>
  <c r="C83" i="208"/>
  <c r="B85" i="208"/>
  <c r="E62" i="209"/>
  <c r="E72" i="209" s="1"/>
  <c r="G50" i="209"/>
  <c r="G62" i="209"/>
  <c r="G72" i="209" s="1"/>
  <c r="I62" i="209"/>
  <c r="I72" i="209" s="1"/>
  <c r="I50" i="209"/>
  <c r="M50" i="209"/>
  <c r="F38" i="209"/>
  <c r="F42" i="209" s="1"/>
  <c r="F48" i="209"/>
  <c r="M61" i="209"/>
  <c r="M62" i="209" s="1"/>
  <c r="M72" i="209" s="1"/>
  <c r="B48" i="208"/>
  <c r="B50" i="208" s="1"/>
  <c r="F48" i="208"/>
  <c r="J48" i="208"/>
  <c r="J50" i="208" s="1"/>
  <c r="B28" i="208"/>
  <c r="E27" i="208"/>
  <c r="E28" i="208" s="1"/>
  <c r="M38" i="208"/>
  <c r="M42" i="208" s="1"/>
  <c r="M48" i="208"/>
  <c r="M50" i="208" s="1"/>
  <c r="F61" i="208"/>
  <c r="C50" i="209"/>
  <c r="E50" i="209"/>
  <c r="D83" i="209"/>
  <c r="C85" i="209"/>
  <c r="D27" i="211"/>
  <c r="D28" i="211" s="1"/>
  <c r="N24" i="211"/>
  <c r="N27" i="211" s="1"/>
  <c r="N28" i="211" s="1"/>
  <c r="F62" i="212"/>
  <c r="F72" i="212" s="1"/>
  <c r="F50" i="212"/>
  <c r="C62" i="211"/>
  <c r="C72" i="211" s="1"/>
  <c r="K62" i="211"/>
  <c r="K72" i="211" s="1"/>
  <c r="C48" i="211"/>
  <c r="C61" i="211" s="1"/>
  <c r="G48" i="211"/>
  <c r="G61" i="211" s="1"/>
  <c r="G62" i="211" s="1"/>
  <c r="G72" i="211" s="1"/>
  <c r="H27" i="211"/>
  <c r="H28" i="211" s="1"/>
  <c r="D50" i="212"/>
  <c r="D62" i="212"/>
  <c r="D72" i="212" s="1"/>
  <c r="L62" i="212"/>
  <c r="L72" i="212" s="1"/>
  <c r="L50" i="212"/>
  <c r="K50" i="213"/>
  <c r="B42" i="211"/>
  <c r="B48" i="211" s="1"/>
  <c r="B61" i="211" s="1"/>
  <c r="B62" i="211" s="1"/>
  <c r="F61" i="211"/>
  <c r="F62" i="211" s="1"/>
  <c r="F72" i="211" s="1"/>
  <c r="M50" i="212"/>
  <c r="M61" i="212"/>
  <c r="M62" i="212" s="1"/>
  <c r="M72" i="212" s="1"/>
  <c r="F27" i="212"/>
  <c r="F28" i="212" s="1"/>
  <c r="N23" i="212"/>
  <c r="N27" i="212" s="1"/>
  <c r="N28" i="212" s="1"/>
  <c r="B42" i="212"/>
  <c r="B48" i="212" s="1"/>
  <c r="M50" i="213"/>
  <c r="I50" i="211"/>
  <c r="G28" i="211"/>
  <c r="L27" i="211"/>
  <c r="L28" i="211" s="1"/>
  <c r="C28" i="211"/>
  <c r="E38" i="211"/>
  <c r="E42" i="211" s="1"/>
  <c r="E48" i="211" s="1"/>
  <c r="M38" i="211"/>
  <c r="M42" i="211" s="1"/>
  <c r="M48" i="211" s="1"/>
  <c r="H50" i="212"/>
  <c r="H62" i="212"/>
  <c r="H72" i="212" s="1"/>
  <c r="N26" i="213"/>
  <c r="K27" i="213"/>
  <c r="K28" i="213" s="1"/>
  <c r="G27" i="213"/>
  <c r="G28" i="213" s="1"/>
  <c r="G50" i="213"/>
  <c r="M46" i="211"/>
  <c r="L61" i="213"/>
  <c r="J61" i="213"/>
  <c r="J62" i="213" s="1"/>
  <c r="J72" i="213" s="1"/>
  <c r="H61" i="213"/>
  <c r="H62" i="213" s="1"/>
  <c r="H72" i="213" s="1"/>
  <c r="F61" i="213"/>
  <c r="F62" i="213" s="1"/>
  <c r="F72" i="213" s="1"/>
  <c r="D61" i="213"/>
  <c r="D62" i="213" s="1"/>
  <c r="D72" i="213" s="1"/>
  <c r="B61" i="213"/>
  <c r="B62" i="213" s="1"/>
  <c r="F50" i="214"/>
  <c r="F61" i="214"/>
  <c r="F62" i="214" s="1"/>
  <c r="F72" i="214" s="1"/>
  <c r="D50" i="214"/>
  <c r="D61" i="214"/>
  <c r="D62" i="214" s="1"/>
  <c r="D72" i="214" s="1"/>
  <c r="N46" i="211"/>
  <c r="I28" i="213"/>
  <c r="E28" i="213"/>
  <c r="N9" i="213"/>
  <c r="N13" i="213" s="1"/>
  <c r="M48" i="213"/>
  <c r="M61" i="213" s="1"/>
  <c r="M62" i="213" s="1"/>
  <c r="M72" i="213" s="1"/>
  <c r="L62" i="213"/>
  <c r="L72" i="213" s="1"/>
  <c r="J50" i="213"/>
  <c r="F50" i="213"/>
  <c r="B50" i="213"/>
  <c r="M27" i="213"/>
  <c r="M28" i="213" s="1"/>
  <c r="K48" i="213"/>
  <c r="K61" i="213"/>
  <c r="K62" i="213" s="1"/>
  <c r="K72" i="213" s="1"/>
  <c r="I48" i="213"/>
  <c r="I50" i="213" s="1"/>
  <c r="G48" i="213"/>
  <c r="G61" i="213"/>
  <c r="G62" i="213" s="1"/>
  <c r="G72" i="213" s="1"/>
  <c r="E48" i="213"/>
  <c r="E50" i="213" s="1"/>
  <c r="C48" i="213"/>
  <c r="C50" i="213" s="1"/>
  <c r="C61" i="213"/>
  <c r="C62" i="213" s="1"/>
  <c r="C72" i="213" s="1"/>
  <c r="N38" i="213"/>
  <c r="N42" i="213" s="1"/>
  <c r="N48" i="213" s="1"/>
  <c r="N61" i="213" s="1"/>
  <c r="B42" i="213"/>
  <c r="B48" i="213" s="1"/>
  <c r="C27" i="213"/>
  <c r="C28" i="213" s="1"/>
  <c r="K63" i="222"/>
  <c r="J73" i="222"/>
  <c r="J64" i="222"/>
  <c r="J74" i="222" s="1"/>
  <c r="J84" i="200"/>
  <c r="F84" i="200"/>
  <c r="E58" i="200"/>
  <c r="E61" i="200" s="1"/>
  <c r="E62" i="200" s="1"/>
  <c r="J84" i="201"/>
  <c r="F84" i="201"/>
  <c r="E58" i="201"/>
  <c r="E61" i="201" s="1"/>
  <c r="E62" i="201" s="1"/>
  <c r="N53" i="201"/>
  <c r="N58" i="201" s="1"/>
  <c r="I28" i="202"/>
  <c r="I13" i="202"/>
  <c r="K84" i="202"/>
  <c r="G84" i="202"/>
  <c r="C28" i="205"/>
  <c r="M84" i="205"/>
  <c r="I84" i="205"/>
  <c r="E84" i="205"/>
  <c r="N53" i="205"/>
  <c r="N58" i="205" s="1"/>
  <c r="H73" i="221"/>
  <c r="H64" i="221"/>
  <c r="H74" i="221" s="1"/>
  <c r="I63" i="221"/>
  <c r="H73" i="220"/>
  <c r="H64" i="220"/>
  <c r="H74" i="220" s="1"/>
  <c r="I63" i="220"/>
  <c r="H63" i="219"/>
  <c r="G73" i="219"/>
  <c r="G64" i="219"/>
  <c r="G74" i="219" s="1"/>
  <c r="E73" i="218"/>
  <c r="E64" i="218"/>
  <c r="E74" i="218" s="1"/>
  <c r="F63" i="218"/>
  <c r="F63" i="217"/>
  <c r="E73" i="217"/>
  <c r="E64" i="217"/>
  <c r="E74" i="217" s="1"/>
  <c r="D73" i="216"/>
  <c r="D64" i="216"/>
  <c r="D74" i="216" s="1"/>
  <c r="E63" i="216"/>
  <c r="N50" i="215"/>
  <c r="O50" i="215" s="1"/>
  <c r="B73" i="215"/>
  <c r="B64" i="215"/>
  <c r="B74" i="215" s="1"/>
  <c r="C63" i="215"/>
  <c r="L61" i="214"/>
  <c r="L62" i="214" s="1"/>
  <c r="L72" i="214" s="1"/>
  <c r="N48" i="214"/>
  <c r="N61" i="214" s="1"/>
  <c r="N62" i="214" s="1"/>
  <c r="H61" i="214"/>
  <c r="H62" i="214" s="1"/>
  <c r="H72" i="214" s="1"/>
  <c r="M50" i="214"/>
  <c r="E50" i="214"/>
  <c r="B61" i="214"/>
  <c r="B62" i="214" s="1"/>
  <c r="B63" i="214" s="1"/>
  <c r="B50" i="214"/>
  <c r="N27" i="214"/>
  <c r="N28" i="214" s="1"/>
  <c r="J61" i="214"/>
  <c r="J62" i="214" s="1"/>
  <c r="J72" i="214" s="1"/>
  <c r="H61" i="211" l="1"/>
  <c r="H62" i="211" s="1"/>
  <c r="H72" i="211" s="1"/>
  <c r="H50" i="211"/>
  <c r="G61" i="203"/>
  <c r="G62" i="203" s="1"/>
  <c r="G72" i="203" s="1"/>
  <c r="G50" i="203"/>
  <c r="G50" i="190"/>
  <c r="G61" i="190"/>
  <c r="G62" i="190" s="1"/>
  <c r="G72" i="190" s="1"/>
  <c r="J50" i="212"/>
  <c r="J61" i="212"/>
  <c r="J62" i="212" s="1"/>
  <c r="J72" i="212" s="1"/>
  <c r="C61" i="212"/>
  <c r="C62" i="212" s="1"/>
  <c r="C72" i="212" s="1"/>
  <c r="C50" i="212"/>
  <c r="H50" i="201"/>
  <c r="H61" i="201"/>
  <c r="H62" i="201" s="1"/>
  <c r="H72" i="201" s="1"/>
  <c r="E83" i="202"/>
  <c r="D85" i="202"/>
  <c r="K61" i="194"/>
  <c r="K62" i="194" s="1"/>
  <c r="K72" i="194" s="1"/>
  <c r="K50" i="205"/>
  <c r="C61" i="201"/>
  <c r="C62" i="201" s="1"/>
  <c r="C72" i="201" s="1"/>
  <c r="J50" i="201"/>
  <c r="H50" i="197"/>
  <c r="E50" i="196"/>
  <c r="N27" i="194"/>
  <c r="G50" i="193"/>
  <c r="G61" i="191"/>
  <c r="G62" i="191" s="1"/>
  <c r="G72" i="191" s="1"/>
  <c r="L61" i="190"/>
  <c r="L62" i="190" s="1"/>
  <c r="L72" i="190" s="1"/>
  <c r="L50" i="182"/>
  <c r="N27" i="188"/>
  <c r="K61" i="181"/>
  <c r="K62" i="181" s="1"/>
  <c r="K72" i="181" s="1"/>
  <c r="N27" i="181"/>
  <c r="G61" i="183"/>
  <c r="G62" i="183" s="1"/>
  <c r="G72" i="183" s="1"/>
  <c r="J61" i="183"/>
  <c r="J62" i="183" s="1"/>
  <c r="J72" i="183" s="1"/>
  <c r="H61" i="182"/>
  <c r="H62" i="182" s="1"/>
  <c r="H72" i="182" s="1"/>
  <c r="D50" i="181"/>
  <c r="F62" i="191"/>
  <c r="F72" i="191" s="1"/>
  <c r="K50" i="211"/>
  <c r="G50" i="195"/>
  <c r="L61" i="191"/>
  <c r="L62" i="191" s="1"/>
  <c r="L72" i="191" s="1"/>
  <c r="L50" i="191"/>
  <c r="C85" i="199"/>
  <c r="D83" i="199"/>
  <c r="N27" i="186"/>
  <c r="H50" i="193"/>
  <c r="N58" i="184"/>
  <c r="B61" i="207"/>
  <c r="B62" i="207" s="1"/>
  <c r="E61" i="213"/>
  <c r="E62" i="213" s="1"/>
  <c r="E72" i="213" s="1"/>
  <c r="I61" i="213"/>
  <c r="I62" i="213" s="1"/>
  <c r="I72" i="213" s="1"/>
  <c r="N27" i="213"/>
  <c r="N28" i="213" s="1"/>
  <c r="J61" i="208"/>
  <c r="J62" i="208" s="1"/>
  <c r="J72" i="208" s="1"/>
  <c r="M50" i="206"/>
  <c r="N61" i="206"/>
  <c r="H50" i="203"/>
  <c r="I61" i="207"/>
  <c r="I62" i="207" s="1"/>
  <c r="I72" i="207" s="1"/>
  <c r="C50" i="202"/>
  <c r="N27" i="200"/>
  <c r="N28" i="200" s="1"/>
  <c r="N38" i="190"/>
  <c r="N42" i="190" s="1"/>
  <c r="N48" i="190" s="1"/>
  <c r="N61" i="190" s="1"/>
  <c r="N62" i="190" s="1"/>
  <c r="P72" i="190" s="1"/>
  <c r="D50" i="183"/>
  <c r="G50" i="185"/>
  <c r="L50" i="209"/>
  <c r="L61" i="209"/>
  <c r="L62" i="209" s="1"/>
  <c r="L72" i="209" s="1"/>
  <c r="D61" i="208"/>
  <c r="D62" i="208" s="1"/>
  <c r="D72" i="208" s="1"/>
  <c r="D50" i="208"/>
  <c r="I50" i="183"/>
  <c r="I61" i="183"/>
  <c r="I62" i="183" s="1"/>
  <c r="I72" i="183" s="1"/>
  <c r="H83" i="195"/>
  <c r="G85" i="195"/>
  <c r="E85" i="184"/>
  <c r="F83" i="184"/>
  <c r="D50" i="209"/>
  <c r="D61" i="209"/>
  <c r="D62" i="209" s="1"/>
  <c r="D72" i="209" s="1"/>
  <c r="N38" i="212"/>
  <c r="N42" i="212" s="1"/>
  <c r="N48" i="212" s="1"/>
  <c r="N61" i="212" s="1"/>
  <c r="N62" i="212" s="1"/>
  <c r="N62" i="206"/>
  <c r="P72" i="206" s="1"/>
  <c r="N27" i="202"/>
  <c r="N28" i="202" s="1"/>
  <c r="D88" i="193"/>
  <c r="E88" i="193" s="1"/>
  <c r="F88" i="193" s="1"/>
  <c r="G88" i="193" s="1"/>
  <c r="H88" i="193" s="1"/>
  <c r="I88" i="193" s="1"/>
  <c r="J88" i="193" s="1"/>
  <c r="K88" i="193" s="1"/>
  <c r="L88" i="193" s="1"/>
  <c r="M88" i="193" s="1"/>
  <c r="E50" i="192"/>
  <c r="N27" i="195"/>
  <c r="N13" i="189"/>
  <c r="D50" i="194"/>
  <c r="N27" i="196"/>
  <c r="N27" i="190"/>
  <c r="D50" i="190"/>
  <c r="D50" i="191"/>
  <c r="N27" i="191"/>
  <c r="F88" i="190"/>
  <c r="G88" i="190" s="1"/>
  <c r="H88" i="190" s="1"/>
  <c r="I88" i="190" s="1"/>
  <c r="J88" i="190" s="1"/>
  <c r="K88" i="190" s="1"/>
  <c r="L88" i="190" s="1"/>
  <c r="M88" i="190" s="1"/>
  <c r="I50" i="187"/>
  <c r="N38" i="189"/>
  <c r="N42" i="189" s="1"/>
  <c r="N48" i="189" s="1"/>
  <c r="J50" i="185"/>
  <c r="G61" i="212"/>
  <c r="G62" i="212" s="1"/>
  <c r="G72" i="212" s="1"/>
  <c r="K50" i="203"/>
  <c r="K61" i="203"/>
  <c r="K62" i="203" s="1"/>
  <c r="K72" i="203" s="1"/>
  <c r="E61" i="203"/>
  <c r="E62" i="203" s="1"/>
  <c r="E72" i="203" s="1"/>
  <c r="L50" i="199"/>
  <c r="I50" i="186"/>
  <c r="I61" i="186"/>
  <c r="I62" i="186" s="1"/>
  <c r="I72" i="186" s="1"/>
  <c r="I50" i="181"/>
  <c r="N50" i="181" s="1"/>
  <c r="I61" i="181"/>
  <c r="I62" i="181" s="1"/>
  <c r="I72" i="181" s="1"/>
  <c r="N38" i="195"/>
  <c r="N42" i="195" s="1"/>
  <c r="N48" i="195" s="1"/>
  <c r="N61" i="195" s="1"/>
  <c r="C42" i="195"/>
  <c r="C48" i="195" s="1"/>
  <c r="I61" i="185"/>
  <c r="I62" i="185" s="1"/>
  <c r="I72" i="185" s="1"/>
  <c r="E49" i="180"/>
  <c r="E60" i="180"/>
  <c r="E61" i="180" s="1"/>
  <c r="E71" i="180" s="1"/>
  <c r="G50" i="181"/>
  <c r="G61" i="181"/>
  <c r="G62" i="181" s="1"/>
  <c r="G72" i="181" s="1"/>
  <c r="D50" i="184"/>
  <c r="J83" i="189"/>
  <c r="I85" i="189"/>
  <c r="J61" i="203"/>
  <c r="J62" i="203" s="1"/>
  <c r="J72" i="203" s="1"/>
  <c r="J50" i="203"/>
  <c r="J50" i="196"/>
  <c r="J61" i="196"/>
  <c r="J62" i="196" s="1"/>
  <c r="J72" i="196" s="1"/>
  <c r="H60" i="180"/>
  <c r="H61" i="180" s="1"/>
  <c r="H71" i="180" s="1"/>
  <c r="H49" i="180"/>
  <c r="F61" i="185"/>
  <c r="F62" i="185" s="1"/>
  <c r="F72" i="185" s="1"/>
  <c r="F50" i="185"/>
  <c r="C50" i="204"/>
  <c r="C61" i="204"/>
  <c r="C62" i="204" s="1"/>
  <c r="C72" i="204" s="1"/>
  <c r="H61" i="191"/>
  <c r="H62" i="191" s="1"/>
  <c r="H72" i="191" s="1"/>
  <c r="H50" i="191"/>
  <c r="B61" i="191"/>
  <c r="B62" i="191" s="1"/>
  <c r="B50" i="191"/>
  <c r="B72" i="201"/>
  <c r="B63" i="201"/>
  <c r="H50" i="198"/>
  <c r="H61" i="198"/>
  <c r="H62" i="198" s="1"/>
  <c r="H72" i="198" s="1"/>
  <c r="D50" i="193"/>
  <c r="D61" i="193"/>
  <c r="D62" i="193" s="1"/>
  <c r="D72" i="193" s="1"/>
  <c r="B63" i="187"/>
  <c r="B72" i="187"/>
  <c r="G61" i="204"/>
  <c r="G62" i="204" s="1"/>
  <c r="G72" i="204" s="1"/>
  <c r="G50" i="204"/>
  <c r="F61" i="190"/>
  <c r="F62" i="190" s="1"/>
  <c r="F72" i="190" s="1"/>
  <c r="F50" i="190"/>
  <c r="M61" i="184"/>
  <c r="M62" i="184" s="1"/>
  <c r="M72" i="184" s="1"/>
  <c r="M50" i="184"/>
  <c r="B72" i="211"/>
  <c r="B63" i="211"/>
  <c r="D61" i="201"/>
  <c r="D62" i="201" s="1"/>
  <c r="D72" i="201" s="1"/>
  <c r="D50" i="201"/>
  <c r="E61" i="184"/>
  <c r="E62" i="184" s="1"/>
  <c r="E72" i="184" s="1"/>
  <c r="E50" i="184"/>
  <c r="B72" i="213"/>
  <c r="B63" i="213"/>
  <c r="J61" i="197"/>
  <c r="J62" i="197" s="1"/>
  <c r="J72" i="197" s="1"/>
  <c r="J50" i="197"/>
  <c r="F61" i="197"/>
  <c r="F62" i="197" s="1"/>
  <c r="F72" i="197" s="1"/>
  <c r="F50" i="197"/>
  <c r="B72" i="192"/>
  <c r="B63" i="192"/>
  <c r="L61" i="189"/>
  <c r="L62" i="189" s="1"/>
  <c r="L72" i="189" s="1"/>
  <c r="L50" i="189"/>
  <c r="C50" i="186"/>
  <c r="N50" i="186" s="1"/>
  <c r="C61" i="186"/>
  <c r="C62" i="186" s="1"/>
  <c r="C72" i="186" s="1"/>
  <c r="B63" i="184"/>
  <c r="B72" i="184"/>
  <c r="D83" i="208"/>
  <c r="C85" i="208"/>
  <c r="H50" i="208"/>
  <c r="H62" i="208"/>
  <c r="H72" i="208" s="1"/>
  <c r="G50" i="205"/>
  <c r="G62" i="205"/>
  <c r="G72" i="205" s="1"/>
  <c r="N62" i="204"/>
  <c r="P72" i="204" s="1"/>
  <c r="F42" i="203"/>
  <c r="F48" i="203" s="1"/>
  <c r="F61" i="203" s="1"/>
  <c r="N38" i="203"/>
  <c r="N42" i="203" s="1"/>
  <c r="N48" i="203" s="1"/>
  <c r="N61" i="203" s="1"/>
  <c r="N62" i="203" s="1"/>
  <c r="P72" i="203" s="1"/>
  <c r="I61" i="208"/>
  <c r="I62" i="208" s="1"/>
  <c r="I72" i="208" s="1"/>
  <c r="I50" i="208"/>
  <c r="L62" i="208"/>
  <c r="L72" i="208" s="1"/>
  <c r="L50" i="208"/>
  <c r="J50" i="202"/>
  <c r="D61" i="196"/>
  <c r="D62" i="196" s="1"/>
  <c r="D72" i="196" s="1"/>
  <c r="D50" i="196"/>
  <c r="F61" i="209"/>
  <c r="F62" i="209" s="1"/>
  <c r="F72" i="209" s="1"/>
  <c r="F50" i="209"/>
  <c r="I50" i="203"/>
  <c r="I61" i="203"/>
  <c r="I62" i="203" s="1"/>
  <c r="I72" i="203" s="1"/>
  <c r="J62" i="204"/>
  <c r="J72" i="204" s="1"/>
  <c r="J50" i="204"/>
  <c r="C50" i="203"/>
  <c r="C62" i="203"/>
  <c r="C72" i="203" s="1"/>
  <c r="B61" i="204"/>
  <c r="B62" i="204" s="1"/>
  <c r="C50" i="208"/>
  <c r="C62" i="208"/>
  <c r="C72" i="208" s="1"/>
  <c r="D85" i="203"/>
  <c r="E83" i="203"/>
  <c r="N38" i="201"/>
  <c r="N42" i="201" s="1"/>
  <c r="N48" i="201" s="1"/>
  <c r="J50" i="198"/>
  <c r="J61" i="198"/>
  <c r="J62" i="198" s="1"/>
  <c r="J72" i="198" s="1"/>
  <c r="M50" i="197"/>
  <c r="M61" i="197"/>
  <c r="M62" i="197" s="1"/>
  <c r="M72" i="197" s="1"/>
  <c r="F50" i="194"/>
  <c r="F62" i="194"/>
  <c r="F72" i="194" s="1"/>
  <c r="N38" i="197"/>
  <c r="N42" i="197" s="1"/>
  <c r="N48" i="197" s="1"/>
  <c r="N61" i="197" s="1"/>
  <c r="B42" i="197"/>
  <c r="B48" i="197" s="1"/>
  <c r="B50" i="197" s="1"/>
  <c r="F42" i="200"/>
  <c r="F48" i="200" s="1"/>
  <c r="N38" i="200"/>
  <c r="N42" i="200" s="1"/>
  <c r="N48" i="200" s="1"/>
  <c r="N61" i="200" s="1"/>
  <c r="D83" i="192"/>
  <c r="C85" i="192"/>
  <c r="D83" i="194"/>
  <c r="C85" i="194"/>
  <c r="N27" i="198"/>
  <c r="N28" i="198" s="1"/>
  <c r="B72" i="185"/>
  <c r="B63" i="185"/>
  <c r="D41" i="180"/>
  <c r="D47" i="180" s="1"/>
  <c r="N38" i="180"/>
  <c r="N41" i="180" s="1"/>
  <c r="N47" i="180" s="1"/>
  <c r="N61" i="205"/>
  <c r="N62" i="205" s="1"/>
  <c r="P72" i="205" s="1"/>
  <c r="N62" i="213"/>
  <c r="B61" i="212"/>
  <c r="B62" i="212" s="1"/>
  <c r="B50" i="212"/>
  <c r="N50" i="212" s="1"/>
  <c r="O50" i="212" s="1"/>
  <c r="E61" i="211"/>
  <c r="E62" i="211" s="1"/>
  <c r="E72" i="211" s="1"/>
  <c r="E50" i="211"/>
  <c r="B42" i="209"/>
  <c r="B48" i="209" s="1"/>
  <c r="N38" i="209"/>
  <c r="N42" i="209" s="1"/>
  <c r="N48" i="209" s="1"/>
  <c r="N61" i="209" s="1"/>
  <c r="N62" i="209" s="1"/>
  <c r="E42" i="208"/>
  <c r="E48" i="208" s="1"/>
  <c r="N38" i="208"/>
  <c r="N42" i="208" s="1"/>
  <c r="N48" i="208" s="1"/>
  <c r="B50" i="211"/>
  <c r="B50" i="203"/>
  <c r="B62" i="203"/>
  <c r="E61" i="206"/>
  <c r="E62" i="206" s="1"/>
  <c r="E72" i="206" s="1"/>
  <c r="E50" i="206"/>
  <c r="H50" i="205"/>
  <c r="H62" i="205"/>
  <c r="H72" i="205" s="1"/>
  <c r="N38" i="207"/>
  <c r="N42" i="207" s="1"/>
  <c r="N48" i="207" s="1"/>
  <c r="L50" i="204"/>
  <c r="C85" i="207"/>
  <c r="D83" i="207"/>
  <c r="B73" i="205"/>
  <c r="B64" i="205"/>
  <c r="B74" i="205" s="1"/>
  <c r="K61" i="202"/>
  <c r="K62" i="202" s="1"/>
  <c r="K72" i="202" s="1"/>
  <c r="K50" i="202"/>
  <c r="F50" i="208"/>
  <c r="F62" i="208"/>
  <c r="F72" i="208" s="1"/>
  <c r="D83" i="201"/>
  <c r="C85" i="201"/>
  <c r="D50" i="205"/>
  <c r="N38" i="202"/>
  <c r="N42" i="202" s="1"/>
  <c r="N48" i="202" s="1"/>
  <c r="N61" i="202" s="1"/>
  <c r="C50" i="198"/>
  <c r="E83" i="200"/>
  <c r="D85" i="200"/>
  <c r="J50" i="200"/>
  <c r="B61" i="199"/>
  <c r="B62" i="199" s="1"/>
  <c r="C61" i="194"/>
  <c r="C62" i="194" s="1"/>
  <c r="C72" i="194" s="1"/>
  <c r="D61" i="189"/>
  <c r="D62" i="189" s="1"/>
  <c r="D72" i="189" s="1"/>
  <c r="D50" i="189"/>
  <c r="N50" i="189" s="1"/>
  <c r="G85" i="198"/>
  <c r="H83" i="198"/>
  <c r="E83" i="206"/>
  <c r="D85" i="206"/>
  <c r="G50" i="194"/>
  <c r="F61" i="193"/>
  <c r="F62" i="193" s="1"/>
  <c r="F72" i="193" s="1"/>
  <c r="E85" i="193"/>
  <c r="F83" i="193"/>
  <c r="D85" i="191"/>
  <c r="E83" i="191"/>
  <c r="H50" i="189"/>
  <c r="H62" i="189"/>
  <c r="H72" i="189" s="1"/>
  <c r="J50" i="190"/>
  <c r="C61" i="188"/>
  <c r="C62" i="188" s="1"/>
  <c r="C72" i="188" s="1"/>
  <c r="M50" i="187"/>
  <c r="N58" i="191"/>
  <c r="N61" i="191" s="1"/>
  <c r="N62" i="191" s="1"/>
  <c r="P72" i="191" s="1"/>
  <c r="N38" i="187"/>
  <c r="N42" i="187" s="1"/>
  <c r="N48" i="187" s="1"/>
  <c r="N61" i="187" s="1"/>
  <c r="N62" i="187" s="1"/>
  <c r="P72" i="187" s="1"/>
  <c r="N38" i="186"/>
  <c r="N42" i="186" s="1"/>
  <c r="N48" i="186" s="1"/>
  <c r="N38" i="184"/>
  <c r="N42" i="184" s="1"/>
  <c r="N48" i="184" s="1"/>
  <c r="B71" i="180"/>
  <c r="B62" i="180"/>
  <c r="D83" i="182"/>
  <c r="C85" i="182"/>
  <c r="F61" i="183"/>
  <c r="F62" i="183" s="1"/>
  <c r="F72" i="183" s="1"/>
  <c r="B42" i="183"/>
  <c r="B48" i="183" s="1"/>
  <c r="N38" i="183"/>
  <c r="N42" i="183" s="1"/>
  <c r="N48" i="183" s="1"/>
  <c r="N61" i="183" s="1"/>
  <c r="N62" i="183" s="1"/>
  <c r="P72" i="183" s="1"/>
  <c r="J61" i="189"/>
  <c r="J62" i="189" s="1"/>
  <c r="J72" i="189" s="1"/>
  <c r="N58" i="188"/>
  <c r="B61" i="186"/>
  <c r="B62" i="186" s="1"/>
  <c r="F50" i="182"/>
  <c r="B61" i="182"/>
  <c r="B62" i="182" s="1"/>
  <c r="D82" i="180"/>
  <c r="C84" i="180"/>
  <c r="B61" i="189"/>
  <c r="B62" i="189" s="1"/>
  <c r="E61" i="185"/>
  <c r="E62" i="185" s="1"/>
  <c r="E72" i="185" s="1"/>
  <c r="N50" i="213"/>
  <c r="O50" i="213" s="1"/>
  <c r="M61" i="211"/>
  <c r="M62" i="211" s="1"/>
  <c r="M72" i="211" s="1"/>
  <c r="M50" i="211"/>
  <c r="J50" i="209"/>
  <c r="J61" i="209"/>
  <c r="J62" i="209" s="1"/>
  <c r="J72" i="209" s="1"/>
  <c r="F50" i="207"/>
  <c r="F61" i="207"/>
  <c r="F62" i="207" s="1"/>
  <c r="F72" i="207" s="1"/>
  <c r="I62" i="205"/>
  <c r="I72" i="205" s="1"/>
  <c r="I50" i="205"/>
  <c r="B72" i="207"/>
  <c r="B63" i="207"/>
  <c r="F62" i="203"/>
  <c r="F72" i="203" s="1"/>
  <c r="F50" i="203"/>
  <c r="D83" i="204"/>
  <c r="C85" i="204"/>
  <c r="K50" i="200"/>
  <c r="K61" i="200"/>
  <c r="K62" i="200" s="1"/>
  <c r="K72" i="200" s="1"/>
  <c r="C50" i="211"/>
  <c r="E83" i="209"/>
  <c r="D85" i="209"/>
  <c r="C61" i="205"/>
  <c r="C62" i="205" s="1"/>
  <c r="C72" i="205" s="1"/>
  <c r="C50" i="205"/>
  <c r="B62" i="206"/>
  <c r="B50" i="206"/>
  <c r="N50" i="206" s="1"/>
  <c r="G61" i="207"/>
  <c r="G62" i="207" s="1"/>
  <c r="G72" i="207" s="1"/>
  <c r="G50" i="207"/>
  <c r="D61" i="207"/>
  <c r="D62" i="207" s="1"/>
  <c r="D72" i="207" s="1"/>
  <c r="D50" i="207"/>
  <c r="D50" i="204"/>
  <c r="D62" i="204"/>
  <c r="D72" i="204" s="1"/>
  <c r="I50" i="204"/>
  <c r="I50" i="193"/>
  <c r="I62" i="193"/>
  <c r="I72" i="193" s="1"/>
  <c r="N38" i="199"/>
  <c r="N42" i="199" s="1"/>
  <c r="N48" i="199" s="1"/>
  <c r="N61" i="199" s="1"/>
  <c r="P61" i="199" s="1"/>
  <c r="J50" i="192"/>
  <c r="J61" i="192"/>
  <c r="J62" i="192" s="1"/>
  <c r="J72" i="192" s="1"/>
  <c r="E50" i="193"/>
  <c r="E61" i="193"/>
  <c r="E62" i="193" s="1"/>
  <c r="E72" i="193" s="1"/>
  <c r="N61" i="207"/>
  <c r="N62" i="207" s="1"/>
  <c r="P72" i="207" s="1"/>
  <c r="N61" i="192"/>
  <c r="P61" i="192" s="1"/>
  <c r="E85" i="188"/>
  <c r="F83" i="188"/>
  <c r="E85" i="186"/>
  <c r="F83" i="186"/>
  <c r="N86" i="180"/>
  <c r="N57" i="180"/>
  <c r="N61" i="201"/>
  <c r="N62" i="201" s="1"/>
  <c r="N38" i="211"/>
  <c r="N42" i="211" s="1"/>
  <c r="N48" i="211" s="1"/>
  <c r="N61" i="211" s="1"/>
  <c r="N62" i="211" s="1"/>
  <c r="G50" i="211"/>
  <c r="M61" i="208"/>
  <c r="M62" i="208" s="1"/>
  <c r="M72" i="208" s="1"/>
  <c r="N58" i="208"/>
  <c r="N61" i="208" s="1"/>
  <c r="N62" i="208" s="1"/>
  <c r="J61" i="205"/>
  <c r="J62" i="205" s="1"/>
  <c r="J72" i="205" s="1"/>
  <c r="J50" i="205"/>
  <c r="C61" i="207"/>
  <c r="C62" i="207" s="1"/>
  <c r="C72" i="207" s="1"/>
  <c r="E62" i="205"/>
  <c r="E72" i="205" s="1"/>
  <c r="E50" i="205"/>
  <c r="G50" i="206"/>
  <c r="G62" i="206"/>
  <c r="G72" i="206" s="1"/>
  <c r="F50" i="205"/>
  <c r="L61" i="202"/>
  <c r="L62" i="202" s="1"/>
  <c r="L72" i="202" s="1"/>
  <c r="L50" i="202"/>
  <c r="B61" i="202"/>
  <c r="B62" i="202" s="1"/>
  <c r="D50" i="202"/>
  <c r="B61" i="208"/>
  <c r="B62" i="208" s="1"/>
  <c r="I50" i="201"/>
  <c r="C61" i="199"/>
  <c r="C62" i="199" s="1"/>
  <c r="C72" i="199" s="1"/>
  <c r="K50" i="198"/>
  <c r="C62" i="200"/>
  <c r="C72" i="200" s="1"/>
  <c r="C50" i="200"/>
  <c r="N27" i="193"/>
  <c r="B61" i="193"/>
  <c r="B62" i="193" s="1"/>
  <c r="H50" i="192"/>
  <c r="H62" i="192"/>
  <c r="H72" i="192" s="1"/>
  <c r="F61" i="196"/>
  <c r="F62" i="196" s="1"/>
  <c r="F72" i="196" s="1"/>
  <c r="H61" i="196"/>
  <c r="H62" i="196" s="1"/>
  <c r="H72" i="196" s="1"/>
  <c r="H50" i="196"/>
  <c r="F83" i="196"/>
  <c r="E85" i="196"/>
  <c r="N58" i="194"/>
  <c r="M61" i="192"/>
  <c r="M62" i="192" s="1"/>
  <c r="M72" i="192" s="1"/>
  <c r="I61" i="192"/>
  <c r="I62" i="192" s="1"/>
  <c r="I72" i="192" s="1"/>
  <c r="I50" i="192"/>
  <c r="N62" i="193"/>
  <c r="P72" i="193" s="1"/>
  <c r="C61" i="190"/>
  <c r="C62" i="190" s="1"/>
  <c r="C72" i="190" s="1"/>
  <c r="H50" i="187"/>
  <c r="M61" i="188"/>
  <c r="M62" i="188" s="1"/>
  <c r="M72" i="188" s="1"/>
  <c r="M50" i="188"/>
  <c r="F85" i="187"/>
  <c r="G83" i="187"/>
  <c r="B50" i="190"/>
  <c r="N50" i="190" s="1"/>
  <c r="G83" i="183"/>
  <c r="F85" i="183"/>
  <c r="C49" i="180"/>
  <c r="C61" i="180"/>
  <c r="C71" i="180" s="1"/>
  <c r="N58" i="189"/>
  <c r="N61" i="189" s="1"/>
  <c r="N62" i="189" s="1"/>
  <c r="P72" i="189" s="1"/>
  <c r="G60" i="180"/>
  <c r="G61" i="180" s="1"/>
  <c r="G71" i="180" s="1"/>
  <c r="M49" i="180"/>
  <c r="N58" i="185"/>
  <c r="B42" i="198"/>
  <c r="B48" i="198" s="1"/>
  <c r="B50" i="198" s="1"/>
  <c r="N38" i="198"/>
  <c r="N42" i="198" s="1"/>
  <c r="N48" i="198" s="1"/>
  <c r="N61" i="198" s="1"/>
  <c r="L61" i="196"/>
  <c r="L62" i="196" s="1"/>
  <c r="L72" i="196" s="1"/>
  <c r="L50" i="196"/>
  <c r="D83" i="205"/>
  <c r="C85" i="205"/>
  <c r="I50" i="199"/>
  <c r="N50" i="199" s="1"/>
  <c r="I61" i="199"/>
  <c r="I62" i="199" s="1"/>
  <c r="I72" i="199" s="1"/>
  <c r="D83" i="197"/>
  <c r="C85" i="197"/>
  <c r="J50" i="194"/>
  <c r="J62" i="194"/>
  <c r="J72" i="194" s="1"/>
  <c r="B72" i="200"/>
  <c r="B63" i="200"/>
  <c r="N38" i="196"/>
  <c r="N42" i="196" s="1"/>
  <c r="N48" i="196" s="1"/>
  <c r="N61" i="196" s="1"/>
  <c r="B42" i="196"/>
  <c r="B48" i="196" s="1"/>
  <c r="B42" i="194"/>
  <c r="B48" i="194" s="1"/>
  <c r="N38" i="194"/>
  <c r="N42" i="194" s="1"/>
  <c r="N48" i="194" s="1"/>
  <c r="B73" i="195"/>
  <c r="B64" i="195"/>
  <c r="B74" i="195" s="1"/>
  <c r="E88" i="194"/>
  <c r="F88" i="194" s="1"/>
  <c r="G88" i="194" s="1"/>
  <c r="H88" i="194" s="1"/>
  <c r="I88" i="194" s="1"/>
  <c r="J88" i="194" s="1"/>
  <c r="K88" i="194" s="1"/>
  <c r="L88" i="194" s="1"/>
  <c r="M88" i="194" s="1"/>
  <c r="I50" i="196"/>
  <c r="K50" i="195"/>
  <c r="M61" i="195"/>
  <c r="M62" i="195" s="1"/>
  <c r="M72" i="195" s="1"/>
  <c r="M50" i="195"/>
  <c r="F88" i="191"/>
  <c r="G88" i="191" s="1"/>
  <c r="H88" i="191" s="1"/>
  <c r="I88" i="191" s="1"/>
  <c r="J88" i="191" s="1"/>
  <c r="K88" i="191" s="1"/>
  <c r="L88" i="191" s="1"/>
  <c r="M88" i="191" s="1"/>
  <c r="N38" i="193"/>
  <c r="N42" i="193" s="1"/>
  <c r="N48" i="193" s="1"/>
  <c r="N61" i="193" s="1"/>
  <c r="B42" i="188"/>
  <c r="B48" i="188" s="1"/>
  <c r="N38" i="188"/>
  <c r="N42" i="188" s="1"/>
  <c r="N48" i="188" s="1"/>
  <c r="F50" i="187"/>
  <c r="N27" i="187"/>
  <c r="F61" i="195"/>
  <c r="F62" i="195" s="1"/>
  <c r="F72" i="195" s="1"/>
  <c r="I50" i="191"/>
  <c r="D83" i="190"/>
  <c r="C85" i="190"/>
  <c r="B63" i="190"/>
  <c r="B72" i="190"/>
  <c r="G50" i="187"/>
  <c r="N38" i="185"/>
  <c r="N42" i="185" s="1"/>
  <c r="N48" i="185" s="1"/>
  <c r="E85" i="185"/>
  <c r="F83" i="185"/>
  <c r="B50" i="185"/>
  <c r="N50" i="185" s="1"/>
  <c r="N58" i="186"/>
  <c r="N61" i="186" s="1"/>
  <c r="N62" i="186" s="1"/>
  <c r="P72" i="186" s="1"/>
  <c r="K50" i="182"/>
  <c r="B72" i="181"/>
  <c r="B63" i="181"/>
  <c r="L60" i="180"/>
  <c r="L61" i="180" s="1"/>
  <c r="L71" i="180" s="1"/>
  <c r="N27" i="180"/>
  <c r="F83" i="181"/>
  <c r="E85" i="181"/>
  <c r="I50" i="184"/>
  <c r="L63" i="222"/>
  <c r="K73" i="222"/>
  <c r="K64" i="222"/>
  <c r="K74" i="222" s="1"/>
  <c r="I62" i="202"/>
  <c r="I50" i="202"/>
  <c r="N50" i="202" s="1"/>
  <c r="E72" i="201"/>
  <c r="E72" i="200"/>
  <c r="I73" i="221"/>
  <c r="I64" i="221"/>
  <c r="I74" i="221" s="1"/>
  <c r="J63" i="221"/>
  <c r="I64" i="220"/>
  <c r="I74" i="220" s="1"/>
  <c r="J63" i="220"/>
  <c r="I73" i="220"/>
  <c r="H73" i="219"/>
  <c r="H64" i="219"/>
  <c r="H74" i="219" s="1"/>
  <c r="I63" i="219"/>
  <c r="G63" i="218"/>
  <c r="F73" i="218"/>
  <c r="F64" i="218"/>
  <c r="F74" i="218" s="1"/>
  <c r="G63" i="217"/>
  <c r="F73" i="217"/>
  <c r="F64" i="217"/>
  <c r="F74" i="217" s="1"/>
  <c r="E64" i="216"/>
  <c r="E74" i="216" s="1"/>
  <c r="F63" i="216"/>
  <c r="E73" i="216"/>
  <c r="C64" i="215"/>
  <c r="C74" i="215" s="1"/>
  <c r="D63" i="215"/>
  <c r="C73" i="215"/>
  <c r="N50" i="214"/>
  <c r="O50" i="214" s="1"/>
  <c r="B72" i="214"/>
  <c r="B73" i="214"/>
  <c r="B64" i="214"/>
  <c r="B74" i="214" s="1"/>
  <c r="C63" i="214"/>
  <c r="P61" i="195" l="1"/>
  <c r="N62" i="195"/>
  <c r="G83" i="184"/>
  <c r="F85" i="184"/>
  <c r="N50" i="192"/>
  <c r="N60" i="180"/>
  <c r="N61" i="180" s="1"/>
  <c r="P71" i="180" s="1"/>
  <c r="N61" i="184"/>
  <c r="N62" i="184" s="1"/>
  <c r="P72" i="184" s="1"/>
  <c r="N50" i="201"/>
  <c r="N50" i="184"/>
  <c r="C61" i="195"/>
  <c r="C62" i="195" s="1"/>
  <c r="C50" i="195"/>
  <c r="N50" i="195" s="1"/>
  <c r="E85" i="202"/>
  <c r="F83" i="202"/>
  <c r="N50" i="193"/>
  <c r="N50" i="182"/>
  <c r="K83" i="189"/>
  <c r="J85" i="189"/>
  <c r="N50" i="187"/>
  <c r="N50" i="204"/>
  <c r="P61" i="201"/>
  <c r="N50" i="207"/>
  <c r="H85" i="195"/>
  <c r="I83" i="195"/>
  <c r="D85" i="199"/>
  <c r="E83" i="199"/>
  <c r="P61" i="202"/>
  <c r="N62" i="202"/>
  <c r="P61" i="198"/>
  <c r="N62" i="198"/>
  <c r="P61" i="197"/>
  <c r="N62" i="197"/>
  <c r="B63" i="189"/>
  <c r="B72" i="189"/>
  <c r="B72" i="199"/>
  <c r="B63" i="199"/>
  <c r="E83" i="207"/>
  <c r="D85" i="207"/>
  <c r="B63" i="203"/>
  <c r="B72" i="203"/>
  <c r="E50" i="208"/>
  <c r="N50" i="208" s="1"/>
  <c r="E61" i="208"/>
  <c r="E62" i="208" s="1"/>
  <c r="E72" i="208" s="1"/>
  <c r="B64" i="185"/>
  <c r="B74" i="185" s="1"/>
  <c r="B73" i="185"/>
  <c r="C63" i="185"/>
  <c r="E83" i="194"/>
  <c r="D85" i="194"/>
  <c r="D85" i="208"/>
  <c r="E83" i="208"/>
  <c r="B73" i="181"/>
  <c r="C63" i="181"/>
  <c r="B64" i="181"/>
  <c r="B74" i="181" s="1"/>
  <c r="D85" i="197"/>
  <c r="E83" i="197"/>
  <c r="D85" i="205"/>
  <c r="E83" i="205"/>
  <c r="F85" i="186"/>
  <c r="G83" i="186"/>
  <c r="E85" i="206"/>
  <c r="F83" i="206"/>
  <c r="C63" i="205"/>
  <c r="N50" i="203"/>
  <c r="N50" i="197"/>
  <c r="F85" i="181"/>
  <c r="G83" i="181"/>
  <c r="B50" i="196"/>
  <c r="N50" i="196" s="1"/>
  <c r="B61" i="196"/>
  <c r="B62" i="196" s="1"/>
  <c r="N62" i="199"/>
  <c r="H83" i="187"/>
  <c r="G85" i="187"/>
  <c r="G83" i="196"/>
  <c r="F85" i="196"/>
  <c r="B63" i="202"/>
  <c r="B72" i="202"/>
  <c r="E82" i="180"/>
  <c r="D84" i="180"/>
  <c r="B72" i="186"/>
  <c r="B63" i="186"/>
  <c r="B50" i="183"/>
  <c r="N50" i="183" s="1"/>
  <c r="B61" i="183"/>
  <c r="B62" i="183" s="1"/>
  <c r="B72" i="180"/>
  <c r="C62" i="180"/>
  <c r="B63" i="180"/>
  <c r="B73" i="180" s="1"/>
  <c r="F83" i="191"/>
  <c r="E85" i="191"/>
  <c r="I83" i="198"/>
  <c r="H85" i="198"/>
  <c r="N50" i="211"/>
  <c r="O50" i="211" s="1"/>
  <c r="B50" i="209"/>
  <c r="N50" i="209" s="1"/>
  <c r="O50" i="209" s="1"/>
  <c r="B61" i="209"/>
  <c r="B62" i="209" s="1"/>
  <c r="B72" i="212"/>
  <c r="B63" i="212"/>
  <c r="D85" i="192"/>
  <c r="E83" i="192"/>
  <c r="B73" i="192"/>
  <c r="B64" i="192"/>
  <c r="B74" i="192" s="1"/>
  <c r="C63" i="192"/>
  <c r="B64" i="211"/>
  <c r="B74" i="211" s="1"/>
  <c r="B73" i="211"/>
  <c r="C63" i="211"/>
  <c r="N50" i="191"/>
  <c r="G83" i="185"/>
  <c r="F85" i="185"/>
  <c r="C63" i="200"/>
  <c r="B64" i="200"/>
  <c r="B74" i="200" s="1"/>
  <c r="B73" i="200"/>
  <c r="H83" i="183"/>
  <c r="G85" i="183"/>
  <c r="N61" i="194"/>
  <c r="N62" i="194" s="1"/>
  <c r="P72" i="194" s="1"/>
  <c r="B72" i="193"/>
  <c r="B63" i="193"/>
  <c r="B72" i="208"/>
  <c r="B63" i="208"/>
  <c r="N50" i="205"/>
  <c r="F85" i="193"/>
  <c r="G83" i="193"/>
  <c r="F61" i="200"/>
  <c r="F62" i="200" s="1"/>
  <c r="F72" i="200" s="1"/>
  <c r="F50" i="200"/>
  <c r="N50" i="200" s="1"/>
  <c r="B73" i="190"/>
  <c r="C63" i="190"/>
  <c r="B64" i="190"/>
  <c r="B74" i="190" s="1"/>
  <c r="B61" i="188"/>
  <c r="B62" i="188" s="1"/>
  <c r="B50" i="188"/>
  <c r="N50" i="188" s="1"/>
  <c r="B50" i="194"/>
  <c r="N50" i="194" s="1"/>
  <c r="B61" i="194"/>
  <c r="B62" i="194" s="1"/>
  <c r="N50" i="198"/>
  <c r="E83" i="182"/>
  <c r="D85" i="182"/>
  <c r="B61" i="197"/>
  <c r="B62" i="197" s="1"/>
  <c r="B73" i="187"/>
  <c r="C63" i="187"/>
  <c r="B64" i="187"/>
  <c r="B74" i="187" s="1"/>
  <c r="B73" i="201"/>
  <c r="C63" i="201"/>
  <c r="B64" i="201"/>
  <c r="B74" i="201" s="1"/>
  <c r="D85" i="190"/>
  <c r="E83" i="190"/>
  <c r="P61" i="196"/>
  <c r="N62" i="196"/>
  <c r="N61" i="185"/>
  <c r="N62" i="185" s="1"/>
  <c r="P72" i="185" s="1"/>
  <c r="G83" i="188"/>
  <c r="F85" i="188"/>
  <c r="B63" i="206"/>
  <c r="B72" i="206"/>
  <c r="F83" i="209"/>
  <c r="E85" i="209"/>
  <c r="E83" i="204"/>
  <c r="D85" i="204"/>
  <c r="B73" i="207"/>
  <c r="C63" i="207"/>
  <c r="B64" i="207"/>
  <c r="B74" i="207" s="1"/>
  <c r="B63" i="182"/>
  <c r="B72" i="182"/>
  <c r="N61" i="188"/>
  <c r="N62" i="188" s="1"/>
  <c r="P72" i="188" s="1"/>
  <c r="P62" i="195"/>
  <c r="P72" i="195"/>
  <c r="F83" i="200"/>
  <c r="E85" i="200"/>
  <c r="B61" i="198"/>
  <c r="B62" i="198" s="1"/>
  <c r="D85" i="201"/>
  <c r="E83" i="201"/>
  <c r="D60" i="180"/>
  <c r="D61" i="180" s="1"/>
  <c r="D71" i="180" s="1"/>
  <c r="D49" i="180"/>
  <c r="N49" i="180" s="1"/>
  <c r="P61" i="200"/>
  <c r="N62" i="200"/>
  <c r="F83" i="203"/>
  <c r="E85" i="203"/>
  <c r="B63" i="204"/>
  <c r="B72" i="204"/>
  <c r="B73" i="184"/>
  <c r="C63" i="184"/>
  <c r="B64" i="184"/>
  <c r="B74" i="184" s="1"/>
  <c r="B73" i="213"/>
  <c r="C63" i="213"/>
  <c r="B64" i="213"/>
  <c r="B74" i="213" s="1"/>
  <c r="N62" i="192"/>
  <c r="B72" i="191"/>
  <c r="B63" i="191"/>
  <c r="L73" i="222"/>
  <c r="L64" i="222"/>
  <c r="L74" i="222" s="1"/>
  <c r="M63" i="222"/>
  <c r="P72" i="201"/>
  <c r="P62" i="201"/>
  <c r="I72" i="202"/>
  <c r="K63" i="221"/>
  <c r="J73" i="221"/>
  <c r="J64" i="221"/>
  <c r="J74" i="221" s="1"/>
  <c r="K63" i="220"/>
  <c r="J73" i="220"/>
  <c r="J64" i="220"/>
  <c r="J74" i="220" s="1"/>
  <c r="I64" i="219"/>
  <c r="I74" i="219" s="1"/>
  <c r="I73" i="219"/>
  <c r="J63" i="219"/>
  <c r="H63" i="218"/>
  <c r="G73" i="218"/>
  <c r="G64" i="218"/>
  <c r="G74" i="218" s="1"/>
  <c r="H63" i="217"/>
  <c r="G73" i="217"/>
  <c r="G64" i="217"/>
  <c r="G74" i="217" s="1"/>
  <c r="G63" i="216"/>
  <c r="F73" i="216"/>
  <c r="F64" i="216"/>
  <c r="F74" i="216" s="1"/>
  <c r="E63" i="215"/>
  <c r="D73" i="215"/>
  <c r="D64" i="215"/>
  <c r="D74" i="215" s="1"/>
  <c r="C73" i="214"/>
  <c r="C64" i="214"/>
  <c r="C74" i="214" s="1"/>
  <c r="D63" i="214"/>
  <c r="I85" i="195" l="1"/>
  <c r="J83" i="195"/>
  <c r="G85" i="184"/>
  <c r="H83" i="184"/>
  <c r="F83" i="199"/>
  <c r="E85" i="199"/>
  <c r="C72" i="195"/>
  <c r="C63" i="195"/>
  <c r="L83" i="189"/>
  <c r="K85" i="189"/>
  <c r="F85" i="202"/>
  <c r="G83" i="202"/>
  <c r="P72" i="192"/>
  <c r="P62" i="192"/>
  <c r="B73" i="204"/>
  <c r="C63" i="204"/>
  <c r="B64" i="204"/>
  <c r="B74" i="204" s="1"/>
  <c r="C63" i="182"/>
  <c r="B64" i="182"/>
  <c r="B74" i="182" s="1"/>
  <c r="B73" i="182"/>
  <c r="B72" i="197"/>
  <c r="B63" i="197"/>
  <c r="E85" i="192"/>
  <c r="F83" i="192"/>
  <c r="I85" i="198"/>
  <c r="J83" i="198"/>
  <c r="B73" i="186"/>
  <c r="C63" i="186"/>
  <c r="B64" i="186"/>
  <c r="B74" i="186" s="1"/>
  <c r="F83" i="205"/>
  <c r="E85" i="205"/>
  <c r="D63" i="184"/>
  <c r="C64" i="184"/>
  <c r="C74" i="184" s="1"/>
  <c r="C73" i="184"/>
  <c r="B72" i="198"/>
  <c r="B63" i="198"/>
  <c r="E85" i="204"/>
  <c r="F83" i="204"/>
  <c r="P62" i="196"/>
  <c r="P72" i="196"/>
  <c r="B72" i="194"/>
  <c r="B63" i="194"/>
  <c r="C63" i="208"/>
  <c r="B64" i="208"/>
  <c r="B74" i="208" s="1"/>
  <c r="B73" i="208"/>
  <c r="B73" i="202"/>
  <c r="C63" i="202"/>
  <c r="B64" i="202"/>
  <c r="B74" i="202" s="1"/>
  <c r="G85" i="181"/>
  <c r="H83" i="181"/>
  <c r="B73" i="191"/>
  <c r="C63" i="191"/>
  <c r="B64" i="191"/>
  <c r="B74" i="191" s="1"/>
  <c r="C64" i="213"/>
  <c r="C74" i="213" s="1"/>
  <c r="D63" i="213"/>
  <c r="C73" i="213"/>
  <c r="G83" i="203"/>
  <c r="F85" i="203"/>
  <c r="C73" i="207"/>
  <c r="D63" i="207"/>
  <c r="C64" i="207"/>
  <c r="C74" i="207" s="1"/>
  <c r="C64" i="187"/>
  <c r="C74" i="187" s="1"/>
  <c r="C73" i="187"/>
  <c r="D63" i="187"/>
  <c r="E85" i="182"/>
  <c r="F83" i="182"/>
  <c r="C73" i="190"/>
  <c r="D63" i="190"/>
  <c r="C64" i="190"/>
  <c r="C74" i="190" s="1"/>
  <c r="H83" i="193"/>
  <c r="G85" i="193"/>
  <c r="D63" i="200"/>
  <c r="C64" i="200"/>
  <c r="C74" i="200" s="1"/>
  <c r="C73" i="200"/>
  <c r="D63" i="211"/>
  <c r="C73" i="211"/>
  <c r="C64" i="211"/>
  <c r="C74" i="211" s="1"/>
  <c r="B73" i="212"/>
  <c r="B64" i="212"/>
  <c r="B74" i="212" s="1"/>
  <c r="C63" i="212"/>
  <c r="F85" i="191"/>
  <c r="G83" i="191"/>
  <c r="B72" i="183"/>
  <c r="B63" i="183"/>
  <c r="P72" i="199"/>
  <c r="P62" i="199"/>
  <c r="G83" i="206"/>
  <c r="F85" i="206"/>
  <c r="H83" i="186"/>
  <c r="G85" i="186"/>
  <c r="E85" i="197"/>
  <c r="F83" i="197"/>
  <c r="E85" i="194"/>
  <c r="F83" i="194"/>
  <c r="P72" i="198"/>
  <c r="P62" i="198"/>
  <c r="P72" i="202"/>
  <c r="P62" i="202"/>
  <c r="B63" i="188"/>
  <c r="B72" i="188"/>
  <c r="H83" i="185"/>
  <c r="G85" i="185"/>
  <c r="B72" i="209"/>
  <c r="B63" i="209"/>
  <c r="D62" i="180"/>
  <c r="C72" i="180"/>
  <c r="C63" i="180"/>
  <c r="C73" i="180" s="1"/>
  <c r="B73" i="199"/>
  <c r="C63" i="199"/>
  <c r="B64" i="199"/>
  <c r="B74" i="199" s="1"/>
  <c r="P62" i="197"/>
  <c r="P72" i="197"/>
  <c r="B73" i="206"/>
  <c r="C63" i="206"/>
  <c r="B64" i="206"/>
  <c r="B74" i="206" s="1"/>
  <c r="C64" i="192"/>
  <c r="C74" i="192" s="1"/>
  <c r="C73" i="192"/>
  <c r="D63" i="192"/>
  <c r="I83" i="187"/>
  <c r="H85" i="187"/>
  <c r="C73" i="205"/>
  <c r="D63" i="205"/>
  <c r="C64" i="205"/>
  <c r="C74" i="205" s="1"/>
  <c r="D63" i="181"/>
  <c r="C64" i="181"/>
  <c r="C74" i="181" s="1"/>
  <c r="C73" i="181"/>
  <c r="B73" i="203"/>
  <c r="B64" i="203"/>
  <c r="B74" i="203" s="1"/>
  <c r="C63" i="203"/>
  <c r="P62" i="200"/>
  <c r="P72" i="200"/>
  <c r="E85" i="201"/>
  <c r="F83" i="201"/>
  <c r="G83" i="200"/>
  <c r="F85" i="200"/>
  <c r="F85" i="209"/>
  <c r="G83" i="209"/>
  <c r="G85" i="188"/>
  <c r="H83" i="188"/>
  <c r="F83" i="190"/>
  <c r="E85" i="190"/>
  <c r="D63" i="201"/>
  <c r="C64" i="201"/>
  <c r="C74" i="201" s="1"/>
  <c r="C73" i="201"/>
  <c r="B73" i="193"/>
  <c r="C63" i="193"/>
  <c r="B64" i="193"/>
  <c r="B74" i="193" s="1"/>
  <c r="I83" i="183"/>
  <c r="H85" i="183"/>
  <c r="F82" i="180"/>
  <c r="E84" i="180"/>
  <c r="H83" i="196"/>
  <c r="G85" i="196"/>
  <c r="B63" i="196"/>
  <c r="B72" i="196"/>
  <c r="F83" i="208"/>
  <c r="E85" i="208"/>
  <c r="C64" i="185"/>
  <c r="C74" i="185" s="1"/>
  <c r="C73" i="185"/>
  <c r="D63" i="185"/>
  <c r="E85" i="207"/>
  <c r="F83" i="207"/>
  <c r="B73" i="189"/>
  <c r="C63" i="189"/>
  <c r="B64" i="189"/>
  <c r="B74" i="189" s="1"/>
  <c r="M64" i="222"/>
  <c r="M74" i="222" s="1"/>
  <c r="M73" i="222"/>
  <c r="L63" i="221"/>
  <c r="K73" i="221"/>
  <c r="K64" i="221"/>
  <c r="K74" i="221" s="1"/>
  <c r="L63" i="220"/>
  <c r="K73" i="220"/>
  <c r="K64" i="220"/>
  <c r="K74" i="220" s="1"/>
  <c r="K63" i="219"/>
  <c r="J73" i="219"/>
  <c r="J64" i="219"/>
  <c r="J74" i="219" s="1"/>
  <c r="H73" i="218"/>
  <c r="H64" i="218"/>
  <c r="H74" i="218" s="1"/>
  <c r="I63" i="218"/>
  <c r="H73" i="217"/>
  <c r="H64" i="217"/>
  <c r="H74" i="217" s="1"/>
  <c r="I63" i="217"/>
  <c r="H63" i="216"/>
  <c r="G73" i="216"/>
  <c r="G64" i="216"/>
  <c r="G74" i="216" s="1"/>
  <c r="F63" i="215"/>
  <c r="E73" i="215"/>
  <c r="E64" i="215"/>
  <c r="E74" i="215" s="1"/>
  <c r="E63" i="214"/>
  <c r="D73" i="214"/>
  <c r="D64" i="214"/>
  <c r="D74" i="214" s="1"/>
  <c r="I83" i="184" l="1"/>
  <c r="H85" i="184"/>
  <c r="D63" i="195"/>
  <c r="C64" i="195"/>
  <c r="C74" i="195" s="1"/>
  <c r="C73" i="195"/>
  <c r="K83" i="195"/>
  <c r="J85" i="195"/>
  <c r="H83" i="202"/>
  <c r="G85" i="202"/>
  <c r="L85" i="189"/>
  <c r="M83" i="189"/>
  <c r="M85" i="189" s="1"/>
  <c r="F85" i="199"/>
  <c r="G83" i="199"/>
  <c r="G83" i="190"/>
  <c r="F85" i="190"/>
  <c r="C63" i="209"/>
  <c r="B73" i="209"/>
  <c r="B64" i="209"/>
  <c r="B74" i="209" s="1"/>
  <c r="C73" i="212"/>
  <c r="D63" i="212"/>
  <c r="C64" i="212"/>
  <c r="C74" i="212" s="1"/>
  <c r="D64" i="200"/>
  <c r="D74" i="200" s="1"/>
  <c r="D73" i="200"/>
  <c r="E63" i="200"/>
  <c r="D73" i="187"/>
  <c r="D64" i="187"/>
  <c r="D74" i="187" s="1"/>
  <c r="E63" i="187"/>
  <c r="D73" i="184"/>
  <c r="E63" i="184"/>
  <c r="D64" i="184"/>
  <c r="D74" i="184" s="1"/>
  <c r="C64" i="189"/>
  <c r="C74" i="189" s="1"/>
  <c r="C73" i="189"/>
  <c r="D63" i="189"/>
  <c r="G83" i="208"/>
  <c r="F85" i="208"/>
  <c r="J83" i="183"/>
  <c r="I85" i="183"/>
  <c r="C64" i="202"/>
  <c r="C74" i="202" s="1"/>
  <c r="C73" i="202"/>
  <c r="D63" i="202"/>
  <c r="H83" i="200"/>
  <c r="G85" i="200"/>
  <c r="D73" i="205"/>
  <c r="E63" i="205"/>
  <c r="D64" i="205"/>
  <c r="D74" i="205" s="1"/>
  <c r="D64" i="192"/>
  <c r="D74" i="192" s="1"/>
  <c r="D73" i="192"/>
  <c r="E63" i="192"/>
  <c r="C73" i="206"/>
  <c r="D63" i="206"/>
  <c r="C64" i="206"/>
  <c r="C74" i="206" s="1"/>
  <c r="G83" i="194"/>
  <c r="F85" i="194"/>
  <c r="H83" i="191"/>
  <c r="G85" i="191"/>
  <c r="H85" i="193"/>
  <c r="I83" i="193"/>
  <c r="F85" i="182"/>
  <c r="G83" i="182"/>
  <c r="D73" i="207"/>
  <c r="E63" i="207"/>
  <c r="D64" i="207"/>
  <c r="D74" i="207" s="1"/>
  <c r="C64" i="191"/>
  <c r="C74" i="191" s="1"/>
  <c r="C73" i="191"/>
  <c r="D63" i="191"/>
  <c r="H85" i="181"/>
  <c r="I83" i="181"/>
  <c r="B64" i="194"/>
  <c r="B74" i="194" s="1"/>
  <c r="B73" i="194"/>
  <c r="C63" i="194"/>
  <c r="F85" i="204"/>
  <c r="G83" i="204"/>
  <c r="F85" i="205"/>
  <c r="G83" i="205"/>
  <c r="K83" i="198"/>
  <c r="J85" i="198"/>
  <c r="B73" i="197"/>
  <c r="C63" i="197"/>
  <c r="B64" i="197"/>
  <c r="B74" i="197" s="1"/>
  <c r="C64" i="182"/>
  <c r="C74" i="182" s="1"/>
  <c r="C73" i="182"/>
  <c r="D63" i="182"/>
  <c r="E63" i="181"/>
  <c r="D64" i="181"/>
  <c r="D74" i="181" s="1"/>
  <c r="D73" i="181"/>
  <c r="G83" i="197"/>
  <c r="F85" i="197"/>
  <c r="B73" i="183"/>
  <c r="C63" i="183"/>
  <c r="B64" i="183"/>
  <c r="B74" i="183" s="1"/>
  <c r="D73" i="190"/>
  <c r="E63" i="190"/>
  <c r="D64" i="190"/>
  <c r="D74" i="190" s="1"/>
  <c r="B73" i="198"/>
  <c r="C63" i="198"/>
  <c r="B64" i="198"/>
  <c r="B74" i="198" s="1"/>
  <c r="D63" i="186"/>
  <c r="C64" i="186"/>
  <c r="C74" i="186" s="1"/>
  <c r="C73" i="186"/>
  <c r="G83" i="192"/>
  <c r="F85" i="192"/>
  <c r="C73" i="204"/>
  <c r="D63" i="204"/>
  <c r="C64" i="204"/>
  <c r="C74" i="204" s="1"/>
  <c r="D73" i="185"/>
  <c r="E63" i="185"/>
  <c r="D64" i="185"/>
  <c r="D74" i="185" s="1"/>
  <c r="H85" i="196"/>
  <c r="I83" i="196"/>
  <c r="I83" i="188"/>
  <c r="H85" i="188"/>
  <c r="J83" i="187"/>
  <c r="I85" i="187"/>
  <c r="B64" i="188"/>
  <c r="B74" i="188" s="1"/>
  <c r="C63" i="188"/>
  <c r="B73" i="188"/>
  <c r="H83" i="206"/>
  <c r="G85" i="206"/>
  <c r="D64" i="211"/>
  <c r="D74" i="211" s="1"/>
  <c r="E63" i="211"/>
  <c r="D73" i="211"/>
  <c r="G85" i="203"/>
  <c r="H83" i="203"/>
  <c r="D63" i="208"/>
  <c r="C64" i="208"/>
  <c r="C74" i="208" s="1"/>
  <c r="C73" i="208"/>
  <c r="G83" i="207"/>
  <c r="F85" i="207"/>
  <c r="C63" i="196"/>
  <c r="B73" i="196"/>
  <c r="B64" i="196"/>
  <c r="B74" i="196" s="1"/>
  <c r="G82" i="180"/>
  <c r="F84" i="180"/>
  <c r="D63" i="193"/>
  <c r="C64" i="193"/>
  <c r="C74" i="193" s="1"/>
  <c r="C73" i="193"/>
  <c r="D73" i="201"/>
  <c r="D64" i="201"/>
  <c r="D74" i="201" s="1"/>
  <c r="E63" i="201"/>
  <c r="G85" i="209"/>
  <c r="H83" i="209"/>
  <c r="G83" i="201"/>
  <c r="F85" i="201"/>
  <c r="C73" i="203"/>
  <c r="C64" i="203"/>
  <c r="C74" i="203" s="1"/>
  <c r="D63" i="203"/>
  <c r="D63" i="199"/>
  <c r="C73" i="199"/>
  <c r="C64" i="199"/>
  <c r="C74" i="199" s="1"/>
  <c r="E62" i="180"/>
  <c r="D72" i="180"/>
  <c r="D63" i="180"/>
  <c r="D73" i="180" s="1"/>
  <c r="H85" i="185"/>
  <c r="I83" i="185"/>
  <c r="I83" i="186"/>
  <c r="H85" i="186"/>
  <c r="E63" i="213"/>
  <c r="D64" i="213"/>
  <c r="D74" i="213" s="1"/>
  <c r="D73" i="213"/>
  <c r="L73" i="221"/>
  <c r="L64" i="221"/>
  <c r="L74" i="221" s="1"/>
  <c r="M63" i="221"/>
  <c r="L73" i="220"/>
  <c r="L64" i="220"/>
  <c r="L74" i="220" s="1"/>
  <c r="M63" i="220"/>
  <c r="L63" i="219"/>
  <c r="K73" i="219"/>
  <c r="K64" i="219"/>
  <c r="K74" i="219" s="1"/>
  <c r="J63" i="218"/>
  <c r="I73" i="218"/>
  <c r="I64" i="218"/>
  <c r="I74" i="218" s="1"/>
  <c r="I73" i="217"/>
  <c r="I64" i="217"/>
  <c r="I74" i="217" s="1"/>
  <c r="J63" i="217"/>
  <c r="H73" i="216"/>
  <c r="H64" i="216"/>
  <c r="H74" i="216" s="1"/>
  <c r="I63" i="216"/>
  <c r="F73" i="215"/>
  <c r="F64" i="215"/>
  <c r="F74" i="215" s="1"/>
  <c r="G63" i="215"/>
  <c r="F63" i="214"/>
  <c r="E73" i="214"/>
  <c r="E64" i="214"/>
  <c r="E74" i="214" s="1"/>
  <c r="D64" i="195" l="1"/>
  <c r="D74" i="195" s="1"/>
  <c r="E63" i="195"/>
  <c r="D73" i="195"/>
  <c r="L83" i="195"/>
  <c r="K85" i="195"/>
  <c r="I83" i="202"/>
  <c r="H85" i="202"/>
  <c r="G85" i="199"/>
  <c r="H83" i="199"/>
  <c r="I85" i="184"/>
  <c r="J83" i="184"/>
  <c r="E63" i="208"/>
  <c r="D64" i="208"/>
  <c r="D74" i="208" s="1"/>
  <c r="D73" i="208"/>
  <c r="I85" i="188"/>
  <c r="J83" i="188"/>
  <c r="D73" i="191"/>
  <c r="E63" i="191"/>
  <c r="D64" i="191"/>
  <c r="D74" i="191" s="1"/>
  <c r="H83" i="207"/>
  <c r="G85" i="207"/>
  <c r="I83" i="206"/>
  <c r="H85" i="206"/>
  <c r="I85" i="196"/>
  <c r="J83" i="196"/>
  <c r="E63" i="186"/>
  <c r="D64" i="186"/>
  <c r="D74" i="186" s="1"/>
  <c r="D73" i="186"/>
  <c r="C73" i="183"/>
  <c r="D63" i="183"/>
  <c r="C64" i="183"/>
  <c r="C74" i="183" s="1"/>
  <c r="G85" i="204"/>
  <c r="H83" i="204"/>
  <c r="H83" i="194"/>
  <c r="G85" i="194"/>
  <c r="E73" i="192"/>
  <c r="F63" i="192"/>
  <c r="E64" i="192"/>
  <c r="E74" i="192" s="1"/>
  <c r="F63" i="205"/>
  <c r="E64" i="205"/>
  <c r="E74" i="205" s="1"/>
  <c r="E73" i="205"/>
  <c r="E63" i="202"/>
  <c r="D64" i="202"/>
  <c r="D74" i="202" s="1"/>
  <c r="D73" i="202"/>
  <c r="K83" i="183"/>
  <c r="J85" i="183"/>
  <c r="E64" i="200"/>
  <c r="E74" i="200" s="1"/>
  <c r="E73" i="200"/>
  <c r="F63" i="200"/>
  <c r="E63" i="212"/>
  <c r="D64" i="212"/>
  <c r="D74" i="212" s="1"/>
  <c r="D73" i="212"/>
  <c r="C73" i="209"/>
  <c r="C64" i="209"/>
  <c r="C74" i="209" s="1"/>
  <c r="D63" i="209"/>
  <c r="H83" i="197"/>
  <c r="G85" i="197"/>
  <c r="I85" i="193"/>
  <c r="J83" i="193"/>
  <c r="I83" i="200"/>
  <c r="H85" i="200"/>
  <c r="E63" i="189"/>
  <c r="D73" i="189"/>
  <c r="D64" i="189"/>
  <c r="D74" i="189" s="1"/>
  <c r="I85" i="186"/>
  <c r="J83" i="186"/>
  <c r="D73" i="199"/>
  <c r="E63" i="199"/>
  <c r="D64" i="199"/>
  <c r="D74" i="199" s="1"/>
  <c r="E73" i="201"/>
  <c r="F63" i="201"/>
  <c r="E64" i="201"/>
  <c r="E74" i="201" s="1"/>
  <c r="I85" i="185"/>
  <c r="J83" i="185"/>
  <c r="E63" i="180"/>
  <c r="E73" i="180" s="1"/>
  <c r="E72" i="180"/>
  <c r="F62" i="180"/>
  <c r="D64" i="203"/>
  <c r="D74" i="203" s="1"/>
  <c r="D73" i="203"/>
  <c r="E63" i="203"/>
  <c r="H83" i="201"/>
  <c r="G85" i="201"/>
  <c r="D73" i="193"/>
  <c r="D64" i="193"/>
  <c r="D74" i="193" s="1"/>
  <c r="E63" i="193"/>
  <c r="E64" i="211"/>
  <c r="E74" i="211" s="1"/>
  <c r="F63" i="211"/>
  <c r="E73" i="211"/>
  <c r="J85" i="187"/>
  <c r="K83" i="187"/>
  <c r="G85" i="192"/>
  <c r="H83" i="192"/>
  <c r="E73" i="190"/>
  <c r="F63" i="190"/>
  <c r="E64" i="190"/>
  <c r="E74" i="190" s="1"/>
  <c r="L83" i="198"/>
  <c r="K85" i="198"/>
  <c r="I85" i="181"/>
  <c r="J83" i="181"/>
  <c r="H83" i="182"/>
  <c r="G85" i="182"/>
  <c r="F63" i="187"/>
  <c r="E64" i="187"/>
  <c r="E74" i="187" s="1"/>
  <c r="E73" i="187"/>
  <c r="G84" i="180"/>
  <c r="H82" i="180"/>
  <c r="E64" i="185"/>
  <c r="E74" i="185" s="1"/>
  <c r="E73" i="185"/>
  <c r="F63" i="185"/>
  <c r="E73" i="207"/>
  <c r="F63" i="207"/>
  <c r="E64" i="207"/>
  <c r="E74" i="207" s="1"/>
  <c r="E73" i="184"/>
  <c r="F63" i="184"/>
  <c r="E64" i="184"/>
  <c r="E74" i="184" s="1"/>
  <c r="E64" i="213"/>
  <c r="E74" i="213" s="1"/>
  <c r="E73" i="213"/>
  <c r="F63" i="213"/>
  <c r="I83" i="209"/>
  <c r="H85" i="209"/>
  <c r="D63" i="196"/>
  <c r="C64" i="196"/>
  <c r="C74" i="196" s="1"/>
  <c r="C73" i="196"/>
  <c r="I83" i="203"/>
  <c r="H85" i="203"/>
  <c r="C73" i="188"/>
  <c r="C64" i="188"/>
  <c r="C74" i="188" s="1"/>
  <c r="D63" i="188"/>
  <c r="D73" i="204"/>
  <c r="E63" i="204"/>
  <c r="D64" i="204"/>
  <c r="D74" i="204" s="1"/>
  <c r="C73" i="198"/>
  <c r="D63" i="198"/>
  <c r="C64" i="198"/>
  <c r="C74" i="198" s="1"/>
  <c r="E64" i="181"/>
  <c r="E74" i="181" s="1"/>
  <c r="E73" i="181"/>
  <c r="F63" i="181"/>
  <c r="E63" i="182"/>
  <c r="D73" i="182"/>
  <c r="D64" i="182"/>
  <c r="D74" i="182" s="1"/>
  <c r="D63" i="197"/>
  <c r="C64" i="197"/>
  <c r="C74" i="197" s="1"/>
  <c r="C73" i="197"/>
  <c r="H83" i="205"/>
  <c r="G85" i="205"/>
  <c r="C64" i="194"/>
  <c r="C74" i="194" s="1"/>
  <c r="C73" i="194"/>
  <c r="D63" i="194"/>
  <c r="I83" i="191"/>
  <c r="H85" i="191"/>
  <c r="D73" i="206"/>
  <c r="D64" i="206"/>
  <c r="D74" i="206" s="1"/>
  <c r="E63" i="206"/>
  <c r="G85" i="208"/>
  <c r="H83" i="208"/>
  <c r="G85" i="190"/>
  <c r="H83" i="190"/>
  <c r="M73" i="221"/>
  <c r="M64" i="221"/>
  <c r="M74" i="221" s="1"/>
  <c r="M73" i="220"/>
  <c r="M64" i="220"/>
  <c r="M74" i="220" s="1"/>
  <c r="L73" i="219"/>
  <c r="L64" i="219"/>
  <c r="L74" i="219" s="1"/>
  <c r="M63" i="219"/>
  <c r="K63" i="218"/>
  <c r="J73" i="218"/>
  <c r="J64" i="218"/>
  <c r="J74" i="218" s="1"/>
  <c r="K63" i="217"/>
  <c r="J73" i="217"/>
  <c r="J64" i="217"/>
  <c r="J74" i="217" s="1"/>
  <c r="I73" i="216"/>
  <c r="J63" i="216"/>
  <c r="I64" i="216"/>
  <c r="I74" i="216" s="1"/>
  <c r="G73" i="215"/>
  <c r="G64" i="215"/>
  <c r="G74" i="215" s="1"/>
  <c r="H63" i="215"/>
  <c r="F73" i="214"/>
  <c r="F64" i="214"/>
  <c r="F74" i="214" s="1"/>
  <c r="G63" i="214"/>
  <c r="K83" i="184" l="1"/>
  <c r="J85" i="184"/>
  <c r="J83" i="202"/>
  <c r="I85" i="202"/>
  <c r="F63" i="195"/>
  <c r="E73" i="195"/>
  <c r="E64" i="195"/>
  <c r="E74" i="195" s="1"/>
  <c r="L85" i="195"/>
  <c r="M83" i="195"/>
  <c r="M85" i="195" s="1"/>
  <c r="H85" i="199"/>
  <c r="I83" i="199"/>
  <c r="F64" i="184"/>
  <c r="F74" i="184" s="1"/>
  <c r="F73" i="184"/>
  <c r="G63" i="184"/>
  <c r="F73" i="185"/>
  <c r="G63" i="185"/>
  <c r="F64" i="185"/>
  <c r="F74" i="185" s="1"/>
  <c r="I83" i="190"/>
  <c r="H85" i="190"/>
  <c r="I85" i="191"/>
  <c r="J83" i="191"/>
  <c r="D73" i="197"/>
  <c r="D64" i="197"/>
  <c r="D74" i="197" s="1"/>
  <c r="E63" i="197"/>
  <c r="E63" i="198"/>
  <c r="D64" i="198"/>
  <c r="D74" i="198" s="1"/>
  <c r="D73" i="198"/>
  <c r="H85" i="182"/>
  <c r="I83" i="182"/>
  <c r="H85" i="192"/>
  <c r="I83" i="192"/>
  <c r="E73" i="189"/>
  <c r="E64" i="189"/>
  <c r="E74" i="189" s="1"/>
  <c r="F63" i="189"/>
  <c r="F63" i="212"/>
  <c r="E73" i="212"/>
  <c r="E64" i="212"/>
  <c r="E74" i="212" s="1"/>
  <c r="E63" i="183"/>
  <c r="D73" i="183"/>
  <c r="D64" i="183"/>
  <c r="D74" i="183" s="1"/>
  <c r="E73" i="186"/>
  <c r="F63" i="186"/>
  <c r="E64" i="186"/>
  <c r="E74" i="186" s="1"/>
  <c r="I85" i="206"/>
  <c r="J83" i="206"/>
  <c r="E73" i="191"/>
  <c r="F63" i="191"/>
  <c r="E64" i="191"/>
  <c r="E74" i="191" s="1"/>
  <c r="D64" i="194"/>
  <c r="D74" i="194" s="1"/>
  <c r="D73" i="194"/>
  <c r="E63" i="194"/>
  <c r="H85" i="205"/>
  <c r="I83" i="205"/>
  <c r="D73" i="188"/>
  <c r="E63" i="188"/>
  <c r="D64" i="188"/>
  <c r="D74" i="188" s="1"/>
  <c r="J83" i="203"/>
  <c r="I85" i="203"/>
  <c r="J85" i="181"/>
  <c r="K83" i="181"/>
  <c r="G63" i="211"/>
  <c r="F73" i="211"/>
  <c r="F64" i="211"/>
  <c r="F74" i="211" s="1"/>
  <c r="F63" i="193"/>
  <c r="E64" i="193"/>
  <c r="E74" i="193" s="1"/>
  <c r="E73" i="193"/>
  <c r="I83" i="201"/>
  <c r="H85" i="201"/>
  <c r="G62" i="180"/>
  <c r="F63" i="180"/>
  <c r="F73" i="180" s="1"/>
  <c r="F72" i="180"/>
  <c r="F73" i="200"/>
  <c r="G63" i="200"/>
  <c r="F64" i="200"/>
  <c r="F74" i="200" s="1"/>
  <c r="L83" i="183"/>
  <c r="K85" i="183"/>
  <c r="F64" i="192"/>
  <c r="F74" i="192" s="1"/>
  <c r="G63" i="192"/>
  <c r="F73" i="192"/>
  <c r="I83" i="204"/>
  <c r="H85" i="204"/>
  <c r="J85" i="196"/>
  <c r="K83" i="196"/>
  <c r="F63" i="182"/>
  <c r="E64" i="182"/>
  <c r="E74" i="182" s="1"/>
  <c r="E73" i="182"/>
  <c r="E64" i="204"/>
  <c r="E74" i="204" s="1"/>
  <c r="E73" i="204"/>
  <c r="F63" i="204"/>
  <c r="F73" i="213"/>
  <c r="G63" i="213"/>
  <c r="F64" i="213"/>
  <c r="F74" i="213" s="1"/>
  <c r="G63" i="201"/>
  <c r="F73" i="201"/>
  <c r="F64" i="201"/>
  <c r="F74" i="201" s="1"/>
  <c r="J85" i="193"/>
  <c r="K83" i="193"/>
  <c r="D73" i="209"/>
  <c r="D64" i="209"/>
  <c r="D74" i="209" s="1"/>
  <c r="E63" i="209"/>
  <c r="F64" i="205"/>
  <c r="F74" i="205" s="1"/>
  <c r="F73" i="205"/>
  <c r="G63" i="205"/>
  <c r="E73" i="206"/>
  <c r="F63" i="206"/>
  <c r="E64" i="206"/>
  <c r="E74" i="206" s="1"/>
  <c r="F73" i="181"/>
  <c r="G63" i="181"/>
  <c r="F64" i="181"/>
  <c r="F74" i="181" s="1"/>
  <c r="D64" i="196"/>
  <c r="D74" i="196" s="1"/>
  <c r="D73" i="196"/>
  <c r="E63" i="196"/>
  <c r="L85" i="198"/>
  <c r="M83" i="198"/>
  <c r="M85" i="198" s="1"/>
  <c r="K83" i="185"/>
  <c r="J85" i="185"/>
  <c r="J85" i="186"/>
  <c r="K83" i="186"/>
  <c r="E64" i="202"/>
  <c r="E74" i="202" s="1"/>
  <c r="E73" i="202"/>
  <c r="F63" i="202"/>
  <c r="I83" i="194"/>
  <c r="H85" i="194"/>
  <c r="I83" i="208"/>
  <c r="H85" i="208"/>
  <c r="J83" i="209"/>
  <c r="I85" i="209"/>
  <c r="F64" i="207"/>
  <c r="F74" i="207" s="1"/>
  <c r="F73" i="207"/>
  <c r="G63" i="207"/>
  <c r="I82" i="180"/>
  <c r="H84" i="180"/>
  <c r="G63" i="187"/>
  <c r="F64" i="187"/>
  <c r="F74" i="187" s="1"/>
  <c r="F73" i="187"/>
  <c r="F64" i="190"/>
  <c r="F74" i="190" s="1"/>
  <c r="G63" i="190"/>
  <c r="F73" i="190"/>
  <c r="K85" i="187"/>
  <c r="L83" i="187"/>
  <c r="E64" i="203"/>
  <c r="E74" i="203" s="1"/>
  <c r="E73" i="203"/>
  <c r="F63" i="203"/>
  <c r="E64" i="199"/>
  <c r="E74" i="199" s="1"/>
  <c r="E73" i="199"/>
  <c r="F63" i="199"/>
  <c r="I85" i="200"/>
  <c r="J83" i="200"/>
  <c r="I83" i="197"/>
  <c r="H85" i="197"/>
  <c r="I83" i="207"/>
  <c r="H85" i="207"/>
  <c r="K83" i="188"/>
  <c r="J85" i="188"/>
  <c r="E73" i="208"/>
  <c r="E64" i="208"/>
  <c r="E74" i="208" s="1"/>
  <c r="F63" i="208"/>
  <c r="M64" i="219"/>
  <c r="M74" i="219" s="1"/>
  <c r="M73" i="219"/>
  <c r="L63" i="218"/>
  <c r="K73" i="218"/>
  <c r="K64" i="218"/>
  <c r="K74" i="218" s="1"/>
  <c r="L63" i="217"/>
  <c r="K73" i="217"/>
  <c r="K64" i="217"/>
  <c r="K74" i="217" s="1"/>
  <c r="K63" i="216"/>
  <c r="J73" i="216"/>
  <c r="J64" i="216"/>
  <c r="J74" i="216" s="1"/>
  <c r="I63" i="215"/>
  <c r="H73" i="215"/>
  <c r="H64" i="215"/>
  <c r="H74" i="215" s="1"/>
  <c r="G64" i="214"/>
  <c r="G74" i="214" s="1"/>
  <c r="H63" i="214"/>
  <c r="G73" i="214"/>
  <c r="J83" i="199" l="1"/>
  <c r="I85" i="199"/>
  <c r="J85" i="202"/>
  <c r="K83" i="202"/>
  <c r="F73" i="195"/>
  <c r="G63" i="195"/>
  <c r="F64" i="195"/>
  <c r="F74" i="195" s="1"/>
  <c r="L83" i="184"/>
  <c r="K85" i="184"/>
  <c r="G63" i="202"/>
  <c r="F64" i="202"/>
  <c r="F74" i="202" s="1"/>
  <c r="F73" i="202"/>
  <c r="G64" i="201"/>
  <c r="G74" i="201" s="1"/>
  <c r="G73" i="201"/>
  <c r="H63" i="201"/>
  <c r="G64" i="200"/>
  <c r="G74" i="200" s="1"/>
  <c r="H63" i="200"/>
  <c r="G73" i="200"/>
  <c r="G63" i="180"/>
  <c r="G73" i="180" s="1"/>
  <c r="G72" i="180"/>
  <c r="H62" i="180"/>
  <c r="G64" i="211"/>
  <c r="G74" i="211" s="1"/>
  <c r="H63" i="211"/>
  <c r="G73" i="211"/>
  <c r="J83" i="192"/>
  <c r="I85" i="192"/>
  <c r="F64" i="208"/>
  <c r="F74" i="208" s="1"/>
  <c r="F73" i="208"/>
  <c r="G63" i="208"/>
  <c r="I85" i="197"/>
  <c r="J83" i="197"/>
  <c r="G73" i="190"/>
  <c r="G64" i="190"/>
  <c r="G74" i="190" s="1"/>
  <c r="H63" i="190"/>
  <c r="E73" i="196"/>
  <c r="F63" i="196"/>
  <c r="E64" i="196"/>
  <c r="E74" i="196" s="1"/>
  <c r="G63" i="182"/>
  <c r="F73" i="182"/>
  <c r="F64" i="182"/>
  <c r="F74" i="182" s="1"/>
  <c r="F73" i="193"/>
  <c r="G63" i="193"/>
  <c r="F64" i="193"/>
  <c r="F74" i="193" s="1"/>
  <c r="L83" i="181"/>
  <c r="K85" i="181"/>
  <c r="I85" i="190"/>
  <c r="J83" i="190"/>
  <c r="K83" i="200"/>
  <c r="J85" i="200"/>
  <c r="L85" i="187"/>
  <c r="M83" i="187"/>
  <c r="M85" i="187" s="1"/>
  <c r="L83" i="185"/>
  <c r="K85" i="185"/>
  <c r="G64" i="205"/>
  <c r="G74" i="205" s="1"/>
  <c r="G73" i="205"/>
  <c r="H63" i="205"/>
  <c r="G64" i="213"/>
  <c r="G74" i="213" s="1"/>
  <c r="H63" i="213"/>
  <c r="G73" i="213"/>
  <c r="K85" i="196"/>
  <c r="L83" i="196"/>
  <c r="M83" i="183"/>
  <c r="M85" i="183" s="1"/>
  <c r="L85" i="183"/>
  <c r="I85" i="201"/>
  <c r="J83" i="201"/>
  <c r="E73" i="188"/>
  <c r="F63" i="188"/>
  <c r="E64" i="188"/>
  <c r="E74" i="188" s="1"/>
  <c r="E64" i="194"/>
  <c r="E74" i="194" s="1"/>
  <c r="E73" i="194"/>
  <c r="F63" i="194"/>
  <c r="F73" i="191"/>
  <c r="G63" i="191"/>
  <c r="F64" i="191"/>
  <c r="F74" i="191" s="1"/>
  <c r="F73" i="212"/>
  <c r="F64" i="212"/>
  <c r="F74" i="212" s="1"/>
  <c r="G63" i="212"/>
  <c r="I85" i="182"/>
  <c r="J83" i="182"/>
  <c r="E73" i="198"/>
  <c r="E64" i="198"/>
  <c r="E74" i="198" s="1"/>
  <c r="F63" i="198"/>
  <c r="K83" i="191"/>
  <c r="J85" i="191"/>
  <c r="G63" i="199"/>
  <c r="F73" i="199"/>
  <c r="F64" i="199"/>
  <c r="F74" i="199" s="1"/>
  <c r="F73" i="206"/>
  <c r="G63" i="206"/>
  <c r="F64" i="206"/>
  <c r="F74" i="206" s="1"/>
  <c r="L83" i="193"/>
  <c r="K85" i="193"/>
  <c r="F73" i="204"/>
  <c r="G63" i="204"/>
  <c r="F64" i="204"/>
  <c r="F74" i="204" s="1"/>
  <c r="J85" i="203"/>
  <c r="K83" i="203"/>
  <c r="J83" i="205"/>
  <c r="I85" i="205"/>
  <c r="K83" i="206"/>
  <c r="J85" i="206"/>
  <c r="L83" i="188"/>
  <c r="K85" i="188"/>
  <c r="H63" i="187"/>
  <c r="G73" i="187"/>
  <c r="G64" i="187"/>
  <c r="G74" i="187" s="1"/>
  <c r="I85" i="208"/>
  <c r="J83" i="208"/>
  <c r="G73" i="181"/>
  <c r="H63" i="181"/>
  <c r="G64" i="181"/>
  <c r="G74" i="181" s="1"/>
  <c r="E73" i="209"/>
  <c r="E64" i="209"/>
  <c r="E74" i="209" s="1"/>
  <c r="F63" i="209"/>
  <c r="I85" i="204"/>
  <c r="J83" i="204"/>
  <c r="H63" i="184"/>
  <c r="G73" i="184"/>
  <c r="G64" i="184"/>
  <c r="G74" i="184" s="1"/>
  <c r="I85" i="207"/>
  <c r="J83" i="207"/>
  <c r="G63" i="203"/>
  <c r="F73" i="203"/>
  <c r="F64" i="203"/>
  <c r="F74" i="203" s="1"/>
  <c r="J82" i="180"/>
  <c r="I84" i="180"/>
  <c r="G73" i="207"/>
  <c r="H63" i="207"/>
  <c r="G64" i="207"/>
  <c r="G74" i="207" s="1"/>
  <c r="J85" i="209"/>
  <c r="K83" i="209"/>
  <c r="I85" i="194"/>
  <c r="J83" i="194"/>
  <c r="L83" i="186"/>
  <c r="K85" i="186"/>
  <c r="G64" i="192"/>
  <c r="G74" i="192" s="1"/>
  <c r="G73" i="192"/>
  <c r="H63" i="192"/>
  <c r="F73" i="186"/>
  <c r="G63" i="186"/>
  <c r="F64" i="186"/>
  <c r="F74" i="186" s="1"/>
  <c r="E73" i="183"/>
  <c r="F63" i="183"/>
  <c r="E64" i="183"/>
  <c r="E74" i="183" s="1"/>
  <c r="G63" i="189"/>
  <c r="F64" i="189"/>
  <c r="F74" i="189" s="1"/>
  <c r="F73" i="189"/>
  <c r="E64" i="197"/>
  <c r="E74" i="197" s="1"/>
  <c r="E73" i="197"/>
  <c r="F63" i="197"/>
  <c r="G73" i="185"/>
  <c r="H63" i="185"/>
  <c r="G64" i="185"/>
  <c r="G74" i="185" s="1"/>
  <c r="L73" i="218"/>
  <c r="L64" i="218"/>
  <c r="L74" i="218" s="1"/>
  <c r="M63" i="218"/>
  <c r="L73" i="217"/>
  <c r="L64" i="217"/>
  <c r="L74" i="217" s="1"/>
  <c r="M63" i="217"/>
  <c r="L63" i="216"/>
  <c r="K73" i="216"/>
  <c r="K64" i="216"/>
  <c r="K74" i="216" s="1"/>
  <c r="J63" i="215"/>
  <c r="I73" i="215"/>
  <c r="I64" i="215"/>
  <c r="I74" i="215" s="1"/>
  <c r="I63" i="214"/>
  <c r="H73" i="214"/>
  <c r="H64" i="214"/>
  <c r="H74" i="214" s="1"/>
  <c r="L85" i="184" l="1"/>
  <c r="M83" i="184"/>
  <c r="M85" i="184" s="1"/>
  <c r="G64" i="195"/>
  <c r="G74" i="195" s="1"/>
  <c r="G73" i="195"/>
  <c r="H63" i="195"/>
  <c r="L83" i="202"/>
  <c r="K85" i="202"/>
  <c r="K83" i="199"/>
  <c r="J85" i="199"/>
  <c r="H64" i="187"/>
  <c r="H74" i="187" s="1"/>
  <c r="H73" i="187"/>
  <c r="I63" i="187"/>
  <c r="K85" i="191"/>
  <c r="L83" i="191"/>
  <c r="G73" i="212"/>
  <c r="H63" i="212"/>
  <c r="G64" i="212"/>
  <c r="G74" i="212" s="1"/>
  <c r="H63" i="191"/>
  <c r="G64" i="191"/>
  <c r="G74" i="191" s="1"/>
  <c r="G73" i="191"/>
  <c r="K83" i="201"/>
  <c r="J85" i="201"/>
  <c r="M83" i="196"/>
  <c r="M85" i="196" s="1"/>
  <c r="L85" i="196"/>
  <c r="G73" i="208"/>
  <c r="H63" i="208"/>
  <c r="G64" i="208"/>
  <c r="G74" i="208" s="1"/>
  <c r="H72" i="180"/>
  <c r="H63" i="180"/>
  <c r="H73" i="180" s="1"/>
  <c r="I62" i="180"/>
  <c r="I63" i="200"/>
  <c r="H73" i="200"/>
  <c r="H64" i="200"/>
  <c r="H74" i="200" s="1"/>
  <c r="F64" i="183"/>
  <c r="F74" i="183" s="1"/>
  <c r="F73" i="183"/>
  <c r="G63" i="183"/>
  <c r="L83" i="209"/>
  <c r="K85" i="209"/>
  <c r="L85" i="193"/>
  <c r="M83" i="193"/>
  <c r="M85" i="193" s="1"/>
  <c r="I63" i="205"/>
  <c r="H64" i="205"/>
  <c r="H74" i="205" s="1"/>
  <c r="H73" i="205"/>
  <c r="L83" i="200"/>
  <c r="K85" i="200"/>
  <c r="M83" i="181"/>
  <c r="M85" i="181" s="1"/>
  <c r="L85" i="181"/>
  <c r="F73" i="196"/>
  <c r="G63" i="196"/>
  <c r="F64" i="196"/>
  <c r="F74" i="196" s="1"/>
  <c r="F73" i="197"/>
  <c r="G63" i="197"/>
  <c r="F64" i="197"/>
  <c r="F74" i="197" s="1"/>
  <c r="H73" i="192"/>
  <c r="I63" i="192"/>
  <c r="H64" i="192"/>
  <c r="H74" i="192" s="1"/>
  <c r="M83" i="186"/>
  <c r="M85" i="186" s="1"/>
  <c r="L85" i="186"/>
  <c r="H63" i="203"/>
  <c r="G73" i="203"/>
  <c r="G64" i="203"/>
  <c r="G74" i="203" s="1"/>
  <c r="F64" i="209"/>
  <c r="F74" i="209" s="1"/>
  <c r="G63" i="209"/>
  <c r="F73" i="209"/>
  <c r="I63" i="181"/>
  <c r="H64" i="181"/>
  <c r="H74" i="181" s="1"/>
  <c r="H73" i="181"/>
  <c r="M83" i="188"/>
  <c r="M85" i="188" s="1"/>
  <c r="L85" i="188"/>
  <c r="K83" i="205"/>
  <c r="J85" i="205"/>
  <c r="G73" i="204"/>
  <c r="H63" i="204"/>
  <c r="G64" i="204"/>
  <c r="G74" i="204" s="1"/>
  <c r="G64" i="199"/>
  <c r="G74" i="199" s="1"/>
  <c r="G73" i="199"/>
  <c r="H63" i="199"/>
  <c r="F64" i="194"/>
  <c r="F74" i="194" s="1"/>
  <c r="F73" i="194"/>
  <c r="G63" i="194"/>
  <c r="F73" i="188"/>
  <c r="G63" i="188"/>
  <c r="F64" i="188"/>
  <c r="F74" i="188" s="1"/>
  <c r="K83" i="190"/>
  <c r="J85" i="190"/>
  <c r="J85" i="197"/>
  <c r="K83" i="197"/>
  <c r="H64" i="211"/>
  <c r="H74" i="211" s="1"/>
  <c r="I63" i="211"/>
  <c r="H73" i="211"/>
  <c r="I63" i="201"/>
  <c r="H64" i="201"/>
  <c r="H74" i="201" s="1"/>
  <c r="H73" i="201"/>
  <c r="H73" i="185"/>
  <c r="H64" i="185"/>
  <c r="H74" i="185" s="1"/>
  <c r="I63" i="185"/>
  <c r="G73" i="186"/>
  <c r="H63" i="186"/>
  <c r="G64" i="186"/>
  <c r="G74" i="186" s="1"/>
  <c r="H73" i="207"/>
  <c r="I63" i="207"/>
  <c r="H64" i="207"/>
  <c r="H74" i="207" s="1"/>
  <c r="K83" i="204"/>
  <c r="J85" i="204"/>
  <c r="K83" i="208"/>
  <c r="J85" i="208"/>
  <c r="L83" i="206"/>
  <c r="K85" i="206"/>
  <c r="K83" i="182"/>
  <c r="J85" i="182"/>
  <c r="K83" i="192"/>
  <c r="J85" i="192"/>
  <c r="G63" i="198"/>
  <c r="F64" i="198"/>
  <c r="F74" i="198" s="1"/>
  <c r="F73" i="198"/>
  <c r="L85" i="185"/>
  <c r="M83" i="185"/>
  <c r="M85" i="185" s="1"/>
  <c r="G64" i="189"/>
  <c r="G74" i="189" s="1"/>
  <c r="G73" i="189"/>
  <c r="H63" i="189"/>
  <c r="J85" i="194"/>
  <c r="K83" i="194"/>
  <c r="J84" i="180"/>
  <c r="K82" i="180"/>
  <c r="K83" i="207"/>
  <c r="J85" i="207"/>
  <c r="H73" i="184"/>
  <c r="I63" i="184"/>
  <c r="H64" i="184"/>
  <c r="H74" i="184" s="1"/>
  <c r="K85" i="203"/>
  <c r="L83" i="203"/>
  <c r="H63" i="206"/>
  <c r="G73" i="206"/>
  <c r="G64" i="206"/>
  <c r="G74" i="206" s="1"/>
  <c r="I63" i="213"/>
  <c r="H64" i="213"/>
  <c r="H74" i="213" s="1"/>
  <c r="H73" i="213"/>
  <c r="G73" i="193"/>
  <c r="G64" i="193"/>
  <c r="G74" i="193" s="1"/>
  <c r="H63" i="193"/>
  <c r="H63" i="182"/>
  <c r="G64" i="182"/>
  <c r="G74" i="182" s="1"/>
  <c r="G73" i="182"/>
  <c r="H64" i="190"/>
  <c r="H74" i="190" s="1"/>
  <c r="H73" i="190"/>
  <c r="I63" i="190"/>
  <c r="G64" i="202"/>
  <c r="G74" i="202" s="1"/>
  <c r="G73" i="202"/>
  <c r="H63" i="202"/>
  <c r="M73" i="218"/>
  <c r="M64" i="218"/>
  <c r="M74" i="218" s="1"/>
  <c r="M73" i="217"/>
  <c r="M64" i="217"/>
  <c r="M74" i="217" s="1"/>
  <c r="L73" i="216"/>
  <c r="L64" i="216"/>
  <c r="L74" i="216" s="1"/>
  <c r="M63" i="216"/>
  <c r="J73" i="215"/>
  <c r="J64" i="215"/>
  <c r="J74" i="215" s="1"/>
  <c r="K63" i="215"/>
  <c r="J63" i="214"/>
  <c r="I73" i="214"/>
  <c r="I64" i="214"/>
  <c r="I74" i="214" s="1"/>
  <c r="M83" i="202" l="1"/>
  <c r="M85" i="202" s="1"/>
  <c r="L85" i="202"/>
  <c r="L83" i="199"/>
  <c r="K85" i="199"/>
  <c r="H73" i="195"/>
  <c r="I63" i="195"/>
  <c r="H64" i="195"/>
  <c r="H74" i="195" s="1"/>
  <c r="I73" i="190"/>
  <c r="J63" i="190"/>
  <c r="I64" i="190"/>
  <c r="I74" i="190" s="1"/>
  <c r="K85" i="194"/>
  <c r="L83" i="194"/>
  <c r="L83" i="182"/>
  <c r="K85" i="182"/>
  <c r="I73" i="207"/>
  <c r="J63" i="207"/>
  <c r="I64" i="207"/>
  <c r="I74" i="207" s="1"/>
  <c r="H73" i="199"/>
  <c r="I63" i="199"/>
  <c r="H64" i="199"/>
  <c r="H74" i="199" s="1"/>
  <c r="I73" i="181"/>
  <c r="J63" i="181"/>
  <c r="I64" i="181"/>
  <c r="I74" i="181" s="1"/>
  <c r="G64" i="196"/>
  <c r="G74" i="196" s="1"/>
  <c r="G73" i="196"/>
  <c r="H63" i="196"/>
  <c r="I64" i="205"/>
  <c r="I74" i="205" s="1"/>
  <c r="I73" i="205"/>
  <c r="J63" i="205"/>
  <c r="M83" i="209"/>
  <c r="M85" i="209" s="1"/>
  <c r="L85" i="209"/>
  <c r="H64" i="202"/>
  <c r="H74" i="202" s="1"/>
  <c r="H73" i="202"/>
  <c r="I63" i="202"/>
  <c r="I73" i="185"/>
  <c r="J63" i="185"/>
  <c r="I64" i="185"/>
  <c r="I74" i="185" s="1"/>
  <c r="G73" i="194"/>
  <c r="G64" i="194"/>
  <c r="G74" i="194" s="1"/>
  <c r="H63" i="194"/>
  <c r="G73" i="183"/>
  <c r="H63" i="183"/>
  <c r="G64" i="183"/>
  <c r="G74" i="183" s="1"/>
  <c r="I63" i="212"/>
  <c r="H64" i="212"/>
  <c r="H74" i="212" s="1"/>
  <c r="H73" i="212"/>
  <c r="I73" i="187"/>
  <c r="J63" i="187"/>
  <c r="I64" i="187"/>
  <c r="I74" i="187" s="1"/>
  <c r="H64" i="193"/>
  <c r="H74" i="193" s="1"/>
  <c r="H73" i="193"/>
  <c r="I63" i="193"/>
  <c r="I63" i="206"/>
  <c r="H73" i="206"/>
  <c r="H64" i="206"/>
  <c r="H74" i="206" s="1"/>
  <c r="I73" i="184"/>
  <c r="J63" i="184"/>
  <c r="I64" i="184"/>
  <c r="I74" i="184" s="1"/>
  <c r="L82" i="180"/>
  <c r="K84" i="180"/>
  <c r="H64" i="189"/>
  <c r="H74" i="189" s="1"/>
  <c r="I63" i="189"/>
  <c r="H73" i="189"/>
  <c r="K85" i="192"/>
  <c r="L83" i="192"/>
  <c r="M83" i="206"/>
  <c r="M85" i="206" s="1"/>
  <c r="L85" i="206"/>
  <c r="L83" i="204"/>
  <c r="K85" i="204"/>
  <c r="I64" i="201"/>
  <c r="I74" i="201" s="1"/>
  <c r="I73" i="201"/>
  <c r="J63" i="201"/>
  <c r="L83" i="197"/>
  <c r="K85" i="197"/>
  <c r="H63" i="209"/>
  <c r="G73" i="209"/>
  <c r="G64" i="209"/>
  <c r="G74" i="209" s="1"/>
  <c r="I63" i="203"/>
  <c r="H64" i="203"/>
  <c r="H74" i="203" s="1"/>
  <c r="H73" i="203"/>
  <c r="J63" i="192"/>
  <c r="I64" i="192"/>
  <c r="I74" i="192" s="1"/>
  <c r="I73" i="192"/>
  <c r="J63" i="200"/>
  <c r="I73" i="200"/>
  <c r="I64" i="200"/>
  <c r="I74" i="200" s="1"/>
  <c r="L83" i="208"/>
  <c r="K85" i="208"/>
  <c r="I64" i="211"/>
  <c r="I74" i="211" s="1"/>
  <c r="J63" i="211"/>
  <c r="I73" i="211"/>
  <c r="I63" i="204"/>
  <c r="H64" i="204"/>
  <c r="H74" i="204" s="1"/>
  <c r="H73" i="204"/>
  <c r="L83" i="201"/>
  <c r="K85" i="201"/>
  <c r="H64" i="182"/>
  <c r="H74" i="182" s="1"/>
  <c r="H73" i="182"/>
  <c r="I63" i="182"/>
  <c r="L83" i="207"/>
  <c r="K85" i="207"/>
  <c r="G73" i="198"/>
  <c r="H63" i="198"/>
  <c r="G64" i="198"/>
  <c r="G74" i="198" s="1"/>
  <c r="L83" i="190"/>
  <c r="K85" i="190"/>
  <c r="H63" i="197"/>
  <c r="G73" i="197"/>
  <c r="G64" i="197"/>
  <c r="G74" i="197" s="1"/>
  <c r="M83" i="200"/>
  <c r="M85" i="200" s="1"/>
  <c r="L85" i="200"/>
  <c r="I64" i="213"/>
  <c r="I74" i="213" s="1"/>
  <c r="I73" i="213"/>
  <c r="J63" i="213"/>
  <c r="L85" i="203"/>
  <c r="M83" i="203"/>
  <c r="M85" i="203" s="1"/>
  <c r="H73" i="186"/>
  <c r="H64" i="186"/>
  <c r="H74" i="186" s="1"/>
  <c r="I63" i="186"/>
  <c r="G73" i="188"/>
  <c r="G64" i="188"/>
  <c r="G74" i="188" s="1"/>
  <c r="H63" i="188"/>
  <c r="L83" i="205"/>
  <c r="K85" i="205"/>
  <c r="I72" i="180"/>
  <c r="J62" i="180"/>
  <c r="I63" i="180"/>
  <c r="I73" i="180" s="1"/>
  <c r="H73" i="208"/>
  <c r="I63" i="208"/>
  <c r="H64" i="208"/>
  <c r="H74" i="208" s="1"/>
  <c r="H73" i="191"/>
  <c r="I63" i="191"/>
  <c r="H64" i="191"/>
  <c r="H74" i="191" s="1"/>
  <c r="L85" i="191"/>
  <c r="M83" i="191"/>
  <c r="M85" i="191" s="1"/>
  <c r="M64" i="216"/>
  <c r="M74" i="216" s="1"/>
  <c r="M73" i="216"/>
  <c r="K64" i="215"/>
  <c r="K74" i="215" s="1"/>
  <c r="L63" i="215"/>
  <c r="K73" i="215"/>
  <c r="J73" i="214"/>
  <c r="J64" i="214"/>
  <c r="J74" i="214" s="1"/>
  <c r="K63" i="214"/>
  <c r="M83" i="199" l="1"/>
  <c r="M85" i="199" s="1"/>
  <c r="L85" i="199"/>
  <c r="J63" i="195"/>
  <c r="I73" i="195"/>
  <c r="I64" i="195"/>
  <c r="I74" i="195" s="1"/>
  <c r="M83" i="205"/>
  <c r="M85" i="205" s="1"/>
  <c r="L85" i="205"/>
  <c r="I63" i="197"/>
  <c r="H64" i="197"/>
  <c r="H74" i="197" s="1"/>
  <c r="H73" i="197"/>
  <c r="J63" i="182"/>
  <c r="I73" i="182"/>
  <c r="I64" i="182"/>
  <c r="I74" i="182" s="1"/>
  <c r="I73" i="203"/>
  <c r="I64" i="203"/>
  <c r="I74" i="203" s="1"/>
  <c r="J63" i="203"/>
  <c r="H73" i="183"/>
  <c r="I63" i="183"/>
  <c r="H64" i="183"/>
  <c r="H74" i="183" s="1"/>
  <c r="J64" i="181"/>
  <c r="J74" i="181" s="1"/>
  <c r="J73" i="181"/>
  <c r="K63" i="181"/>
  <c r="J63" i="180"/>
  <c r="J73" i="180" s="1"/>
  <c r="J72" i="180"/>
  <c r="K62" i="180"/>
  <c r="H73" i="188"/>
  <c r="I63" i="188"/>
  <c r="H64" i="188"/>
  <c r="H74" i="188" s="1"/>
  <c r="J73" i="213"/>
  <c r="K63" i="213"/>
  <c r="J64" i="213"/>
  <c r="J74" i="213" s="1"/>
  <c r="K63" i="211"/>
  <c r="J73" i="211"/>
  <c r="J64" i="211"/>
  <c r="J74" i="211" s="1"/>
  <c r="K63" i="192"/>
  <c r="J64" i="192"/>
  <c r="J74" i="192" s="1"/>
  <c r="J73" i="192"/>
  <c r="M83" i="197"/>
  <c r="M85" i="197" s="1"/>
  <c r="L85" i="197"/>
  <c r="M83" i="192"/>
  <c r="M85" i="192" s="1"/>
  <c r="L85" i="192"/>
  <c r="J64" i="184"/>
  <c r="J74" i="184" s="1"/>
  <c r="J73" i="184"/>
  <c r="K63" i="184"/>
  <c r="J63" i="206"/>
  <c r="I64" i="206"/>
  <c r="I74" i="206" s="1"/>
  <c r="I73" i="206"/>
  <c r="K63" i="205"/>
  <c r="J64" i="205"/>
  <c r="J74" i="205" s="1"/>
  <c r="J73" i="205"/>
  <c r="L85" i="182"/>
  <c r="M83" i="182"/>
  <c r="M85" i="182" s="1"/>
  <c r="J64" i="190"/>
  <c r="J74" i="190" s="1"/>
  <c r="J73" i="190"/>
  <c r="K63" i="190"/>
  <c r="I73" i="191"/>
  <c r="J63" i="191"/>
  <c r="I64" i="191"/>
  <c r="I74" i="191" s="1"/>
  <c r="L85" i="207"/>
  <c r="M83" i="207"/>
  <c r="M85" i="207" s="1"/>
  <c r="I73" i="204"/>
  <c r="J63" i="204"/>
  <c r="I64" i="204"/>
  <c r="I74" i="204" s="1"/>
  <c r="H64" i="209"/>
  <c r="H74" i="209" s="1"/>
  <c r="I63" i="209"/>
  <c r="H73" i="209"/>
  <c r="M82" i="180"/>
  <c r="M84" i="180" s="1"/>
  <c r="L84" i="180"/>
  <c r="I73" i="199"/>
  <c r="J63" i="199"/>
  <c r="I64" i="199"/>
  <c r="I74" i="199" s="1"/>
  <c r="J63" i="186"/>
  <c r="I73" i="186"/>
  <c r="I64" i="186"/>
  <c r="I74" i="186" s="1"/>
  <c r="H64" i="198"/>
  <c r="H74" i="198" s="1"/>
  <c r="H73" i="198"/>
  <c r="I63" i="198"/>
  <c r="L85" i="201"/>
  <c r="M83" i="201"/>
  <c r="M85" i="201" s="1"/>
  <c r="L85" i="208"/>
  <c r="M83" i="208"/>
  <c r="M85" i="208" s="1"/>
  <c r="J63" i="189"/>
  <c r="I73" i="189"/>
  <c r="I64" i="189"/>
  <c r="I74" i="189" s="1"/>
  <c r="I64" i="202"/>
  <c r="I74" i="202" s="1"/>
  <c r="I73" i="202"/>
  <c r="J63" i="202"/>
  <c r="H73" i="196"/>
  <c r="I63" i="196"/>
  <c r="H64" i="196"/>
  <c r="H74" i="196" s="1"/>
  <c r="I73" i="208"/>
  <c r="J63" i="208"/>
  <c r="I64" i="208"/>
  <c r="I74" i="208" s="1"/>
  <c r="M83" i="190"/>
  <c r="M85" i="190" s="1"/>
  <c r="L85" i="190"/>
  <c r="J64" i="200"/>
  <c r="J74" i="200" s="1"/>
  <c r="K63" i="200"/>
  <c r="J73" i="200"/>
  <c r="K63" i="201"/>
  <c r="J64" i="201"/>
  <c r="J74" i="201" s="1"/>
  <c r="J73" i="201"/>
  <c r="M83" i="204"/>
  <c r="M85" i="204" s="1"/>
  <c r="L85" i="204"/>
  <c r="I73" i="193"/>
  <c r="J63" i="193"/>
  <c r="I64" i="193"/>
  <c r="I74" i="193" s="1"/>
  <c r="J73" i="187"/>
  <c r="K63" i="187"/>
  <c r="J64" i="187"/>
  <c r="J74" i="187" s="1"/>
  <c r="J63" i="212"/>
  <c r="I73" i="212"/>
  <c r="I64" i="212"/>
  <c r="I74" i="212" s="1"/>
  <c r="I63" i="194"/>
  <c r="H64" i="194"/>
  <c r="H74" i="194" s="1"/>
  <c r="H73" i="194"/>
  <c r="J64" i="185"/>
  <c r="J74" i="185" s="1"/>
  <c r="J73" i="185"/>
  <c r="K63" i="185"/>
  <c r="J64" i="207"/>
  <c r="J74" i="207" s="1"/>
  <c r="J73" i="207"/>
  <c r="K63" i="207"/>
  <c r="M83" i="194"/>
  <c r="M85" i="194" s="1"/>
  <c r="L85" i="194"/>
  <c r="M63" i="215"/>
  <c r="L73" i="215"/>
  <c r="L64" i="215"/>
  <c r="L74" i="215" s="1"/>
  <c r="K73" i="214"/>
  <c r="K64" i="214"/>
  <c r="K74" i="214" s="1"/>
  <c r="L63" i="214"/>
  <c r="J73" i="195" l="1"/>
  <c r="J64" i="195"/>
  <c r="J74" i="195" s="1"/>
  <c r="K63" i="195"/>
  <c r="J73" i="199"/>
  <c r="K63" i="199"/>
  <c r="J64" i="199"/>
  <c r="J74" i="199" s="1"/>
  <c r="K63" i="180"/>
  <c r="K73" i="180" s="1"/>
  <c r="K72" i="180"/>
  <c r="L62" i="180"/>
  <c r="L63" i="207"/>
  <c r="K64" i="207"/>
  <c r="K74" i="207" s="1"/>
  <c r="K73" i="207"/>
  <c r="I73" i="194"/>
  <c r="J63" i="194"/>
  <c r="I64" i="194"/>
  <c r="I74" i="194" s="1"/>
  <c r="L63" i="200"/>
  <c r="K64" i="200"/>
  <c r="K74" i="200" s="1"/>
  <c r="K73" i="200"/>
  <c r="I64" i="198"/>
  <c r="I74" i="198" s="1"/>
  <c r="I73" i="198"/>
  <c r="J63" i="198"/>
  <c r="J63" i="209"/>
  <c r="I73" i="209"/>
  <c r="I64" i="209"/>
  <c r="I74" i="209" s="1"/>
  <c r="L63" i="205"/>
  <c r="K64" i="205"/>
  <c r="K74" i="205" s="1"/>
  <c r="K73" i="205"/>
  <c r="K73" i="184"/>
  <c r="L63" i="184"/>
  <c r="K64" i="184"/>
  <c r="K74" i="184" s="1"/>
  <c r="K64" i="211"/>
  <c r="K74" i="211" s="1"/>
  <c r="K73" i="211"/>
  <c r="L63" i="211"/>
  <c r="J64" i="203"/>
  <c r="J74" i="203" s="1"/>
  <c r="K63" i="203"/>
  <c r="J73" i="203"/>
  <c r="I73" i="197"/>
  <c r="J63" i="197"/>
  <c r="I64" i="197"/>
  <c r="I74" i="197" s="1"/>
  <c r="L63" i="185"/>
  <c r="K64" i="185"/>
  <c r="K74" i="185" s="1"/>
  <c r="K73" i="185"/>
  <c r="J73" i="212"/>
  <c r="J64" i="212"/>
  <c r="J74" i="212" s="1"/>
  <c r="K63" i="212"/>
  <c r="J73" i="189"/>
  <c r="K63" i="189"/>
  <c r="J64" i="189"/>
  <c r="J74" i="189" s="1"/>
  <c r="J64" i="191"/>
  <c r="J74" i="191" s="1"/>
  <c r="J73" i="191"/>
  <c r="K63" i="191"/>
  <c r="J64" i="206"/>
  <c r="J74" i="206" s="1"/>
  <c r="J73" i="206"/>
  <c r="K63" i="206"/>
  <c r="J64" i="193"/>
  <c r="J74" i="193" s="1"/>
  <c r="J73" i="193"/>
  <c r="K63" i="193"/>
  <c r="J63" i="196"/>
  <c r="I64" i="196"/>
  <c r="I74" i="196" s="1"/>
  <c r="I73" i="196"/>
  <c r="K73" i="187"/>
  <c r="K64" i="187"/>
  <c r="K74" i="187" s="1"/>
  <c r="L63" i="187"/>
  <c r="J73" i="208"/>
  <c r="K63" i="208"/>
  <c r="J64" i="208"/>
  <c r="J74" i="208" s="1"/>
  <c r="J73" i="186"/>
  <c r="K63" i="186"/>
  <c r="J64" i="186"/>
  <c r="J74" i="186" s="1"/>
  <c r="L63" i="190"/>
  <c r="K64" i="190"/>
  <c r="K74" i="190" s="1"/>
  <c r="K73" i="190"/>
  <c r="L63" i="192"/>
  <c r="K64" i="192"/>
  <c r="K74" i="192" s="1"/>
  <c r="K73" i="192"/>
  <c r="I73" i="188"/>
  <c r="J63" i="188"/>
  <c r="I64" i="188"/>
  <c r="I74" i="188" s="1"/>
  <c r="J73" i="182"/>
  <c r="J64" i="182"/>
  <c r="J74" i="182" s="1"/>
  <c r="K63" i="182"/>
  <c r="K73" i="201"/>
  <c r="K64" i="201"/>
  <c r="K74" i="201" s="1"/>
  <c r="L63" i="201"/>
  <c r="K63" i="202"/>
  <c r="J64" i="202"/>
  <c r="J74" i="202" s="1"/>
  <c r="J73" i="202"/>
  <c r="J73" i="204"/>
  <c r="J64" i="204"/>
  <c r="J74" i="204" s="1"/>
  <c r="K63" i="204"/>
  <c r="K64" i="213"/>
  <c r="K74" i="213" s="1"/>
  <c r="L63" i="213"/>
  <c r="K73" i="213"/>
  <c r="K73" i="181"/>
  <c r="L63" i="181"/>
  <c r="K64" i="181"/>
  <c r="K74" i="181" s="1"/>
  <c r="J63" i="183"/>
  <c r="I64" i="183"/>
  <c r="I74" i="183" s="1"/>
  <c r="I73" i="183"/>
  <c r="M73" i="215"/>
  <c r="M64" i="215"/>
  <c r="M74" i="215" s="1"/>
  <c r="M63" i="214"/>
  <c r="L73" i="214"/>
  <c r="L64" i="214"/>
  <c r="L74" i="214" s="1"/>
  <c r="K73" i="195" l="1"/>
  <c r="L63" i="195"/>
  <c r="K64" i="195"/>
  <c r="K74" i="195" s="1"/>
  <c r="M63" i="187"/>
  <c r="L73" i="187"/>
  <c r="L64" i="187"/>
  <c r="L74" i="187" s="1"/>
  <c r="L63" i="191"/>
  <c r="K64" i="191"/>
  <c r="K74" i="191" s="1"/>
  <c r="K73" i="191"/>
  <c r="L73" i="190"/>
  <c r="M63" i="190"/>
  <c r="L64" i="190"/>
  <c r="L74" i="190" s="1"/>
  <c r="J73" i="196"/>
  <c r="K63" i="196"/>
  <c r="J64" i="196"/>
  <c r="J74" i="196" s="1"/>
  <c r="K73" i="206"/>
  <c r="K64" i="206"/>
  <c r="K74" i="206" s="1"/>
  <c r="L63" i="206"/>
  <c r="J73" i="197"/>
  <c r="K63" i="197"/>
  <c r="J64" i="197"/>
  <c r="J74" i="197" s="1"/>
  <c r="J64" i="209"/>
  <c r="J74" i="209" s="1"/>
  <c r="K63" i="209"/>
  <c r="J73" i="209"/>
  <c r="J73" i="194"/>
  <c r="K63" i="194"/>
  <c r="J64" i="194"/>
  <c r="J74" i="194" s="1"/>
  <c r="L73" i="207"/>
  <c r="M63" i="207"/>
  <c r="L64" i="207"/>
  <c r="L74" i="207" s="1"/>
  <c r="L64" i="213"/>
  <c r="L74" i="213" s="1"/>
  <c r="L73" i="213"/>
  <c r="M63" i="213"/>
  <c r="L63" i="189"/>
  <c r="K64" i="189"/>
  <c r="K74" i="189" s="1"/>
  <c r="K73" i="189"/>
  <c r="K73" i="203"/>
  <c r="K64" i="203"/>
  <c r="K74" i="203" s="1"/>
  <c r="L63" i="203"/>
  <c r="L73" i="181"/>
  <c r="M63" i="181"/>
  <c r="L64" i="181"/>
  <c r="L74" i="181" s="1"/>
  <c r="K64" i="204"/>
  <c r="K74" i="204" s="1"/>
  <c r="L63" i="204"/>
  <c r="K73" i="204"/>
  <c r="K73" i="202"/>
  <c r="K64" i="202"/>
  <c r="K74" i="202" s="1"/>
  <c r="L63" i="202"/>
  <c r="L63" i="182"/>
  <c r="K64" i="182"/>
  <c r="K74" i="182" s="1"/>
  <c r="K73" i="182"/>
  <c r="K63" i="188"/>
  <c r="J64" i="188"/>
  <c r="J74" i="188" s="1"/>
  <c r="J73" i="188"/>
  <c r="L64" i="192"/>
  <c r="L74" i="192" s="1"/>
  <c r="L73" i="192"/>
  <c r="M63" i="192"/>
  <c r="K73" i="208"/>
  <c r="L63" i="208"/>
  <c r="K64" i="208"/>
  <c r="K74" i="208" s="1"/>
  <c r="K73" i="193"/>
  <c r="L63" i="193"/>
  <c r="K64" i="193"/>
  <c r="K74" i="193" s="1"/>
  <c r="K73" i="212"/>
  <c r="L63" i="212"/>
  <c r="K64" i="212"/>
  <c r="K74" i="212" s="1"/>
  <c r="L64" i="211"/>
  <c r="L74" i="211" s="1"/>
  <c r="M63" i="211"/>
  <c r="L73" i="211"/>
  <c r="L73" i="184"/>
  <c r="M63" i="184"/>
  <c r="L64" i="184"/>
  <c r="L74" i="184" s="1"/>
  <c r="L73" i="205"/>
  <c r="L64" i="205"/>
  <c r="L74" i="205" s="1"/>
  <c r="M63" i="205"/>
  <c r="J73" i="198"/>
  <c r="K63" i="198"/>
  <c r="J64" i="198"/>
  <c r="J74" i="198" s="1"/>
  <c r="M62" i="180"/>
  <c r="L63" i="180"/>
  <c r="L73" i="180" s="1"/>
  <c r="L72" i="180"/>
  <c r="K73" i="199"/>
  <c r="L63" i="199"/>
  <c r="K64" i="199"/>
  <c r="K74" i="199" s="1"/>
  <c r="J73" i="183"/>
  <c r="K63" i="183"/>
  <c r="J64" i="183"/>
  <c r="J74" i="183" s="1"/>
  <c r="L73" i="201"/>
  <c r="M63" i="201"/>
  <c r="L64" i="201"/>
  <c r="L74" i="201" s="1"/>
  <c r="K73" i="186"/>
  <c r="K64" i="186"/>
  <c r="K74" i="186" s="1"/>
  <c r="L63" i="186"/>
  <c r="M63" i="185"/>
  <c r="L64" i="185"/>
  <c r="L74" i="185" s="1"/>
  <c r="L73" i="185"/>
  <c r="M63" i="200"/>
  <c r="L64" i="200"/>
  <c r="L74" i="200" s="1"/>
  <c r="L73" i="200"/>
  <c r="M73" i="214"/>
  <c r="M64" i="214"/>
  <c r="M74" i="214" s="1"/>
  <c r="M63" i="195" l="1"/>
  <c r="L64" i="195"/>
  <c r="L74" i="195" s="1"/>
  <c r="L73" i="195"/>
  <c r="L73" i="186"/>
  <c r="M63" i="186"/>
  <c r="L64" i="186"/>
  <c r="L74" i="186" s="1"/>
  <c r="M64" i="201"/>
  <c r="M74" i="201" s="1"/>
  <c r="M73" i="201"/>
  <c r="L63" i="198"/>
  <c r="K64" i="198"/>
  <c r="K74" i="198" s="1"/>
  <c r="K73" i="198"/>
  <c r="M63" i="212"/>
  <c r="L64" i="212"/>
  <c r="L74" i="212" s="1"/>
  <c r="L73" i="212"/>
  <c r="M63" i="203"/>
  <c r="L64" i="203"/>
  <c r="L74" i="203" s="1"/>
  <c r="L73" i="203"/>
  <c r="L73" i="191"/>
  <c r="M63" i="191"/>
  <c r="L64" i="191"/>
  <c r="L74" i="191" s="1"/>
  <c r="M73" i="211"/>
  <c r="M64" i="211"/>
  <c r="M74" i="211" s="1"/>
  <c r="L63" i="188"/>
  <c r="K64" i="188"/>
  <c r="K74" i="188" s="1"/>
  <c r="K73" i="188"/>
  <c r="M63" i="202"/>
  <c r="L64" i="202"/>
  <c r="L74" i="202" s="1"/>
  <c r="L73" i="202"/>
  <c r="M63" i="189"/>
  <c r="L73" i="189"/>
  <c r="L64" i="189"/>
  <c r="L74" i="189" s="1"/>
  <c r="K64" i="194"/>
  <c r="K74" i="194" s="1"/>
  <c r="K73" i="194"/>
  <c r="L63" i="194"/>
  <c r="M63" i="206"/>
  <c r="L73" i="206"/>
  <c r="L64" i="206"/>
  <c r="L74" i="206" s="1"/>
  <c r="L63" i="196"/>
  <c r="K73" i="196"/>
  <c r="K64" i="196"/>
  <c r="K74" i="196" s="1"/>
  <c r="M64" i="200"/>
  <c r="M74" i="200" s="1"/>
  <c r="M73" i="200"/>
  <c r="L64" i="182"/>
  <c r="L74" i="182" s="1"/>
  <c r="M63" i="182"/>
  <c r="L73" i="182"/>
  <c r="K73" i="209"/>
  <c r="K64" i="209"/>
  <c r="K74" i="209" s="1"/>
  <c r="L63" i="209"/>
  <c r="M64" i="190"/>
  <c r="M74" i="190" s="1"/>
  <c r="M73" i="190"/>
  <c r="L73" i="199"/>
  <c r="M63" i="199"/>
  <c r="L64" i="199"/>
  <c r="L74" i="199" s="1"/>
  <c r="M63" i="180"/>
  <c r="M73" i="180" s="1"/>
  <c r="M72" i="180"/>
  <c r="M64" i="205"/>
  <c r="M74" i="205" s="1"/>
  <c r="M73" i="205"/>
  <c r="M64" i="184"/>
  <c r="M74" i="184" s="1"/>
  <c r="M73" i="184"/>
  <c r="L73" i="208"/>
  <c r="M63" i="208"/>
  <c r="L64" i="208"/>
  <c r="L74" i="208" s="1"/>
  <c r="M73" i="181"/>
  <c r="M64" i="181"/>
  <c r="M74" i="181" s="1"/>
  <c r="M64" i="213"/>
  <c r="M74" i="213" s="1"/>
  <c r="M73" i="213"/>
  <c r="M73" i="207"/>
  <c r="M64" i="207"/>
  <c r="M74" i="207" s="1"/>
  <c r="M73" i="192"/>
  <c r="M64" i="192"/>
  <c r="M74" i="192" s="1"/>
  <c r="M73" i="185"/>
  <c r="M64" i="185"/>
  <c r="M74" i="185" s="1"/>
  <c r="K64" i="183"/>
  <c r="K74" i="183" s="1"/>
  <c r="K73" i="183"/>
  <c r="L63" i="183"/>
  <c r="L64" i="193"/>
  <c r="L74" i="193" s="1"/>
  <c r="M63" i="193"/>
  <c r="L73" i="193"/>
  <c r="M63" i="204"/>
  <c r="L64" i="204"/>
  <c r="L74" i="204" s="1"/>
  <c r="L73" i="204"/>
  <c r="K73" i="197"/>
  <c r="L63" i="197"/>
  <c r="K64" i="197"/>
  <c r="K74" i="197" s="1"/>
  <c r="M64" i="187"/>
  <c r="M74" i="187" s="1"/>
  <c r="M73" i="187"/>
  <c r="M73" i="195" l="1"/>
  <c r="M64" i="195"/>
  <c r="M74" i="195" s="1"/>
  <c r="L64" i="183"/>
  <c r="L74" i="183" s="1"/>
  <c r="M63" i="183"/>
  <c r="L73" i="183"/>
  <c r="M73" i="191"/>
  <c r="M64" i="191"/>
  <c r="M74" i="191" s="1"/>
  <c r="M64" i="203"/>
  <c r="M74" i="203" s="1"/>
  <c r="M73" i="203"/>
  <c r="L73" i="196"/>
  <c r="M63" i="196"/>
  <c r="L64" i="196"/>
  <c r="L74" i="196" s="1"/>
  <c r="M63" i="194"/>
  <c r="L64" i="194"/>
  <c r="L74" i="194" s="1"/>
  <c r="L73" i="194"/>
  <c r="M64" i="202"/>
  <c r="M74" i="202" s="1"/>
  <c r="M73" i="202"/>
  <c r="L73" i="197"/>
  <c r="M63" i="197"/>
  <c r="L64" i="197"/>
  <c r="L74" i="197" s="1"/>
  <c r="M73" i="193"/>
  <c r="M64" i="193"/>
  <c r="M74" i="193" s="1"/>
  <c r="M73" i="208"/>
  <c r="M64" i="208"/>
  <c r="M74" i="208" s="1"/>
  <c r="M73" i="189"/>
  <c r="M64" i="189"/>
  <c r="M74" i="189" s="1"/>
  <c r="L73" i="198"/>
  <c r="M63" i="198"/>
  <c r="L64" i="198"/>
  <c r="L74" i="198" s="1"/>
  <c r="M73" i="186"/>
  <c r="M64" i="186"/>
  <c r="M74" i="186" s="1"/>
  <c r="M73" i="204"/>
  <c r="M64" i="204"/>
  <c r="M74" i="204" s="1"/>
  <c r="M64" i="206"/>
  <c r="M74" i="206" s="1"/>
  <c r="M73" i="206"/>
  <c r="L73" i="188"/>
  <c r="M63" i="188"/>
  <c r="L64" i="188"/>
  <c r="L74" i="188" s="1"/>
  <c r="M73" i="199"/>
  <c r="M64" i="199"/>
  <c r="M74" i="199" s="1"/>
  <c r="L73" i="209"/>
  <c r="L64" i="209"/>
  <c r="L74" i="209" s="1"/>
  <c r="M63" i="209"/>
  <c r="M73" i="182"/>
  <c r="M64" i="182"/>
  <c r="M74" i="182" s="1"/>
  <c r="M73" i="212"/>
  <c r="M64" i="212"/>
  <c r="M74" i="212" s="1"/>
  <c r="M73" i="188" l="1"/>
  <c r="M64" i="188"/>
  <c r="M74" i="188" s="1"/>
  <c r="M64" i="194"/>
  <c r="M74" i="194" s="1"/>
  <c r="M73" i="194"/>
  <c r="M73" i="198"/>
  <c r="M64" i="198"/>
  <c r="M74" i="198" s="1"/>
  <c r="M64" i="183"/>
  <c r="M74" i="183" s="1"/>
  <c r="M73" i="183"/>
  <c r="M73" i="209"/>
  <c r="M64" i="209"/>
  <c r="M74" i="209" s="1"/>
  <c r="M64" i="197"/>
  <c r="M74" i="197" s="1"/>
  <c r="M73" i="197"/>
  <c r="M73" i="196"/>
  <c r="M64" i="196"/>
  <c r="M74" i="19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Robert de 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4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5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5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6/30/15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A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A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A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A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B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B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B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B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C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 xr:uid="{00000000-0006-0000-0C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C00-000007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C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C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C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D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D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 xr:uid="{00000000-0006-0000-0D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D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D00-000007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D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D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D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D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0E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0E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E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0E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0E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E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E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E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E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E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E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0F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0F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F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0F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0F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F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F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F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F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F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F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0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0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0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0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0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0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0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0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10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10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0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1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1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1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1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1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1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1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1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1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1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1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2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2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2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2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2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2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2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2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2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2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2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2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3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3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3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3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3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3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3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3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3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3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3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3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3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4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4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4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4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4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4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4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4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4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4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4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4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4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5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5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5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5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5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5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5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5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5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5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5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5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5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6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6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6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6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6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6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6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6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6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6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6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6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6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7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7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7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7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7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7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7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7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7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7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7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7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7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8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8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8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8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8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8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8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800-00000A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8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8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8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8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8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8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9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9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9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9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9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9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9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9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9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 xr:uid="{00000000-0006-0000-1900-00000B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9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9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9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9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9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900-00001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A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A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A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A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A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M53" authorId="2" shapeId="0" xr:uid="{00000000-0006-0000-1A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A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A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A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 xr:uid="{00000000-0006-0000-1A00-00000B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A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A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A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A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A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A00-00001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B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B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B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B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B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B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B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B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B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B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 xr:uid="{00000000-0006-0000-1B00-00000C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B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B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B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B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B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 xr:uid="{00000000-0006-0000-1B00-000012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B00-000013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C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C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P45" authorId="2" shapeId="0" xr:uid="{00000000-0006-0000-1C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C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C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C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C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C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C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C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C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C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C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C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C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C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C00-00001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 xr:uid="{00000000-0006-0000-1C00-000013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C00-00001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D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D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D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D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D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D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D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D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D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D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D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D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D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D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D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D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 xr:uid="{00000000-0006-0000-1D00-000012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D00-000013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E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E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E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E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E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E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E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E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E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E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E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E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E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 xr:uid="{00000000-0006-0000-1E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 xr:uid="{00000000-0006-0000-1E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 xr:uid="{00000000-0006-0000-1E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 xr:uid="{00000000-0006-0000-1E00-00001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 xr:uid="{00000000-0006-0000-1E00-00001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 xr:uid="{00000000-0006-0000-1E00-00001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 xr:uid="{00000000-0006-0000-1E00-00001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 xr:uid="{00000000-0006-0000-1E00-00001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 xr:uid="{00000000-0006-0000-1E00-00001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 xr:uid="{00000000-0006-0000-1E00-00001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 xr:uid="{00000000-0006-0000-1E00-00001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E00-00001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E00-00001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 xr:uid="{00000000-0006-0000-1E00-00001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 xr:uid="{00000000-0006-0000-1E00-00001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 xr:uid="{00000000-0006-0000-1E00-00001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 xr:uid="{00000000-0006-0000-1E00-00001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 xr:uid="{00000000-0006-0000-1E00-00002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 xr:uid="{00000000-0006-0000-1E00-00002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 xr:uid="{00000000-0006-0000-1E00-00002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 xr:uid="{00000000-0006-0000-1E00-00002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 xr:uid="{00000000-0006-0000-1E00-00002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E00-00002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 xr:uid="{00000000-0006-0000-1E00-00002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E00-00002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E00-00002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F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F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F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F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F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F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F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F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F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F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F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F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F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 xr:uid="{00000000-0006-0000-1F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 xr:uid="{00000000-0006-0000-1F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 xr:uid="{00000000-0006-0000-1F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 xr:uid="{00000000-0006-0000-1F00-00001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 xr:uid="{00000000-0006-0000-1F00-00001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 xr:uid="{00000000-0006-0000-1F00-00001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 xr:uid="{00000000-0006-0000-1F00-00001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 xr:uid="{00000000-0006-0000-1F00-00001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 xr:uid="{00000000-0006-0000-1F00-00001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 xr:uid="{00000000-0006-0000-1F00-00001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 xr:uid="{00000000-0006-0000-1F00-00001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F00-00001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F00-00001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 xr:uid="{00000000-0006-0000-1F00-00001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 xr:uid="{00000000-0006-0000-1F00-00001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 xr:uid="{00000000-0006-0000-1F00-00001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 xr:uid="{00000000-0006-0000-1F00-00001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 xr:uid="{00000000-0006-0000-1F00-00002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 xr:uid="{00000000-0006-0000-1F00-00002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 xr:uid="{00000000-0006-0000-1F00-00002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 xr:uid="{00000000-0006-0000-1F00-00002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 xr:uid="{00000000-0006-0000-1F00-00002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F00-00002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 xr:uid="{00000000-0006-0000-1F00-00002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F00-00002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F00-00002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0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0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0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0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0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0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0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0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0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0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0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1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1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1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1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1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1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1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1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1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2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2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2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2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2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2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2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2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2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2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3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3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3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3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3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3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3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3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3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3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3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3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4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4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4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4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4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4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4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4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4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4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4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4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5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5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5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5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5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5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5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5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5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5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5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5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5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6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6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6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6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6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6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6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6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6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6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6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6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6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6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7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7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7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7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7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7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7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7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7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7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7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7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7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7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8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8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8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8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8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8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8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8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8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8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8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8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8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8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8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9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9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9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9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9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9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9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9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9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9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9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9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9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9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9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A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A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A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A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A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A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A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A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A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A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A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A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A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A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A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B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B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B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B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B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B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B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B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B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B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B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B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B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B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B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C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C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C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C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C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C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C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C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C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C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C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C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C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C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C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D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D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D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D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D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D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D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D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D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D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D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D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D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D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D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5D105785-20B6-46E0-8FF4-7956AB25B232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635BF514-B1F2-4663-8813-5FBFEF730D8D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86702910-7EF8-4057-98A5-0DEEE41DE95D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D5405C67-B62E-4A4A-A384-6D82A66907A1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44C9F978-E3E3-49CD-82EC-39891B8B7025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5CB23383-F80A-46E5-9C1D-95DAF8BB5746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BA05B6F9-71FF-4BE7-9677-9AB3BE5CC12A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217C6CAB-72A4-4AE8-B8BF-799A4814D67B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D99FDA3E-F145-479B-A9B4-7391A85950B4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1BF8A6A3-2727-47F5-9454-14146D0085A8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BDBB9382-D40C-46EE-8750-9263E5B5054B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1A19460C-DBA1-4986-984C-191BC04BE407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34FEE5E3-BC87-49D2-8946-AB52A9930C2F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8B13B061-ABB2-4AE6-A29D-6BF79CE06B0F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33B368FB-F687-484A-953F-DA1CF756EDBF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90A4EB19-4E7B-4762-81EB-12053C38BD79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00000000-0006-0000-2E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E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E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E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00000000-0006-0000-2E00-000005000000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00000000-0006-0000-2E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E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E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E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E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E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E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E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E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E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E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F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F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F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F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F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F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F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F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F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F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F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F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F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00000000-0006-0000-30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30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30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30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00000000-0006-0000-3000-000005000000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00000000-0006-0000-30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30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30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30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30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30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30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30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30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30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30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3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3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31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3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31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31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31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31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31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3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31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31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31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31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31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6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7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7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7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8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8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8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8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9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9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9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sharedStrings.xml><?xml version="1.0" encoding="utf-8"?>
<sst xmlns="http://schemas.openxmlformats.org/spreadsheetml/2006/main" count="4258" uniqueCount="137">
  <si>
    <t>Cash Flow report is designed to reflect actual cash outlay while considering Sales accruals and deferred budgetted Capital Expenditures.</t>
  </si>
  <si>
    <t xml:space="preserve">Revenue: </t>
  </si>
  <si>
    <t>Bookstore consists of Division 3 &amp; 6 Sales and Credit &amp; Revenues</t>
  </si>
  <si>
    <t>Foodservices consists of Division 4 Sales and Credit &amp; Revenues minus Dept 492 sales plus prior month 492 sales (492 depicts accrued sales)</t>
  </si>
  <si>
    <t>Interest Income is Division 1 Credit &amp; Revenue</t>
  </si>
  <si>
    <t>Cost of Sales:</t>
  </si>
  <si>
    <t>Bookstore COS consists of Division 3 &amp; 6 Cost of Sales</t>
  </si>
  <si>
    <t>Foodservices consists of Division 4 COS minus Dept 492 COS plus prior month 492 COS</t>
  </si>
  <si>
    <t>Labor/Benefits:</t>
  </si>
  <si>
    <t>Bookstore consists of Division 3 &amp; 6 Payroll and Benefits line items</t>
  </si>
  <si>
    <t xml:space="preserve">Foodservices consists of Division 4 Payroll and Benefits line items </t>
  </si>
  <si>
    <t>Operating Expense:</t>
  </si>
  <si>
    <t>Bookstore consists of Division 3 &amp; 6 Expense, minus above Payroll and Benefits, minus depreciation, minus inventory adjustment</t>
  </si>
  <si>
    <t xml:space="preserve">Foodservices consists of Division 4 Expense, minus above Payroll and Benefits, minus depreciation. </t>
  </si>
  <si>
    <t>G&amp;A Expense</t>
  </si>
  <si>
    <t>Division 1 &amp; 2 Expense only (minus depreciation).  Credit &amp; Revenue is accounted for in above Revenue</t>
  </si>
  <si>
    <t>Capital Expenditures</t>
  </si>
  <si>
    <t>Consists of net change in Capital Accounts (100-1600 thru 100-1630, 100-1700 thru 100-1790)</t>
  </si>
  <si>
    <t>Note:  Since this has a major impact on budgeted cash the difference between monthly actual and budget is moved to the following month and total budget target is maintained.</t>
  </si>
  <si>
    <t>Bond Repayment</t>
  </si>
  <si>
    <t>Amounts are predetermined by the Bond schedule in the Arbitrage report</t>
  </si>
  <si>
    <t>All other fields are formula based</t>
  </si>
  <si>
    <t xml:space="preserve">Note:  ID Card Office not part of Cash Flow calculation subject to change upon Revenue reporting agreement with Campus. </t>
  </si>
  <si>
    <t>2015/2016 CASH FLOW - JUNE 2016</t>
  </si>
  <si>
    <t>Actual</t>
  </si>
  <si>
    <t>TOTAL YEAR</t>
  </si>
  <si>
    <t>FY2014/2015</t>
  </si>
  <si>
    <t>REVENUES:</t>
  </si>
  <si>
    <t xml:space="preserve"> SALES</t>
  </si>
  <si>
    <t xml:space="preserve"> CREDIT &amp; REVENUES</t>
  </si>
  <si>
    <t>TOTAL REVENUE</t>
  </si>
  <si>
    <t xml:space="preserve">  OTHER INCOME (NO INVESTMENT)</t>
  </si>
  <si>
    <t xml:space="preserve">OPERATING CASH IN: </t>
  </si>
  <si>
    <t>COST OF SALES:</t>
  </si>
  <si>
    <t xml:space="preserve"> COST OF GOODS</t>
  </si>
  <si>
    <t>COST OF SALES</t>
  </si>
  <si>
    <t>GROSS MARGIN:</t>
  </si>
  <si>
    <t xml:space="preserve"> GM CALC</t>
  </si>
  <si>
    <t xml:space="preserve"> </t>
  </si>
  <si>
    <t>COMBINED GROSS MARGIN</t>
  </si>
  <si>
    <t>LABOR COST AND BENEFITS:</t>
  </si>
  <si>
    <t xml:space="preserve"> PAYROL</t>
  </si>
  <si>
    <t xml:space="preserve"> BENEFITS</t>
  </si>
  <si>
    <t>LABOR COST &amp; BENEFITS</t>
  </si>
  <si>
    <t>OPERATING EXPENSES:  (NET DEP)</t>
  </si>
  <si>
    <t xml:space="preserve"> TOTAL SUMMARY EXPENSE</t>
  </si>
  <si>
    <t xml:space="preserve"> CALC- MINUS L&amp;B ABOVE</t>
  </si>
  <si>
    <t xml:space="preserve"> MINUS DEPRECIATION</t>
  </si>
  <si>
    <t xml:space="preserve"> MINUS INV RESERVE</t>
  </si>
  <si>
    <t>OPERATING EXPENSE (NET DEP)</t>
  </si>
  <si>
    <t>GENERAL &amp; ADMINISTRATIVE</t>
  </si>
  <si>
    <t xml:space="preserve">  POST RETIREMENT MEDICAL</t>
  </si>
  <si>
    <t>OPERATING CASH OUT:</t>
  </si>
  <si>
    <t>NET CONTRIBUTION W/O DEPR/INV</t>
  </si>
  <si>
    <t>OTHER CASH/NON-CASH  IN/OUT(+)</t>
  </si>
  <si>
    <t xml:space="preserve">  CAPITAL EXPENDITURES</t>
  </si>
  <si>
    <t xml:space="preserve">  OUTPOST SRB PAYMENT/ Athletic</t>
  </si>
  <si>
    <t xml:space="preserve">  VEBA/PERS</t>
  </si>
  <si>
    <t xml:space="preserve">  INTEREST INCOME/NO FMV</t>
  </si>
  <si>
    <t xml:space="preserve">  FAIR MARKET VALUE Gain-/Loss+ </t>
  </si>
  <si>
    <t xml:space="preserve">    SUBTOTAL OTHER IN/OUT(+)</t>
  </si>
  <si>
    <t xml:space="preserve">OPENING CASH BALANCE </t>
  </si>
  <si>
    <t xml:space="preserve"> TOTAL CASH OUT</t>
  </si>
  <si>
    <t xml:space="preserve"> NET MONTHLY CASH FLOW</t>
  </si>
  <si>
    <t xml:space="preserve"> CUMULATIVE CASH FLOW</t>
  </si>
  <si>
    <t xml:space="preserve"> CASH BALANCE </t>
  </si>
  <si>
    <t>2015/2016 BUDGET PROFILE</t>
  </si>
  <si>
    <t xml:space="preserve">  NET MONTHLY CASH FLOW</t>
  </si>
  <si>
    <t>BUDGET VARIANCE</t>
  </si>
  <si>
    <t>*****************************************************</t>
  </si>
  <si>
    <t>MONTHLY CAPITAL BUDGET</t>
  </si>
  <si>
    <t>YTD CAPITAL BUDGET</t>
  </si>
  <si>
    <t>YTD CAPITAL EXPENSE</t>
  </si>
  <si>
    <t>CAPITAL BUDGET VARIANCE</t>
  </si>
  <si>
    <t xml:space="preserve"> FMV/ Interest Impact MO/Cume</t>
  </si>
  <si>
    <t>2016/2017 CASH FLOW - BUDGET</t>
  </si>
  <si>
    <t>Budget</t>
  </si>
  <si>
    <t>FY2016/2017</t>
  </si>
  <si>
    <t xml:space="preserve"> Plus INV RESERVE not in Summary</t>
  </si>
  <si>
    <t>2016/2017 BUDGET PROFILE</t>
  </si>
  <si>
    <t>2016/2017 CASH FLOW - JULY</t>
  </si>
  <si>
    <t>2016/2017 CASH FLOW - AUGUST</t>
  </si>
  <si>
    <t>2016/2017 CASH FLOW - SEPTEMBER</t>
  </si>
  <si>
    <t>2016/2017 CASH FLOW - OCTOBER</t>
  </si>
  <si>
    <t>2016/2017 CASH FLOW - NOVEMBER</t>
  </si>
  <si>
    <t>2016/2017 CASH FLOW - DECEMBER</t>
  </si>
  <si>
    <t>2016/2017 CASH FLOW - JANUARY</t>
  </si>
  <si>
    <t>2016/2017 CASH FLOW - FEBRUARY</t>
  </si>
  <si>
    <t>2016/2017 CASH FLOW - MARCH</t>
  </si>
  <si>
    <t>2016/2017 CASH FLOW - APRIL</t>
  </si>
  <si>
    <t>2016/2017 CASH FLOW - MAY</t>
  </si>
  <si>
    <t>2016/2017 CASH FLOW - JUNE</t>
  </si>
  <si>
    <t>2017/2018 CASH FLOW - BUDGET</t>
  </si>
  <si>
    <t xml:space="preserve"> PAYROLL</t>
  </si>
  <si>
    <t>2017/2018 BUDGET PROFILE</t>
  </si>
  <si>
    <t>2017/2018 CASH FLOW - July</t>
  </si>
  <si>
    <t xml:space="preserve">  OUTPOST SRB PAYMENT</t>
  </si>
  <si>
    <t xml:space="preserve">  PERS </t>
  </si>
  <si>
    <t>2017/2018 CASH FLOW - August</t>
  </si>
  <si>
    <t>2017/2018 CASH FLOW - September</t>
  </si>
  <si>
    <t>FY2017/2018</t>
  </si>
  <si>
    <t>2017/2018 CASH FLOW - October</t>
  </si>
  <si>
    <t>2017/2018 CASH FLOW - November</t>
  </si>
  <si>
    <t>2017/2018 CASH FLOW - December</t>
  </si>
  <si>
    <t>2017/2018 CASH FLOW - January</t>
  </si>
  <si>
    <t>2017/2018 CASH FLOW - February</t>
  </si>
  <si>
    <t>2017/2018 CASH FLOW - March</t>
  </si>
  <si>
    <t xml:space="preserve">  PERS\POST RETIREMENT MEDICAL</t>
  </si>
  <si>
    <t>2017/2018 CASH FLOW - April</t>
  </si>
  <si>
    <t>2017/2018 CASH FLOW - May</t>
  </si>
  <si>
    <t>2017/2018 CASH FLOW - June</t>
  </si>
  <si>
    <t xml:space="preserve">  PERS /FAS 106/IC</t>
  </si>
  <si>
    <t xml:space="preserve">2018/2019 CASH FLOW - Budget </t>
  </si>
  <si>
    <t>FY2018/2019</t>
  </si>
  <si>
    <t>2018/2019 BUDGET PROFILE</t>
  </si>
  <si>
    <t xml:space="preserve">2018/2019 CASH FLOW - October </t>
  </si>
  <si>
    <t>2018/2019 CASH FLOW - November</t>
  </si>
  <si>
    <t>2018/2019 CASH FLOW - December</t>
  </si>
  <si>
    <t>2018/2019 CASH FLOW - January 2019</t>
  </si>
  <si>
    <t>2018/2019 CASH FLOW - February 2019</t>
  </si>
  <si>
    <t>2018/2019 CASH FLOW - March 2019</t>
  </si>
  <si>
    <t>2018/2019 CASH FLOW - April 2019</t>
  </si>
  <si>
    <t>2019/2020 CASH FLOW -  Budget</t>
  </si>
  <si>
    <t>FY2019/2020</t>
  </si>
  <si>
    <t xml:space="preserve"> MINUS DEPRECIATION - G&amp;A</t>
  </si>
  <si>
    <t>2019/2020 CASH FLOW -  July</t>
  </si>
  <si>
    <t>2019/2020 BUDGET PROFILE</t>
  </si>
  <si>
    <t>2019/2020 CASH FLOW -  August</t>
  </si>
  <si>
    <t>2019/2020 CASH FLOW -  September</t>
  </si>
  <si>
    <t>2019/2020 CASH FLOW -  October</t>
  </si>
  <si>
    <t>2019/2020 CASH FLOW -  November</t>
  </si>
  <si>
    <t>2019/2020 CASH FLOW -  December</t>
  </si>
  <si>
    <t>2019/2020 CASH FLOW -  January</t>
  </si>
  <si>
    <t>FY19/20</t>
  </si>
  <si>
    <t xml:space="preserve">  FAIR MARKET VALUE (GAIN)/LOSS</t>
  </si>
  <si>
    <t>2019/2020 CASH FLOW - Feburary</t>
  </si>
  <si>
    <t>2019/2020 CASH FLOW -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</si>
</sst>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##0;\(#,###,##0\)"/>
    <numFmt numFmtId="167" formatCode="0.0%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Geneva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166" fontId="1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124">
    <xf numFmtId="0" fontId="0" fillId="0" borderId="0" xfId="0"/>
    <xf numFmtId="0" fontId="3" fillId="0" borderId="0" xfId="0" applyFont="1"/>
    <xf numFmtId="41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Border="1"/>
    <xf numFmtId="0" fontId="0" fillId="0" borderId="0" xfId="0" applyBorder="1"/>
    <xf numFmtId="0" fontId="0" fillId="0" borderId="0" xfId="0" applyFill="1"/>
    <xf numFmtId="41" fontId="0" fillId="0" borderId="0" xfId="0" applyNumberFormat="1" applyFill="1"/>
    <xf numFmtId="41" fontId="0" fillId="0" borderId="0" xfId="0" applyNumberFormat="1" applyFill="1" applyBorder="1"/>
    <xf numFmtId="0" fontId="0" fillId="0" borderId="0" xfId="0" applyAlignment="1">
      <alignment wrapText="1"/>
    </xf>
    <xf numFmtId="164" fontId="0" fillId="0" borderId="0" xfId="1" applyNumberFormat="1" applyFont="1" applyFill="1"/>
    <xf numFmtId="17" fontId="0" fillId="0" borderId="1" xfId="0" applyNumberFormat="1" applyBorder="1" applyAlignment="1">
      <alignment horizontal="center"/>
    </xf>
    <xf numFmtId="165" fontId="2" fillId="0" borderId="0" xfId="2" applyNumberFormat="1" applyFill="1"/>
    <xf numFmtId="0" fontId="3" fillId="0" borderId="0" xfId="0" applyFont="1" applyFill="1"/>
    <xf numFmtId="165" fontId="2" fillId="0" borderId="3" xfId="2" applyNumberFormat="1" applyFill="1" applyBorder="1"/>
    <xf numFmtId="41" fontId="0" fillId="0" borderId="1" xfId="0" applyNumberFormat="1" applyFill="1" applyBorder="1"/>
    <xf numFmtId="165" fontId="2" fillId="0" borderId="0" xfId="2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5" fontId="2" fillId="0" borderId="2" xfId="2" applyNumberFormat="1" applyFill="1" applyBorder="1"/>
    <xf numFmtId="0" fontId="0" fillId="2" borderId="0" xfId="0" applyFill="1"/>
    <xf numFmtId="43" fontId="0" fillId="0" borderId="0" xfId="1" applyFont="1" applyFill="1"/>
    <xf numFmtId="164" fontId="0" fillId="0" borderId="1" xfId="1" applyNumberFormat="1" applyFont="1" applyFill="1" applyBorder="1"/>
    <xf numFmtId="164" fontId="2" fillId="0" borderId="0" xfId="1" applyNumberFormat="1" applyFont="1" applyFill="1"/>
    <xf numFmtId="0" fontId="7" fillId="0" borderId="0" xfId="0" applyFont="1" applyFill="1" applyBorder="1"/>
    <xf numFmtId="165" fontId="0" fillId="0" borderId="0" xfId="0" applyNumberFormat="1"/>
    <xf numFmtId="165" fontId="2" fillId="3" borderId="0" xfId="2" applyNumberFormat="1" applyFill="1"/>
    <xf numFmtId="166" fontId="8" fillId="0" borderId="0" xfId="3" applyNumberFormat="1" applyFill="1"/>
    <xf numFmtId="0" fontId="0" fillId="0" borderId="2" xfId="0" applyFill="1" applyBorder="1" applyAlignment="1">
      <alignment horizontal="center" wrapText="1"/>
    </xf>
    <xf numFmtId="165" fontId="0" fillId="0" borderId="0" xfId="0" applyNumberFormat="1" applyFill="1"/>
    <xf numFmtId="165" fontId="2" fillId="6" borderId="3" xfId="2" applyNumberFormat="1" applyFill="1" applyBorder="1"/>
    <xf numFmtId="165" fontId="2" fillId="6" borderId="0" xfId="2" applyNumberFormat="1" applyFill="1" applyBorder="1"/>
    <xf numFmtId="165" fontId="2" fillId="6" borderId="0" xfId="2" applyNumberFormat="1" applyFill="1"/>
    <xf numFmtId="0" fontId="2" fillId="0" borderId="0" xfId="0" applyFont="1"/>
    <xf numFmtId="43" fontId="0" fillId="0" borderId="0" xfId="0" applyNumberFormat="1" applyFill="1"/>
    <xf numFmtId="164" fontId="0" fillId="0" borderId="0" xfId="0" applyNumberFormat="1"/>
    <xf numFmtId="165" fontId="2" fillId="0" borderId="0" xfId="0" applyNumberFormat="1" applyFont="1" applyFill="1"/>
    <xf numFmtId="0" fontId="2" fillId="0" borderId="0" xfId="0" applyFont="1" applyFill="1"/>
    <xf numFmtId="41" fontId="2" fillId="0" borderId="0" xfId="0" applyNumberFormat="1" applyFont="1" applyFill="1" applyBorder="1"/>
    <xf numFmtId="41" fontId="0" fillId="6" borderId="0" xfId="0" applyNumberFormat="1" applyFill="1"/>
    <xf numFmtId="164" fontId="0" fillId="0" borderId="0" xfId="0" applyNumberFormat="1" applyFill="1"/>
    <xf numFmtId="164" fontId="0" fillId="3" borderId="0" xfId="1" applyNumberFormat="1" applyFont="1" applyFill="1"/>
    <xf numFmtId="41" fontId="0" fillId="7" borderId="0" xfId="0" applyNumberFormat="1" applyFill="1"/>
    <xf numFmtId="41" fontId="0" fillId="7" borderId="1" xfId="0" applyNumberFormat="1" applyFill="1" applyBorder="1"/>
    <xf numFmtId="165" fontId="2" fillId="7" borderId="0" xfId="2" applyNumberFormat="1" applyFill="1"/>
    <xf numFmtId="0" fontId="2" fillId="6" borderId="2" xfId="0" applyFont="1" applyFill="1" applyBorder="1" applyAlignment="1">
      <alignment horizontal="center"/>
    </xf>
    <xf numFmtId="0" fontId="3" fillId="6" borderId="4" xfId="0" applyFont="1" applyFill="1" applyBorder="1"/>
    <xf numFmtId="164" fontId="0" fillId="6" borderId="0" xfId="1" applyNumberFormat="1" applyFont="1" applyFill="1"/>
    <xf numFmtId="0" fontId="2" fillId="0" borderId="2" xfId="0" applyFont="1" applyFill="1" applyBorder="1" applyAlignment="1">
      <alignment horizontal="center"/>
    </xf>
    <xf numFmtId="166" fontId="11" fillId="7" borderId="0" xfId="5" applyFill="1"/>
    <xf numFmtId="164" fontId="0" fillId="7" borderId="1" xfId="1" applyNumberFormat="1" applyFont="1" applyFill="1" applyBorder="1"/>
    <xf numFmtId="164" fontId="0" fillId="7" borderId="0" xfId="1" applyNumberFormat="1" applyFont="1" applyFill="1"/>
    <xf numFmtId="164" fontId="2" fillId="7" borderId="0" xfId="1" applyNumberFormat="1" applyFont="1" applyFill="1"/>
    <xf numFmtId="166" fontId="11" fillId="0" borderId="0" xfId="5" applyFill="1"/>
    <xf numFmtId="164" fontId="2" fillId="6" borderId="0" xfId="1" applyNumberFormat="1" applyFont="1" applyFill="1"/>
    <xf numFmtId="0" fontId="0" fillId="6" borderId="2" xfId="0" applyFill="1" applyBorder="1" applyAlignment="1">
      <alignment horizontal="center" wrapText="1"/>
    </xf>
    <xf numFmtId="164" fontId="0" fillId="0" borderId="0" xfId="1" applyNumberFormat="1" applyFont="1" applyFill="1" applyBorder="1"/>
    <xf numFmtId="17" fontId="2" fillId="0" borderId="1" xfId="0" applyNumberFormat="1" applyFont="1" applyBorder="1" applyAlignment="1">
      <alignment horizontal="center"/>
    </xf>
    <xf numFmtId="0" fontId="0" fillId="7" borderId="0" xfId="0" applyFill="1"/>
    <xf numFmtId="166" fontId="11" fillId="0" borderId="0" xfId="5"/>
    <xf numFmtId="166" fontId="11" fillId="0" borderId="1" xfId="5" applyFill="1" applyBorder="1"/>
    <xf numFmtId="164" fontId="0" fillId="2" borderId="0" xfId="0" applyNumberFormat="1" applyFill="1"/>
    <xf numFmtId="166" fontId="0" fillId="4" borderId="0" xfId="0" applyNumberFormat="1" applyFill="1"/>
    <xf numFmtId="166" fontId="12" fillId="0" borderId="0" xfId="5" applyFont="1" applyFill="1"/>
    <xf numFmtId="166" fontId="11" fillId="6" borderId="0" xfId="5" applyFill="1"/>
    <xf numFmtId="37" fontId="13" fillId="8" borderId="0" xfId="1" applyNumberFormat="1" applyFont="1" applyFill="1" applyBorder="1"/>
    <xf numFmtId="166" fontId="2" fillId="0" borderId="0" xfId="5" applyFont="1" applyFill="1"/>
    <xf numFmtId="0" fontId="0" fillId="4" borderId="0" xfId="0" applyFill="1"/>
    <xf numFmtId="37" fontId="13" fillId="0" borderId="0" xfId="1" applyNumberFormat="1" applyFont="1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164" fontId="11" fillId="0" borderId="0" xfId="1" applyNumberFormat="1" applyFont="1" applyFill="1"/>
    <xf numFmtId="167" fontId="0" fillId="0" borderId="0" xfId="4" applyNumberFormat="1" applyFont="1" applyFill="1"/>
    <xf numFmtId="37" fontId="13" fillId="7" borderId="0" xfId="1" applyNumberFormat="1" applyFont="1" applyFill="1" applyBorder="1"/>
    <xf numFmtId="164" fontId="11" fillId="7" borderId="0" xfId="1" applyNumberFormat="1" applyFont="1" applyFill="1"/>
    <xf numFmtId="166" fontId="11" fillId="7" borderId="1" xfId="5" applyFill="1" applyBorder="1"/>
    <xf numFmtId="164" fontId="0" fillId="6" borderId="1" xfId="1" applyNumberFormat="1" applyFont="1" applyFill="1" applyBorder="1"/>
    <xf numFmtId="166" fontId="8" fillId="6" borderId="0" xfId="3" applyNumberFormat="1" applyFill="1"/>
    <xf numFmtId="41" fontId="0" fillId="6" borderId="1" xfId="0" applyNumberFormat="1" applyFill="1" applyBorder="1"/>
    <xf numFmtId="167" fontId="0" fillId="6" borderId="0" xfId="4" applyNumberFormat="1" applyFont="1" applyFill="1"/>
    <xf numFmtId="37" fontId="13" fillId="6" borderId="0" xfId="1" applyNumberFormat="1" applyFont="1" applyFill="1" applyBorder="1"/>
    <xf numFmtId="164" fontId="11" fillId="6" borderId="0" xfId="1" applyNumberFormat="1" applyFont="1" applyFill="1"/>
    <xf numFmtId="166" fontId="11" fillId="6" borderId="1" xfId="5" applyFill="1" applyBorder="1"/>
    <xf numFmtId="165" fontId="2" fillId="6" borderId="2" xfId="2" applyNumberFormat="1" applyFill="1" applyBorder="1"/>
    <xf numFmtId="165" fontId="2" fillId="0" borderId="2" xfId="2" applyNumberFormat="1" applyBorder="1"/>
    <xf numFmtId="165" fontId="14" fillId="0" borderId="0" xfId="10" applyNumberFormat="1"/>
    <xf numFmtId="164" fontId="15" fillId="0" borderId="0" xfId="1" applyNumberFormat="1" applyFont="1" applyFill="1"/>
    <xf numFmtId="165" fontId="0" fillId="7" borderId="0" xfId="0" applyNumberFormat="1" applyFill="1"/>
    <xf numFmtId="164" fontId="0" fillId="5" borderId="0" xfId="1" applyNumberFormat="1" applyFont="1" applyFill="1"/>
    <xf numFmtId="17" fontId="0" fillId="0" borderId="1" xfId="0" applyNumberFormat="1" applyFill="1" applyBorder="1" applyAlignment="1">
      <alignment horizontal="center"/>
    </xf>
    <xf numFmtId="164" fontId="0" fillId="3" borderId="1" xfId="1" applyNumberFormat="1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17" fontId="3" fillId="0" borderId="1" xfId="0" applyNumberFormat="1" applyFont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165" fontId="2" fillId="0" borderId="0" xfId="2" applyNumberFormat="1" applyBorder="1"/>
    <xf numFmtId="165" fontId="14" fillId="0" borderId="0" xfId="10" applyNumberFormat="1" applyBorder="1"/>
    <xf numFmtId="0" fontId="0" fillId="9" borderId="0" xfId="0" applyFill="1"/>
    <xf numFmtId="166" fontId="11" fillId="9" borderId="0" xfId="5" applyFill="1"/>
    <xf numFmtId="165" fontId="2" fillId="9" borderId="0" xfId="2" applyNumberFormat="1" applyFill="1"/>
    <xf numFmtId="41" fontId="0" fillId="9" borderId="0" xfId="0" applyNumberFormat="1" applyFill="1"/>
    <xf numFmtId="41" fontId="0" fillId="9" borderId="1" xfId="0" applyNumberFormat="1" applyFill="1" applyBorder="1"/>
    <xf numFmtId="0" fontId="3" fillId="9" borderId="0" xfId="0" applyFont="1" applyFill="1"/>
    <xf numFmtId="166" fontId="8" fillId="9" borderId="0" xfId="3" applyNumberFormat="1" applyFill="1"/>
    <xf numFmtId="37" fontId="13" fillId="9" borderId="0" xfId="1" applyNumberFormat="1" applyFont="1" applyFill="1" applyBorder="1"/>
    <xf numFmtId="166" fontId="2" fillId="9" borderId="0" xfId="5" applyFont="1" applyFill="1"/>
    <xf numFmtId="164" fontId="11" fillId="9" borderId="0" xfId="1" applyNumberFormat="1" applyFont="1" applyFill="1"/>
    <xf numFmtId="166" fontId="11" fillId="9" borderId="1" xfId="5" applyFill="1" applyBorder="1"/>
    <xf numFmtId="164" fontId="0" fillId="9" borderId="1" xfId="1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/>
    <xf numFmtId="165" fontId="2" fillId="0" borderId="9" xfId="2" applyNumberFormat="1" applyFill="1" applyBorder="1"/>
    <xf numFmtId="0" fontId="0" fillId="0" borderId="8" xfId="0" applyFill="1" applyBorder="1"/>
    <xf numFmtId="0" fontId="0" fillId="0" borderId="9" xfId="0" applyFill="1" applyBorder="1"/>
    <xf numFmtId="0" fontId="7" fillId="0" borderId="8" xfId="0" applyFont="1" applyFill="1" applyBorder="1"/>
    <xf numFmtId="0" fontId="3" fillId="0" borderId="9" xfId="0" applyFont="1" applyFill="1" applyBorder="1" applyAlignment="1"/>
    <xf numFmtId="0" fontId="3" fillId="0" borderId="10" xfId="0" applyFont="1" applyBorder="1"/>
    <xf numFmtId="165" fontId="2" fillId="0" borderId="1" xfId="2" applyNumberFormat="1" applyFill="1" applyBorder="1"/>
    <xf numFmtId="165" fontId="2" fillId="0" borderId="11" xfId="2" applyNumberFormat="1" applyFill="1" applyBorder="1"/>
  </cellXfs>
  <cellStyles count="11">
    <cellStyle name="Comma" xfId="1" builtinId="3"/>
    <cellStyle name="Comma 2" xfId="8" xr:uid="{00000000-0005-0000-0000-000001000000}"/>
    <cellStyle name="Currency" xfId="2" builtinId="4"/>
    <cellStyle name="Currency 2" xfId="9" xr:uid="{00000000-0005-0000-0000-000003000000}"/>
    <cellStyle name="FRxAmtStyle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_INVESTMENT REPORT June 2008 Post Audit 91208" xfId="10" xr:uid="{00000000-0005-0000-0000-000008000000}"/>
    <cellStyle name="Percent" xfId="4" builtinId="5"/>
    <cellStyle name="STYLE1" xfId="3" xr:uid="{00000000-0005-0000-0000-00000A000000}"/>
  </cellStyles>
  <dxfs count="0"/>
  <tableStyles count="0" defaultTableStyle="TableStyleMedium9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8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C29"/>
  <sheetViews>
    <sheetView workbookViewId="0">
      <selection activeCell="B54" sqref="B54"/>
    </sheetView>
  </sheetViews>
  <sheetFormatPr defaultRowHeight="12.75"/>
  <cols>
    <col min="2" max="2" width="20.42578125" customWidth="1"/>
    <col min="3" max="3" width="119.85546875" customWidth="1"/>
  </cols>
  <sheetData>
    <row r="3" spans="2:3">
      <c r="B3" t="s">
        <v>0</v>
      </c>
    </row>
    <row r="5" spans="2:3">
      <c r="B5" t="s">
        <v>1</v>
      </c>
      <c r="C5" t="s">
        <v>2</v>
      </c>
    </row>
    <row r="6" spans="2:3"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2" spans="2:3">
      <c r="B12" t="s">
        <v>8</v>
      </c>
      <c r="C12" t="s">
        <v>9</v>
      </c>
    </row>
    <row r="13" spans="2:3">
      <c r="C13" t="s">
        <v>10</v>
      </c>
    </row>
    <row r="15" spans="2:3">
      <c r="B15" t="s">
        <v>11</v>
      </c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 ht="25.5">
      <c r="C22" s="9" t="s">
        <v>18</v>
      </c>
    </row>
    <row r="24" spans="2:3">
      <c r="B24" t="s">
        <v>19</v>
      </c>
      <c r="C24" t="s">
        <v>20</v>
      </c>
    </row>
    <row r="27" spans="2:3">
      <c r="B27" t="s">
        <v>21</v>
      </c>
    </row>
    <row r="29" spans="2:3">
      <c r="C29" t="s">
        <v>22</v>
      </c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R96"/>
  <sheetViews>
    <sheetView showGridLines="0" workbookViewId="0">
      <pane xSplit="1" ySplit="3" topLeftCell="B35" activePane="bottomRight" state="frozen"/>
      <selection pane="topRight" activeCell="B72" sqref="B72"/>
      <selection pane="bottomLeft" activeCell="B72" sqref="B72"/>
      <selection pane="bottomRight" activeCell="C59" sqref="C59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35391889.744027719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1427692.7941193555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36819582.538147077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/>
      <c r="J11" s="7"/>
      <c r="K11" s="7"/>
      <c r="L11" s="7"/>
      <c r="M11" s="7"/>
      <c r="N11" s="7">
        <f>SUM(B11:M11)</f>
        <v>25760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36845342.538147077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15928153.545470877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15928153.545470877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19463736.198556848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1427692.7941193555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20891428.992676202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7274823.4569914397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2449884.888174573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9724708.3451660126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16216799.268898606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-9724708.3451660145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5391520.4703992587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4066148.9716547206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3981148.9716547206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35025531.332690872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1422217.1037895395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1391909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-189316.44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-476040.16000000003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1019864.4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36045395.732690871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799946.8054562062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12">
        <f t="shared" si="16"/>
        <v>731193.86212945473</v>
      </c>
      <c r="J63" s="12">
        <f t="shared" si="16"/>
        <v>1042110.1375004633</v>
      </c>
      <c r="K63" s="12">
        <f t="shared" si="16"/>
        <v>1225669.2476901568</v>
      </c>
      <c r="L63" s="12">
        <f t="shared" si="16"/>
        <v>1680017.0373915725</v>
      </c>
      <c r="M63" s="12">
        <f t="shared" si="16"/>
        <v>402352.7037895394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11721688.862129455</v>
      </c>
      <c r="J64" s="12">
        <f t="shared" si="17"/>
        <v>12032605.137500463</v>
      </c>
      <c r="K64" s="12">
        <f t="shared" si="17"/>
        <v>12216164.247690156</v>
      </c>
      <c r="L64" s="12">
        <f t="shared" si="17"/>
        <v>12670512.037391573</v>
      </c>
      <c r="M64" s="12">
        <f t="shared" si="17"/>
        <v>11392847.70378954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799946.8054562062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194899.46902477904</v>
      </c>
      <c r="J73" s="16">
        <f t="shared" si="18"/>
        <v>194899.46902477904</v>
      </c>
      <c r="K73" s="16">
        <f t="shared" si="18"/>
        <v>194899.46902477904</v>
      </c>
      <c r="L73" s="16">
        <f t="shared" si="18"/>
        <v>194899.46902477904</v>
      </c>
      <c r="M73" s="16">
        <f t="shared" si="18"/>
        <v>194899.46902477904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194899.46902477928</v>
      </c>
      <c r="J74" s="16">
        <f t="shared" si="18"/>
        <v>194899.46902477928</v>
      </c>
      <c r="K74" s="16">
        <f t="shared" si="18"/>
        <v>194899.46902477741</v>
      </c>
      <c r="L74" s="16">
        <f t="shared" si="18"/>
        <v>194899.46902477928</v>
      </c>
      <c r="M74" s="16">
        <f t="shared" si="18"/>
        <v>194899.46902477928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817909</v>
      </c>
      <c r="J84" s="7">
        <f>SUM(B53:J53)</f>
        <v>936909</v>
      </c>
      <c r="K84" s="7">
        <f>SUM(B53:K53)</f>
        <v>936909</v>
      </c>
      <c r="L84" s="7">
        <f>SUM(B53:L53)</f>
        <v>936909</v>
      </c>
      <c r="M84" s="7">
        <f>SUM(B53:M53)</f>
        <v>1391909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36286</v>
      </c>
      <c r="J85" s="7">
        <f t="shared" si="21"/>
        <v>36286</v>
      </c>
      <c r="K85" s="7">
        <f t="shared" si="21"/>
        <v>36286</v>
      </c>
      <c r="L85" s="7">
        <f t="shared" si="21"/>
        <v>36286</v>
      </c>
      <c r="M85" s="7">
        <f t="shared" si="21"/>
        <v>36286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665356.60000000009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January 2017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R96"/>
  <sheetViews>
    <sheetView showGridLines="0" workbookViewId="0">
      <pane xSplit="1" ySplit="3" topLeftCell="F35" activePane="bottomRight" state="frozen"/>
      <selection pane="topRight" activeCell="B72" sqref="B72"/>
      <selection pane="bottomLeft" activeCell="B72" sqref="B72"/>
      <selection pane="bottomRight" activeCell="A2" sqref="A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35664011.615627557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1415585.480259055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37079597.09588661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/>
      <c r="K11" s="7"/>
      <c r="L11" s="7"/>
      <c r="M11" s="7"/>
      <c r="N11" s="7">
        <f>SUM(B11:M11)</f>
        <v>28120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37107717.09588661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16050631.383926487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16050631.383926487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19613380.231701076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1415585.480259055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21028965.711960129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7310793.8058387842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2452135.6043382362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9762929.4101770204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16210489.93165146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-9762929.4101770204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5346990.0681411065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4066905.0253152526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-90000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3976905.0253152526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35137455.887559868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1559648.1749934177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1249909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-190858.44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-606310.16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746052.4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35883508.287559867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1224208.8083267435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12">
        <f t="shared" si="16"/>
        <v>1453353.2087043414</v>
      </c>
      <c r="K63" s="12">
        <f t="shared" si="16"/>
        <v>1636912.318894035</v>
      </c>
      <c r="L63" s="12">
        <f t="shared" si="16"/>
        <v>2091260.1085954506</v>
      </c>
      <c r="M63" s="12">
        <f t="shared" si="16"/>
        <v>813595.77499341755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12443848.208704341</v>
      </c>
      <c r="K64" s="12">
        <f t="shared" si="17"/>
        <v>12627407.318894034</v>
      </c>
      <c r="L64" s="12">
        <f t="shared" si="17"/>
        <v>13081755.108595451</v>
      </c>
      <c r="M64" s="12">
        <f t="shared" si="17"/>
        <v>11804090.774993418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1224208.8083267435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606142.54022865719</v>
      </c>
      <c r="K73" s="16">
        <f t="shared" si="18"/>
        <v>606142.54022865719</v>
      </c>
      <c r="L73" s="16">
        <f t="shared" si="18"/>
        <v>606142.54022865719</v>
      </c>
      <c r="M73" s="16">
        <f t="shared" si="18"/>
        <v>606142.54022865719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606142.54022865742</v>
      </c>
      <c r="K74" s="16">
        <f t="shared" si="18"/>
        <v>606142.54022865556</v>
      </c>
      <c r="L74" s="16">
        <f t="shared" si="18"/>
        <v>606142.54022865742</v>
      </c>
      <c r="M74" s="16">
        <f t="shared" si="18"/>
        <v>606142.54022865742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794909</v>
      </c>
      <c r="K84" s="7">
        <f>SUM(B53:K53)</f>
        <v>794909</v>
      </c>
      <c r="L84" s="7">
        <f>SUM(B53:L53)</f>
        <v>794909</v>
      </c>
      <c r="M84" s="7">
        <f>SUM(B53:M53)</f>
        <v>1249909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178286</v>
      </c>
      <c r="K85" s="7">
        <f t="shared" si="21"/>
        <v>178286</v>
      </c>
      <c r="L85" s="7">
        <f t="shared" si="21"/>
        <v>178286</v>
      </c>
      <c r="M85" s="7">
        <f t="shared" si="21"/>
        <v>178286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797168.60000000009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February 2017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E55" sqref="E5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35777054.003394425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1291229.7949907538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37068283.798385181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/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37096786.798385181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16072569.473469047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16072569.473469047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19704484.529925376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1291229.7949907538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20995714.324916132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7332894.5571861295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2462863.2093027839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9795757.7664889134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16208702.304651268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-9795757.7664889134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5312374.0848290212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4065145.4789757845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-5000</v>
      </c>
      <c r="L45" s="22">
        <v>-5000</v>
      </c>
      <c r="M45" s="22">
        <v>-5000</v>
      </c>
      <c r="N45" s="22">
        <f>SUM(B45:M45)</f>
        <v>-95000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3970145.4789757845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35150846.803762764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1535326.9612890757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0</v>
      </c>
      <c r="L53" s="10">
        <v>0</v>
      </c>
      <c r="M53" s="10">
        <v>455000</v>
      </c>
      <c r="N53" s="10">
        <f>SUM(B53:M53)</f>
        <v>1159773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-9000</v>
      </c>
      <c r="L56" s="7">
        <v>-9000</v>
      </c>
      <c r="M56" s="7">
        <v>-9000</v>
      </c>
      <c r="N56" s="7">
        <f>SUM(B56:M56)</f>
        <v>-192576.44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-25000</v>
      </c>
      <c r="L57" s="22">
        <v>-25000</v>
      </c>
      <c r="M57" s="22">
        <v>-25000</v>
      </c>
      <c r="N57" s="22">
        <f>SUM(B57:M57)</f>
        <v>-696093.16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564415.4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35715262.203762762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1381524.5946224183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12">
        <f t="shared" si="16"/>
        <v>1794228.1051896929</v>
      </c>
      <c r="L63" s="12">
        <f t="shared" si="16"/>
        <v>2248575.8948911084</v>
      </c>
      <c r="M63" s="12">
        <f t="shared" si="16"/>
        <v>970911.5612890753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12784723.105189692</v>
      </c>
      <c r="L64" s="12">
        <f t="shared" si="17"/>
        <v>13239070.894891109</v>
      </c>
      <c r="M64" s="12">
        <f t="shared" si="17"/>
        <v>11961406.561289076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1381524.5946224183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763458.32652431517</v>
      </c>
      <c r="L73" s="16">
        <f t="shared" si="18"/>
        <v>763458.32652431494</v>
      </c>
      <c r="M73" s="16">
        <f t="shared" si="18"/>
        <v>763458.32652431494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763458.32652431354</v>
      </c>
      <c r="L74" s="16">
        <f t="shared" si="18"/>
        <v>763458.3265243154</v>
      </c>
      <c r="M74" s="16">
        <f t="shared" si="18"/>
        <v>763458.3265243154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704773</v>
      </c>
      <c r="L84" s="7">
        <f>SUM(B53:L53)</f>
        <v>704773</v>
      </c>
      <c r="M84" s="7">
        <f>SUM(B53:M53)</f>
        <v>1159773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268422</v>
      </c>
      <c r="L85" s="7">
        <f t="shared" si="21"/>
        <v>268422</v>
      </c>
      <c r="M85" s="7">
        <f t="shared" si="21"/>
        <v>268422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125501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888669.60000000009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March 2017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14" activePane="bottomRight" state="frozen"/>
      <selection pane="topRight" activeCell="P45" sqref="P45"/>
      <selection pane="bottomLeft" activeCell="P45" sqref="P45"/>
      <selection pane="bottomRight"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2884558.9345671199</v>
      </c>
      <c r="M5" s="53">
        <v>1536863.9470107399</v>
      </c>
      <c r="N5" s="12">
        <f>SUM(B5:M5)</f>
        <v>36185270.881577864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303701.34733729798</v>
      </c>
      <c r="M6" s="53">
        <v>46075.731999999996</v>
      </c>
      <c r="N6" s="7">
        <f>SUM(B6:M6)</f>
        <v>1756219.0793372982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37941489.960915163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37969992.960915163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1202846.3247627199</v>
      </c>
      <c r="M16" s="53">
        <v>808585.32395320502</v>
      </c>
      <c r="N16" s="7">
        <f>SUM(B16:M16)</f>
        <v>16402851.648715926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16402851.648715926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1681712.6098044</v>
      </c>
      <c r="M23" s="7">
        <f t="shared" si="3"/>
        <v>728278.62305753492</v>
      </c>
      <c r="N23" s="7">
        <f>SUM(B23:M23)</f>
        <v>19782419.232861936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1756219.0793372982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21538638.312199235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615430.25565265596</v>
      </c>
      <c r="M30" s="53">
        <v>456542.16991265502</v>
      </c>
      <c r="N30" s="7">
        <f>SUM(B30:M30)</f>
        <v>7338126.4255653108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196340.080043806</v>
      </c>
      <c r="M31" s="53">
        <v>191011.551540168</v>
      </c>
      <c r="N31" s="7">
        <f>SUM(B31:M31)</f>
        <v>2428308.6315839738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9766435.0571492836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-9766435.0571492855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5479431.2254319489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295624.06633946812</v>
      </c>
      <c r="M44" s="53">
        <v>637691.65717914759</v>
      </c>
      <c r="N44" s="12">
        <f>SUM(B44:M44)</f>
        <v>4089327.7235186156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-5000</v>
      </c>
      <c r="M45" s="22">
        <v>-5000</v>
      </c>
      <c r="N45" s="22">
        <f>SUM(B45:M45)</f>
        <v>-100000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3989327.7235186156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35638045.654815778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1919324.8510993822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0</v>
      </c>
      <c r="M53" s="10">
        <v>455000</v>
      </c>
      <c r="N53" s="10">
        <f>SUM(B53:M53)</f>
        <v>1201027.46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-9000</v>
      </c>
      <c r="M56" s="7">
        <v>-9000</v>
      </c>
      <c r="N56" s="7">
        <f>SUM(B56:M56)</f>
        <v>-192416.11000000002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-25000</v>
      </c>
      <c r="M57" s="22">
        <v>-25000</v>
      </c>
      <c r="N57" s="22">
        <f>SUM(B57:M57)</f>
        <v>-779852.31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-34000</v>
      </c>
      <c r="M58" s="19">
        <f t="shared" si="13"/>
        <v>421000</v>
      </c>
      <c r="N58" s="19">
        <f t="shared" si="13"/>
        <v>522071.0399999998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36160116.694815777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1809876.2660993859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12">
        <f t="shared" si="16"/>
        <v>2674918.1447014152</v>
      </c>
      <c r="M63" s="12">
        <f t="shared" si="16"/>
        <v>1397253.8110993821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13665413.144701416</v>
      </c>
      <c r="M64" s="12">
        <f t="shared" si="17"/>
        <v>12387748.811099382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1809876.2660993859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1189800.5763346218</v>
      </c>
      <c r="M73" s="16">
        <f t="shared" si="18"/>
        <v>1189800.5763346218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1189800.5763346218</v>
      </c>
      <c r="M74" s="16">
        <f t="shared" si="18"/>
        <v>1189800.5763346218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746027.46</v>
      </c>
      <c r="M84" s="7">
        <f>SUM(B53:M53)</f>
        <v>1201027.46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227167.54000000004</v>
      </c>
      <c r="M85" s="7">
        <f t="shared" si="21"/>
        <v>227167.54000000004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34000</v>
      </c>
      <c r="M87" s="35">
        <f t="shared" si="22"/>
        <v>34000</v>
      </c>
      <c r="N87" s="35">
        <f t="shared" si="22"/>
        <v>972268.42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938268.41999999993</v>
      </c>
      <c r="M88" s="35">
        <f t="shared" si="23"/>
        <v>972268.41999999993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April 2017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O13" sqref="O1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1536863.9470107399</v>
      </c>
      <c r="N5" s="12">
        <f>SUM(B5:M5)</f>
        <v>36382584.947010741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46075.731999999996</v>
      </c>
      <c r="N6" s="7">
        <f>SUM(B6:M6)</f>
        <v>1640928.7320000001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1582939.67901074</v>
      </c>
      <c r="N9" s="12">
        <f t="shared" si="0"/>
        <v>38023513.679010741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/>
      <c r="N11" s="7">
        <f>SUM(B11:M11)</f>
        <v>86716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1582939.67901074</v>
      </c>
      <c r="N13" s="14">
        <f t="shared" si="1"/>
        <v>38110229.679010741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808585.32395320502</v>
      </c>
      <c r="N16" s="7">
        <f>SUM(B16:M16)</f>
        <v>16347854.323953206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808585.32395320502</v>
      </c>
      <c r="N20" s="12">
        <f t="shared" si="2"/>
        <v>16347854.323953206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728278.62305753492</v>
      </c>
      <c r="N23" s="7">
        <f>SUM(B23:M23)</f>
        <v>20034730.623057537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46075.731999999996</v>
      </c>
      <c r="N24" s="7">
        <f>SUM(B24:M24)</f>
        <v>1640928.7320000001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774354.35505753488</v>
      </c>
      <c r="N27" s="12">
        <f t="shared" si="4"/>
        <v>21675659.355057538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456542.16991265502</v>
      </c>
      <c r="N30" s="7">
        <f>SUM(B30:M30)</f>
        <v>7360760.1699126549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191011.551540168</v>
      </c>
      <c r="N31" s="7">
        <f>SUM(B31:M31)</f>
        <v>2336202.551540168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647553.72145282303</v>
      </c>
      <c r="N34" s="12">
        <f t="shared" si="7"/>
        <v>9696962.7214528229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-647553.72145282303</v>
      </c>
      <c r="N38" s="7">
        <f>SUM(B38:M38)</f>
        <v>-9696962.7214528229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532107.07276748121</v>
      </c>
      <c r="M42" s="12">
        <f t="shared" si="9"/>
        <v>350773.31002759736</v>
      </c>
      <c r="N42" s="12">
        <f t="shared" si="9"/>
        <v>5548903.5611284114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v>-5000</v>
      </c>
      <c r="N45" s="22">
        <f>SUM(B45:M45)</f>
        <v>-105000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632691.65717914759</v>
      </c>
      <c r="N46" s="12">
        <f t="shared" si="10"/>
        <v>3994013.6571791475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2717564.0727674812</v>
      </c>
      <c r="M48" s="19">
        <f t="shared" si="11"/>
        <v>2439604.0126127731</v>
      </c>
      <c r="N48" s="19">
        <f t="shared" si="11"/>
        <v>35587734.263713591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610932.92723251879</v>
      </c>
      <c r="M50" s="12">
        <f t="shared" si="12"/>
        <v>-856664.33360203309</v>
      </c>
      <c r="N50" s="12">
        <f>SUM(B50:M50)</f>
        <v>2109909.9886304853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v>455000</v>
      </c>
      <c r="N53" s="10">
        <f>SUM(B53:M53)</f>
        <v>1326088.46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-9000</v>
      </c>
      <c r="N56" s="7">
        <f>SUM(B56:M56)</f>
        <v>-190993.11000000002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-25000</v>
      </c>
      <c r="N57" s="22">
        <f>SUM(B57:M57)</f>
        <v>-856290.31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421000</v>
      </c>
      <c r="N58" s="19">
        <f t="shared" si="13"/>
        <v>572117.0399999998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2733610.0727674812</v>
      </c>
      <c r="M61" s="19">
        <f t="shared" si="14"/>
        <v>2860604.0126127731</v>
      </c>
      <c r="N61" s="19">
        <f t="shared" si="14"/>
        <v>36159851.30371359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30">
        <f t="shared" si="15"/>
        <v>594886.92723251879</v>
      </c>
      <c r="M62" s="14">
        <f t="shared" si="15"/>
        <v>-1277664.3336020331</v>
      </c>
      <c r="N62" s="14">
        <f t="shared" si="15"/>
        <v>1950378.3752971515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32">
        <f t="shared" si="16"/>
        <v>2815457.2822325183</v>
      </c>
      <c r="M63" s="12">
        <f t="shared" si="16"/>
        <v>1537792.9486304852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13805952.282232519</v>
      </c>
      <c r="M64" s="12">
        <f t="shared" si="17"/>
        <v>12528287.948630486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140539.1375311031</v>
      </c>
      <c r="M72" s="16">
        <f t="shared" si="18"/>
        <v>0</v>
      </c>
      <c r="N72" s="6"/>
      <c r="O72" s="6"/>
      <c r="P72" s="16">
        <f>+N62-N67</f>
        <v>1950378.3752971515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1330339.7138657249</v>
      </c>
      <c r="M73" s="16">
        <f t="shared" si="18"/>
        <v>1330339.7138657249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1330339.7138657253</v>
      </c>
      <c r="M74" s="16">
        <f t="shared" si="18"/>
        <v>1330339.7138657253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1326088.46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102106.54000000004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34000</v>
      </c>
      <c r="N87" s="35">
        <f t="shared" si="22"/>
        <v>1047283.42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1047283.4199999999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May 2017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M44" sqref="M4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1454183</v>
      </c>
      <c r="N5" s="12">
        <f>SUM(B5:M5)</f>
        <v>36299904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169551</v>
      </c>
      <c r="N6" s="7">
        <f>SUM(B6:M6)</f>
        <v>1764404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1623734</v>
      </c>
      <c r="N9" s="12">
        <f t="shared" si="0"/>
        <v>38064308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1671321</v>
      </c>
      <c r="N13" s="14">
        <f t="shared" si="1"/>
        <v>38198611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900877</v>
      </c>
      <c r="N16" s="7">
        <f>SUM(B16:M16)</f>
        <v>16440146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900877</v>
      </c>
      <c r="N20" s="12">
        <f t="shared" si="2"/>
        <v>16440146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553306</v>
      </c>
      <c r="N23" s="7">
        <f>SUM(B23:M23)</f>
        <v>19859758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169551</v>
      </c>
      <c r="N24" s="7">
        <f>SUM(B24:M24)</f>
        <v>1764404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722857</v>
      </c>
      <c r="N27" s="12">
        <f t="shared" si="4"/>
        <v>21624162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530547</v>
      </c>
      <c r="N30" s="7">
        <f>SUM(B30:M30)</f>
        <v>7434765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170711</v>
      </c>
      <c r="N31" s="7">
        <f>SUM(B31:M31)</f>
        <v>2315902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1103056</v>
      </c>
      <c r="N37" s="7">
        <f>SUM(B37:M37)</f>
        <v>16360424.072767481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-79753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439345</v>
      </c>
      <c r="N42" s="12">
        <f t="shared" si="9"/>
        <v>5637950.6194341481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626522-783494-380000</f>
        <v>-536972</v>
      </c>
      <c r="N45" s="22">
        <f>SUM(B45:M45)</f>
        <v>-636972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100719.65717914759</v>
      </c>
      <c r="N46" s="12">
        <f t="shared" si="10"/>
        <v>3462041.6571791475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2142199.6571791475</v>
      </c>
      <c r="N48" s="19">
        <f t="shared" si="11"/>
        <v>35290805.276613295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-470878.65717914747</v>
      </c>
      <c r="N50" s="12">
        <f>SUM(B50:M50)</f>
        <v>2494895.6650533709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-9443</v>
      </c>
      <c r="N56" s="7">
        <f>SUM(B56:M56)</f>
        <v>-191436.11000000002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-10409</v>
      </c>
      <c r="N57" s="22">
        <f>SUM(B57:M57)</f>
        <v>-841699.31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-15239</v>
      </c>
      <c r="N58" s="19">
        <f t="shared" si="13"/>
        <v>135878.03999999992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2126960.6571791475</v>
      </c>
      <c r="N61" s="19">
        <f t="shared" si="14"/>
        <v>35426683.316613294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-455639.65717914747</v>
      </c>
      <c r="N62" s="14">
        <f t="shared" si="15"/>
        <v>2771927.6833867058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1610368.9949999994</v>
      </c>
      <c r="K63" s="32">
        <f t="shared" si="16"/>
        <v>2220070.3549999995</v>
      </c>
      <c r="L63" s="32">
        <f t="shared" si="16"/>
        <v>2814657.2822325183</v>
      </c>
      <c r="M63" s="32">
        <f t="shared" si="16"/>
        <v>2359017.6250533708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12600863.994999999</v>
      </c>
      <c r="K64" s="12">
        <f t="shared" si="17"/>
        <v>13210565.355</v>
      </c>
      <c r="L64" s="12">
        <f t="shared" si="17"/>
        <v>13805152.282232519</v>
      </c>
      <c r="M64" s="12">
        <f t="shared" si="17"/>
        <v>13349512.62505337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822024.67642288562</v>
      </c>
      <c r="N72" s="6"/>
      <c r="O72" s="6"/>
      <c r="P72" s="16">
        <f>+N62-N67</f>
        <v>2771927.6833867058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763158.32652431517</v>
      </c>
      <c r="K73" s="16">
        <f t="shared" si="18"/>
        <v>1189300.5763346218</v>
      </c>
      <c r="L73" s="16">
        <f t="shared" si="18"/>
        <v>1329539.7138657249</v>
      </c>
      <c r="M73" s="16">
        <f t="shared" si="18"/>
        <v>2151564.3902886105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763158.3265243154</v>
      </c>
      <c r="K74" s="16">
        <f t="shared" si="18"/>
        <v>1189300.5763346218</v>
      </c>
      <c r="L74" s="16">
        <f t="shared" si="18"/>
        <v>1329539.7138657253</v>
      </c>
      <c r="M74" s="16">
        <f t="shared" si="18"/>
        <v>2151564.39028861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19852</v>
      </c>
      <c r="N87" s="35">
        <f t="shared" si="22"/>
        <v>1033135.42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1033135.4199999999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I77" sqref="I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8" t="s">
        <v>24</v>
      </c>
      <c r="C2" s="48" t="s">
        <v>24</v>
      </c>
      <c r="D2" s="48" t="s">
        <v>24</v>
      </c>
      <c r="E2" s="48" t="s">
        <v>24</v>
      </c>
      <c r="F2" s="48" t="s">
        <v>24</v>
      </c>
      <c r="G2" s="48" t="s">
        <v>24</v>
      </c>
      <c r="H2" s="48" t="s">
        <v>24</v>
      </c>
      <c r="I2" s="48" t="s">
        <v>24</v>
      </c>
      <c r="J2" s="48" t="s">
        <v>24</v>
      </c>
      <c r="K2" s="48" t="s">
        <v>24</v>
      </c>
      <c r="L2" s="48" t="s">
        <v>24</v>
      </c>
      <c r="M2" s="48" t="s">
        <v>24</v>
      </c>
      <c r="N2" s="28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1444717</v>
      </c>
      <c r="N5" s="12">
        <f>SUM(B5:M5)</f>
        <v>36290438</v>
      </c>
      <c r="O5" s="29"/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152051</v>
      </c>
      <c r="N6" s="7">
        <f>SUM(B6:M6)</f>
        <v>1746904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3885408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1596768</v>
      </c>
      <c r="N9" s="12">
        <f t="shared" si="0"/>
        <v>38037342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3885470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1644355</v>
      </c>
      <c r="N13" s="14">
        <f t="shared" si="1"/>
        <v>38171645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903749</v>
      </c>
      <c r="N16" s="7">
        <f>SUM(B16:M16)</f>
        <v>16443018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903749</v>
      </c>
      <c r="N20" s="12">
        <f t="shared" si="2"/>
        <v>16443018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540968</v>
      </c>
      <c r="N23" s="7">
        <f>SUM(B23:M23)</f>
        <v>19847420</v>
      </c>
      <c r="O23" s="29"/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152051</v>
      </c>
      <c r="N24" s="7">
        <f>SUM(B24:M24)</f>
        <v>1746904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693019</v>
      </c>
      <c r="N27" s="12">
        <f t="shared" si="4"/>
        <v>21594324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529402</v>
      </c>
      <c r="N30" s="7">
        <f>SUM(B30:M30)</f>
        <v>7433620</v>
      </c>
      <c r="O30" s="29"/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171856</v>
      </c>
      <c r="N31" s="7">
        <f>SUM(B31:M31)</f>
        <v>2317047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1143424</v>
      </c>
      <c r="N37" s="7">
        <f>SUM(B37:M37)</f>
        <v>16400792.072767481</v>
      </c>
      <c r="O37" s="29"/>
      <c r="P37" s="69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  <c r="O38" s="29"/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-78772</v>
      </c>
      <c r="N39" s="7">
        <f>SUM(B39:M39)</f>
        <v>-896967.06166666665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  <c r="O41" s="29"/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480694</v>
      </c>
      <c r="N42" s="12">
        <f t="shared" si="9"/>
        <v>5753156.6777674807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1390920</v>
      </c>
      <c r="N44" s="12">
        <f>SUM(B44:M44)</f>
        <v>4852242</v>
      </c>
      <c r="O44" s="29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626522-783494-484167-380000</f>
        <v>-1021139</v>
      </c>
      <c r="N45" s="22">
        <f>SUM(B45:M45)</f>
        <v>-1121139</v>
      </c>
      <c r="O45" s="29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369781</v>
      </c>
      <c r="N46" s="12">
        <f t="shared" si="10"/>
        <v>3731103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2455482</v>
      </c>
      <c r="N48" s="19">
        <f t="shared" si="11"/>
        <v>35677944.677767485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574211.66666666651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-811127</v>
      </c>
      <c r="N50" s="12">
        <f>SUM(B50:M50)</f>
        <v>2493700.3222325183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f>-367400+47587</f>
        <v>-319813</v>
      </c>
      <c r="N56" s="7">
        <f>SUM(B56:M56)</f>
        <v>-501806.11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306925</v>
      </c>
      <c r="N57" s="22">
        <f>SUM(B57:M57)</f>
        <v>-524365.31000000006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-8275</v>
      </c>
      <c r="N58" s="19">
        <f t="shared" si="13"/>
        <v>142842.03999999992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2447207</v>
      </c>
      <c r="N61" s="19">
        <f t="shared" si="14"/>
        <v>35820786.717767484</v>
      </c>
      <c r="O61" s="29"/>
      <c r="P61" s="25">
        <f>+N61-O61</f>
        <v>35820786.717767484</v>
      </c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223923.66666666651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-802852</v>
      </c>
      <c r="N62" s="14">
        <f t="shared" si="15"/>
        <v>2350858.2822325155</v>
      </c>
      <c r="O62" s="29"/>
      <c r="P62" s="25">
        <f>+N62-O62</f>
        <v>2350858.2822325155</v>
      </c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752040.66666666581</v>
      </c>
      <c r="F63" s="32">
        <f t="shared" si="16"/>
        <v>668069.28333333298</v>
      </c>
      <c r="G63" s="32">
        <f t="shared" si="16"/>
        <v>827631.95</v>
      </c>
      <c r="H63" s="32">
        <f t="shared" si="16"/>
        <v>866366.26666666637</v>
      </c>
      <c r="I63" s="32">
        <f t="shared" si="16"/>
        <v>1481489.9333333329</v>
      </c>
      <c r="J63" s="32">
        <f t="shared" si="16"/>
        <v>1949421.9949999994</v>
      </c>
      <c r="K63" s="32">
        <f t="shared" si="16"/>
        <v>2559123.3549999995</v>
      </c>
      <c r="L63" s="32">
        <f t="shared" si="16"/>
        <v>3153710.2822325183</v>
      </c>
      <c r="M63" s="32">
        <f t="shared" si="16"/>
        <v>2350858.2822325183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11742535.666666666</v>
      </c>
      <c r="F64" s="12">
        <f t="shared" si="17"/>
        <v>11658564.283333333</v>
      </c>
      <c r="G64" s="12">
        <f t="shared" si="17"/>
        <v>11818126.949999999</v>
      </c>
      <c r="H64" s="12">
        <f t="shared" si="17"/>
        <v>11856861.266666666</v>
      </c>
      <c r="I64" s="12">
        <f t="shared" si="17"/>
        <v>12471984.933333334</v>
      </c>
      <c r="J64" s="12">
        <f t="shared" si="17"/>
        <v>12939916.994999999</v>
      </c>
      <c r="K64" s="12">
        <f t="shared" si="17"/>
        <v>13549618.355</v>
      </c>
      <c r="L64" s="12">
        <f t="shared" si="17"/>
        <v>14144205.282232519</v>
      </c>
      <c r="M64" s="12">
        <f t="shared" si="17"/>
        <v>13341353.282232519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-222069.79458816955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474812.33360203309</v>
      </c>
      <c r="N72" s="6"/>
      <c r="O72" s="6"/>
      <c r="P72" s="16">
        <f>+N62-N67</f>
        <v>2350858.2822325155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-250186.26197246625</v>
      </c>
      <c r="F73" s="16">
        <f t="shared" si="18"/>
        <v>-68408.03825461003</v>
      </c>
      <c r="G73" s="16">
        <f t="shared" si="18"/>
        <v>480857.24398785899</v>
      </c>
      <c r="H73" s="16">
        <f t="shared" si="18"/>
        <v>533952.46902477904</v>
      </c>
      <c r="I73" s="16">
        <f t="shared" si="18"/>
        <v>945195.54022865719</v>
      </c>
      <c r="J73" s="16">
        <f t="shared" si="18"/>
        <v>1102211.3265243152</v>
      </c>
      <c r="K73" s="16">
        <f t="shared" si="18"/>
        <v>1528353.5763346218</v>
      </c>
      <c r="L73" s="16">
        <f t="shared" si="18"/>
        <v>1668592.7138657249</v>
      </c>
      <c r="M73" s="16">
        <f t="shared" si="18"/>
        <v>2143405.0474677579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-250186.26197246648</v>
      </c>
      <c r="F74" s="16">
        <f t="shared" si="18"/>
        <v>-68408.038254609331</v>
      </c>
      <c r="G74" s="16">
        <f t="shared" si="18"/>
        <v>480857.2439878583</v>
      </c>
      <c r="H74" s="16">
        <f t="shared" si="18"/>
        <v>533952.46902477741</v>
      </c>
      <c r="I74" s="16">
        <f t="shared" si="18"/>
        <v>945195.54022865742</v>
      </c>
      <c r="J74" s="16">
        <f t="shared" si="18"/>
        <v>1102211.3265243154</v>
      </c>
      <c r="K74" s="16">
        <f t="shared" si="18"/>
        <v>1528353.5763346218</v>
      </c>
      <c r="L74" s="16">
        <f t="shared" si="18"/>
        <v>1668592.7138657253</v>
      </c>
      <c r="M74" s="16">
        <f t="shared" si="18"/>
        <v>2143405.0474677589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12888</v>
      </c>
      <c r="N87" s="35">
        <f t="shared" si="22"/>
        <v>1026171.42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1026171.4199999999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AR96"/>
  <sheetViews>
    <sheetView showGridLines="0" zoomScale="90" zoomScaleNormal="90" workbookViewId="0">
      <pane xSplit="1" ySplit="3" topLeftCell="B46" activePane="bottomRight" state="frozen"/>
      <selection pane="topRight" activeCell="B72" sqref="B72"/>
      <selection pane="bottomLeft" activeCell="B72" sqref="B72"/>
      <selection pane="bottomRight" activeCell="E71" sqref="E7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92</v>
      </c>
      <c r="E1" s="6"/>
      <c r="F1" s="6"/>
      <c r="J1" s="6"/>
      <c r="K1" s="6"/>
      <c r="N1" s="3"/>
    </row>
    <row r="2" spans="1:15">
      <c r="B2" s="48" t="s">
        <v>76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1073957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37311910</v>
      </c>
      <c r="O5" s="29"/>
    </row>
    <row r="6" spans="1:15" s="6" customFormat="1">
      <c r="A6" s="6" t="s">
        <v>29</v>
      </c>
      <c r="B6" s="53">
        <v>48331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1706351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1122288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39018261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1122288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39018261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492140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16984528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492140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16984528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581817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20327382</v>
      </c>
      <c r="O23" s="29"/>
    </row>
    <row r="24" spans="1:44" s="6" customFormat="1">
      <c r="A24" s="6" t="s">
        <v>37</v>
      </c>
      <c r="B24" s="7">
        <f t="shared" si="3"/>
        <v>48331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1706351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630148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22033733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533058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7582164</v>
      </c>
      <c r="O30" s="29"/>
    </row>
    <row r="31" spans="1:44" s="6" customFormat="1">
      <c r="A31" s="6" t="s">
        <v>42</v>
      </c>
      <c r="B31" s="53">
        <v>209856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2437749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742914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10019913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>
      <c r="A38" s="6" t="s">
        <v>46</v>
      </c>
      <c r="B38" s="7">
        <f>-B34</f>
        <v>-742914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-10019913</v>
      </c>
      <c r="O38" s="29"/>
    </row>
    <row r="39" spans="1:44" s="6" customFormat="1">
      <c r="A39" s="6" t="s">
        <v>47</v>
      </c>
      <c r="B39" s="72">
        <v>-78554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-1029407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338883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5879527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369110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4424424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369110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4424424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1943047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37308392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-820759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1709869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51">
        <v>185000</v>
      </c>
      <c r="C53" s="51">
        <v>53500</v>
      </c>
      <c r="D53" s="51">
        <v>0</v>
      </c>
      <c r="E53" s="51">
        <v>171500</v>
      </c>
      <c r="F53" s="51">
        <v>137500</v>
      </c>
      <c r="G53" s="51">
        <v>120200</v>
      </c>
      <c r="H53" s="52">
        <v>116000</v>
      </c>
      <c r="I53" s="51">
        <v>265000</v>
      </c>
      <c r="J53" s="51">
        <v>0</v>
      </c>
      <c r="K53" s="51">
        <v>192250</v>
      </c>
      <c r="L53" s="51">
        <v>243000</v>
      </c>
      <c r="M53" s="51">
        <v>275000</v>
      </c>
      <c r="N53" s="51">
        <f>SUM(B53:M53)</f>
        <v>1758950</v>
      </c>
      <c r="P53" s="40"/>
    </row>
    <row r="54" spans="1:17" s="6" customFormat="1">
      <c r="A54" s="6" t="s">
        <v>56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57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0</v>
      </c>
      <c r="P55" s="7"/>
    </row>
    <row r="56" spans="1:17" s="6" customFormat="1">
      <c r="A56" s="37" t="s">
        <v>58</v>
      </c>
      <c r="B56" s="7">
        <v>-12500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147500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1403950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44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2090547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38712342</v>
      </c>
      <c r="O61" s="29"/>
      <c r="P61" s="25">
        <f>+N61-O61</f>
        <v>38712342</v>
      </c>
    </row>
    <row r="62" spans="1:17" ht="13.5" thickBot="1">
      <c r="A62" s="13" t="s">
        <v>63</v>
      </c>
      <c r="B62" s="30">
        <f t="shared" ref="B62:N62" si="15">+B13-B61</f>
        <v>-968259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305919</v>
      </c>
      <c r="O62" s="29"/>
      <c r="P62" s="25">
        <f>+N62-O62</f>
        <v>305919</v>
      </c>
    </row>
    <row r="63" spans="1:17" s="6" customFormat="1" ht="13.5" thickTop="1">
      <c r="A63" s="13" t="s">
        <v>64</v>
      </c>
      <c r="B63" s="32">
        <f>+B62</f>
        <v>-968259</v>
      </c>
      <c r="C63" s="32">
        <f t="shared" ref="C63:M63" si="16">B63+C62</f>
        <v>-802602</v>
      </c>
      <c r="D63" s="32">
        <f t="shared" si="16"/>
        <v>372879</v>
      </c>
      <c r="E63" s="32">
        <f t="shared" si="16"/>
        <v>760901</v>
      </c>
      <c r="F63" s="32">
        <f t="shared" si="16"/>
        <v>569862</v>
      </c>
      <c r="G63" s="32">
        <f t="shared" si="16"/>
        <v>666298</v>
      </c>
      <c r="H63" s="32">
        <f t="shared" si="16"/>
        <v>552018</v>
      </c>
      <c r="I63" s="32">
        <f t="shared" si="16"/>
        <v>868308</v>
      </c>
      <c r="J63" s="32">
        <f t="shared" si="16"/>
        <v>1497777</v>
      </c>
      <c r="K63" s="32">
        <f t="shared" si="16"/>
        <v>1476888</v>
      </c>
      <c r="L63" s="32">
        <f t="shared" si="16"/>
        <v>1665755</v>
      </c>
      <c r="M63" s="32">
        <f t="shared" si="16"/>
        <v>305919</v>
      </c>
      <c r="N63" s="12"/>
    </row>
    <row r="64" spans="1:17">
      <c r="A64" s="13" t="s">
        <v>65</v>
      </c>
      <c r="B64" s="12">
        <f t="shared" ref="B64:M64" si="17">+$B$60+B63</f>
        <v>12404764</v>
      </c>
      <c r="C64" s="12">
        <f t="shared" si="17"/>
        <v>12570421</v>
      </c>
      <c r="D64" s="12">
        <f t="shared" si="17"/>
        <v>13745902</v>
      </c>
      <c r="E64" s="12">
        <f t="shared" si="17"/>
        <v>14133924</v>
      </c>
      <c r="F64" s="12">
        <f t="shared" si="17"/>
        <v>13942885</v>
      </c>
      <c r="G64" s="12">
        <f t="shared" si="17"/>
        <v>14039321</v>
      </c>
      <c r="H64" s="12">
        <f t="shared" si="17"/>
        <v>13925041</v>
      </c>
      <c r="I64" s="12">
        <f t="shared" si="17"/>
        <v>14241331</v>
      </c>
      <c r="J64" s="12">
        <f t="shared" si="17"/>
        <v>14870800</v>
      </c>
      <c r="K64" s="12">
        <f t="shared" si="17"/>
        <v>14849911</v>
      </c>
      <c r="L64" s="12">
        <f t="shared" si="17"/>
        <v>15038778</v>
      </c>
      <c r="M64" s="12">
        <f t="shared" si="17"/>
        <v>13678942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0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305919</v>
      </c>
    </row>
    <row r="73" spans="1:16" s="6" customFormat="1">
      <c r="A73" s="13" t="s">
        <v>64</v>
      </c>
      <c r="B73" s="16">
        <f t="shared" si="19"/>
        <v>0</v>
      </c>
      <c r="C73" s="16">
        <f t="shared" si="19"/>
        <v>0</v>
      </c>
      <c r="D73" s="16">
        <f t="shared" si="19"/>
        <v>0</v>
      </c>
      <c r="E73" s="16">
        <f t="shared" si="19"/>
        <v>0</v>
      </c>
      <c r="F73" s="16">
        <f t="shared" si="19"/>
        <v>0</v>
      </c>
      <c r="G73" s="16">
        <f t="shared" si="19"/>
        <v>0</v>
      </c>
      <c r="H73" s="16">
        <f t="shared" si="19"/>
        <v>0</v>
      </c>
      <c r="I73" s="16">
        <f t="shared" si="19"/>
        <v>0</v>
      </c>
      <c r="J73" s="16">
        <f t="shared" si="19"/>
        <v>0</v>
      </c>
      <c r="K73" s="16">
        <f t="shared" si="19"/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6">
      <c r="A74" s="1" t="s">
        <v>65</v>
      </c>
      <c r="B74" s="16">
        <f t="shared" si="19"/>
        <v>2337976.1993004195</v>
      </c>
      <c r="C74" s="16">
        <f t="shared" si="19"/>
        <v>2095535.1728795301</v>
      </c>
      <c r="D74" s="16">
        <f t="shared" si="19"/>
        <v>2199173.5326157045</v>
      </c>
      <c r="E74" s="16">
        <f t="shared" si="19"/>
        <v>2141202.0713608675</v>
      </c>
      <c r="F74" s="16">
        <f t="shared" si="19"/>
        <v>2215912.6784120575</v>
      </c>
      <c r="G74" s="16">
        <f t="shared" si="19"/>
        <v>2702051.293987859</v>
      </c>
      <c r="H74" s="16">
        <f t="shared" si="19"/>
        <v>2602132.2023581117</v>
      </c>
      <c r="I74" s="16">
        <f t="shared" si="19"/>
        <v>2714541.6068953238</v>
      </c>
      <c r="J74" s="16">
        <f t="shared" si="19"/>
        <v>3033094.3315243162</v>
      </c>
      <c r="K74" s="16">
        <f t="shared" si="19"/>
        <v>2828646.2213346213</v>
      </c>
      <c r="L74" s="16">
        <f t="shared" si="19"/>
        <v>2563165.4316332061</v>
      </c>
      <c r="M74" s="16">
        <f t="shared" si="19"/>
        <v>2480993.7652352396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185000</v>
      </c>
      <c r="C84" s="7">
        <f>SUM($B53:C53)</f>
        <v>238500</v>
      </c>
      <c r="D84" s="7">
        <f>SUM($B53:D53)</f>
        <v>238500</v>
      </c>
      <c r="E84" s="7">
        <f>SUM($B53:E53)</f>
        <v>410000</v>
      </c>
      <c r="F84" s="7">
        <f>SUM($B53:F53)</f>
        <v>547500</v>
      </c>
      <c r="G84" s="7">
        <f>SUM($B53:G53)</f>
        <v>667700</v>
      </c>
      <c r="H84" s="7">
        <f>SUM(B53:H53)</f>
        <v>783700</v>
      </c>
      <c r="I84" s="7">
        <f>SUM(B53:I53)</f>
        <v>1048700</v>
      </c>
      <c r="J84" s="7">
        <f>SUM(B53:J53)</f>
        <v>1048700</v>
      </c>
      <c r="K84" s="7">
        <f>SUM(B53:K53)</f>
        <v>1240950</v>
      </c>
      <c r="L84" s="7">
        <f>SUM(B53:L53)</f>
        <v>1483950</v>
      </c>
      <c r="M84" s="7">
        <f>SUM(B53:M53)</f>
        <v>1758950</v>
      </c>
    </row>
    <row r="85" spans="1:14">
      <c r="A85" s="33" t="s">
        <v>73</v>
      </c>
      <c r="B85" s="7">
        <f t="shared" ref="B85:G85" si="21">+B83-B84</f>
        <v>-133000</v>
      </c>
      <c r="C85" s="7">
        <f t="shared" si="21"/>
        <v>-166500</v>
      </c>
      <c r="D85" s="7">
        <f t="shared" si="21"/>
        <v>-156500</v>
      </c>
      <c r="E85" s="7">
        <f t="shared" si="21"/>
        <v>-283645</v>
      </c>
      <c r="F85" s="7">
        <f t="shared" si="21"/>
        <v>-234305</v>
      </c>
      <c r="G85" s="7">
        <f t="shared" si="21"/>
        <v>-152505</v>
      </c>
      <c r="H85" s="7">
        <f t="shared" ref="H85:M85" si="22">+H83-H84</f>
        <v>-71505</v>
      </c>
      <c r="I85" s="7">
        <f t="shared" si="22"/>
        <v>-194505</v>
      </c>
      <c r="J85" s="7">
        <f t="shared" si="22"/>
        <v>-75505</v>
      </c>
      <c r="K85" s="7">
        <f t="shared" si="22"/>
        <v>-267755</v>
      </c>
      <c r="L85" s="7">
        <f t="shared" si="22"/>
        <v>-510755</v>
      </c>
      <c r="M85" s="7">
        <f t="shared" si="22"/>
        <v>-330755</v>
      </c>
    </row>
    <row r="86" spans="1:14">
      <c r="J86" s="6"/>
      <c r="K86" s="6"/>
    </row>
    <row r="87" spans="1:14">
      <c r="A87" t="s">
        <v>74</v>
      </c>
      <c r="B87" s="35">
        <f>-B56-B57</f>
        <v>37500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450000</v>
      </c>
    </row>
    <row r="88" spans="1:14">
      <c r="C88" s="35">
        <f>+B87+C87</f>
        <v>75000</v>
      </c>
      <c r="D88" s="35">
        <f>+C88+D87</f>
        <v>112500</v>
      </c>
      <c r="E88" s="35">
        <f t="shared" ref="E88:M88" si="24">+D88+E87</f>
        <v>150000</v>
      </c>
      <c r="F88" s="35">
        <f t="shared" si="24"/>
        <v>187500</v>
      </c>
      <c r="G88" s="40">
        <f t="shared" si="24"/>
        <v>225000</v>
      </c>
      <c r="H88" s="35">
        <f t="shared" si="24"/>
        <v>262500</v>
      </c>
      <c r="I88" s="40">
        <f t="shared" si="24"/>
        <v>300000</v>
      </c>
      <c r="J88" s="40">
        <f t="shared" si="24"/>
        <v>337500</v>
      </c>
      <c r="K88" s="40">
        <f t="shared" si="24"/>
        <v>375000</v>
      </c>
      <c r="L88" s="35">
        <f t="shared" si="24"/>
        <v>412500</v>
      </c>
      <c r="M88" s="35">
        <f t="shared" si="24"/>
        <v>450000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2" activePane="bottomRight" state="frozen"/>
      <selection pane="topRight" activeCell="B72" sqref="B72"/>
      <selection pane="bottomLeft" activeCell="B72" sqref="B72"/>
      <selection pane="bottomRight" activeCell="C56" sqref="C5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95</v>
      </c>
      <c r="E1" s="6"/>
      <c r="F1" s="6"/>
      <c r="J1" s="6"/>
      <c r="K1" s="6"/>
      <c r="N1" s="3"/>
    </row>
    <row r="2" spans="1:15">
      <c r="B2" s="45" t="s">
        <v>24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37339989</v>
      </c>
      <c r="O5" s="29"/>
    </row>
    <row r="6" spans="1:15" s="6" customFormat="1" hidden="1">
      <c r="A6" s="6" t="s">
        <v>29</v>
      </c>
      <c r="B6" s="53">
        <v>70448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1728468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39068457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87140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39155597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16936863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16936863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20403126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1728468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22131594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7464885</v>
      </c>
      <c r="O30" s="29"/>
    </row>
    <row r="31" spans="1:44" s="6" customFormat="1" hidden="1">
      <c r="A31" s="6" t="s">
        <v>42</v>
      </c>
      <c r="B31" s="53">
        <v>245383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2473276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9938161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-9938161</v>
      </c>
      <c r="O38" s="29"/>
    </row>
    <row r="39" spans="1:44" s="6" customFormat="1" hidden="1">
      <c r="A39" s="6" t="s">
        <v>47</v>
      </c>
      <c r="B39" s="72">
        <v>-77886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-1028739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5961947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4351895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4351895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37188866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1966731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53500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1675239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-150089</v>
      </c>
      <c r="P56" s="56"/>
    </row>
    <row r="57" spans="1:17" s="6" customFormat="1">
      <c r="A57" s="6" t="s">
        <v>59</v>
      </c>
      <c r="B57" s="22">
        <v>-187388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-462388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1434174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38623040</v>
      </c>
      <c r="O61" s="29"/>
      <c r="P61" s="25">
        <f>+N61-O61</f>
        <v>38623040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532557</v>
      </c>
      <c r="O62" s="29"/>
      <c r="P62" s="25">
        <f>+N62-O62</f>
        <v>532557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-575964</v>
      </c>
      <c r="D63" s="32">
        <f t="shared" si="16"/>
        <v>599517</v>
      </c>
      <c r="E63" s="32">
        <f t="shared" si="16"/>
        <v>987539</v>
      </c>
      <c r="F63" s="32">
        <f t="shared" si="16"/>
        <v>796500</v>
      </c>
      <c r="G63" s="32">
        <f t="shared" si="16"/>
        <v>892936</v>
      </c>
      <c r="H63" s="32">
        <f t="shared" si="16"/>
        <v>778656</v>
      </c>
      <c r="I63" s="32">
        <f t="shared" si="16"/>
        <v>1094946</v>
      </c>
      <c r="J63" s="32">
        <f t="shared" si="16"/>
        <v>1724415</v>
      </c>
      <c r="K63" s="32">
        <f t="shared" si="16"/>
        <v>1703526</v>
      </c>
      <c r="L63" s="32">
        <f t="shared" si="16"/>
        <v>1892393</v>
      </c>
      <c r="M63" s="32">
        <f t="shared" si="16"/>
        <v>532557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12797059</v>
      </c>
      <c r="D64" s="12">
        <f t="shared" si="17"/>
        <v>13972540</v>
      </c>
      <c r="E64" s="12">
        <f t="shared" si="17"/>
        <v>14360562</v>
      </c>
      <c r="F64" s="12">
        <f t="shared" si="17"/>
        <v>14169523</v>
      </c>
      <c r="G64" s="12">
        <f t="shared" si="17"/>
        <v>14265959</v>
      </c>
      <c r="H64" s="12">
        <f t="shared" si="17"/>
        <v>14151679</v>
      </c>
      <c r="I64" s="12">
        <f t="shared" si="17"/>
        <v>14467969</v>
      </c>
      <c r="J64" s="12">
        <f t="shared" si="17"/>
        <v>15097438</v>
      </c>
      <c r="K64" s="12">
        <f t="shared" si="17"/>
        <v>15076549</v>
      </c>
      <c r="L64" s="12">
        <f t="shared" si="17"/>
        <v>15265416</v>
      </c>
      <c r="M64" s="12">
        <f t="shared" si="17"/>
        <v>13905580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226638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532557</v>
      </c>
    </row>
    <row r="73" spans="1:16" s="6" customFormat="1">
      <c r="A73" s="13" t="s">
        <v>64</v>
      </c>
      <c r="B73" s="16">
        <f t="shared" si="19"/>
        <v>226638</v>
      </c>
      <c r="C73" s="16">
        <f t="shared" si="19"/>
        <v>226638</v>
      </c>
      <c r="D73" s="16">
        <f t="shared" si="19"/>
        <v>226638</v>
      </c>
      <c r="E73" s="16">
        <f t="shared" si="19"/>
        <v>226638</v>
      </c>
      <c r="F73" s="16">
        <f t="shared" si="19"/>
        <v>226638</v>
      </c>
      <c r="G73" s="16">
        <f t="shared" si="19"/>
        <v>226638</v>
      </c>
      <c r="H73" s="16">
        <f t="shared" si="19"/>
        <v>226638</v>
      </c>
      <c r="I73" s="16">
        <f t="shared" si="19"/>
        <v>226638</v>
      </c>
      <c r="J73" s="16">
        <f t="shared" si="19"/>
        <v>226638</v>
      </c>
      <c r="K73" s="16">
        <f t="shared" si="19"/>
        <v>226638</v>
      </c>
      <c r="L73" s="16">
        <f t="shared" si="19"/>
        <v>226638</v>
      </c>
      <c r="M73" s="16">
        <f t="shared" si="19"/>
        <v>226638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2322173.1728795301</v>
      </c>
      <c r="D74" s="16">
        <f t="shared" si="19"/>
        <v>2425811.5326157045</v>
      </c>
      <c r="E74" s="16">
        <f t="shared" si="19"/>
        <v>2367840.0713608675</v>
      </c>
      <c r="F74" s="16">
        <f t="shared" si="19"/>
        <v>2442550.6784120575</v>
      </c>
      <c r="G74" s="16">
        <f t="shared" si="19"/>
        <v>2928689.293987859</v>
      </c>
      <c r="H74" s="16">
        <f t="shared" si="19"/>
        <v>2828770.2023581117</v>
      </c>
      <c r="I74" s="16">
        <f t="shared" si="19"/>
        <v>2941179.6068953238</v>
      </c>
      <c r="J74" s="16">
        <f t="shared" si="19"/>
        <v>3259732.3315243162</v>
      </c>
      <c r="K74" s="16">
        <f t="shared" si="19"/>
        <v>3055284.2213346213</v>
      </c>
      <c r="L74" s="16">
        <f t="shared" si="19"/>
        <v>2789803.4316332061</v>
      </c>
      <c r="M74" s="16">
        <f t="shared" si="19"/>
        <v>2707631.7652352396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154789</v>
      </c>
      <c r="D84" s="7">
        <f>SUM($B53:D53)</f>
        <v>154789</v>
      </c>
      <c r="E84" s="7">
        <f>SUM($B53:E53)</f>
        <v>326289</v>
      </c>
      <c r="F84" s="7">
        <f>SUM($B53:F53)</f>
        <v>463789</v>
      </c>
      <c r="G84" s="7">
        <f>SUM($B53:G53)</f>
        <v>583989</v>
      </c>
      <c r="H84" s="7">
        <f>SUM(B53:H53)</f>
        <v>699989</v>
      </c>
      <c r="I84" s="7">
        <f>SUM(B53:I53)</f>
        <v>964989</v>
      </c>
      <c r="J84" s="7">
        <f>SUM(B53:J53)</f>
        <v>964989</v>
      </c>
      <c r="K84" s="7">
        <f>SUM(B53:K53)</f>
        <v>1157239</v>
      </c>
      <c r="L84" s="7">
        <f>SUM(B53:L53)</f>
        <v>1400239</v>
      </c>
      <c r="M84" s="7">
        <f>SUM(B53:M53)</f>
        <v>1675239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-82789</v>
      </c>
      <c r="D85" s="7">
        <f t="shared" si="21"/>
        <v>-72789</v>
      </c>
      <c r="E85" s="7">
        <f t="shared" si="21"/>
        <v>-199934</v>
      </c>
      <c r="F85" s="7">
        <f t="shared" si="21"/>
        <v>-150594</v>
      </c>
      <c r="G85" s="7">
        <f t="shared" si="21"/>
        <v>-68794</v>
      </c>
      <c r="H85" s="7">
        <f t="shared" ref="H85:M85" si="22">+H83-H84</f>
        <v>12206</v>
      </c>
      <c r="I85" s="7">
        <f t="shared" si="22"/>
        <v>-110794</v>
      </c>
      <c r="J85" s="7">
        <f t="shared" si="22"/>
        <v>8206</v>
      </c>
      <c r="K85" s="7">
        <f t="shared" si="22"/>
        <v>-184044</v>
      </c>
      <c r="L85" s="7">
        <f t="shared" si="22"/>
        <v>-427044</v>
      </c>
      <c r="M85" s="7">
        <f t="shared" si="22"/>
        <v>-247044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612477</v>
      </c>
    </row>
    <row r="88" spans="1:14">
      <c r="C88" s="35">
        <f>+B87+C87</f>
        <v>237477</v>
      </c>
      <c r="D88" s="35">
        <f>+C88+D87</f>
        <v>274977</v>
      </c>
      <c r="E88" s="35">
        <f t="shared" ref="E88:M88" si="24">+D88+E87</f>
        <v>312477</v>
      </c>
      <c r="F88" s="35">
        <f t="shared" si="24"/>
        <v>349977</v>
      </c>
      <c r="G88" s="40">
        <f t="shared" si="24"/>
        <v>387477</v>
      </c>
      <c r="H88" s="35">
        <f t="shared" si="24"/>
        <v>424977</v>
      </c>
      <c r="I88" s="40">
        <f t="shared" si="24"/>
        <v>462477</v>
      </c>
      <c r="J88" s="40">
        <f t="shared" si="24"/>
        <v>499977</v>
      </c>
      <c r="K88" s="40">
        <f t="shared" si="24"/>
        <v>537477</v>
      </c>
      <c r="L88" s="35">
        <f t="shared" si="24"/>
        <v>574977</v>
      </c>
      <c r="M88" s="35">
        <f t="shared" si="24"/>
        <v>612477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July 2017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20" activePane="bottomRight" state="frozen"/>
      <selection pane="topRight" activeCell="B72" sqref="B72"/>
      <selection pane="bottomLeft" activeCell="B72" sqref="B72"/>
      <selection pane="bottomRight" activeCell="A14" sqref="A1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36105379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1724269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37829648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85808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37915456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16211659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16211659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19893720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1724269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21617989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7461505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2492539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773537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9954044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-773537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-9954044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-1027763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385318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5947140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4309608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4309608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2865946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36422451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-292069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1493005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1852118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-149201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-478264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177891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1596065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3043837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38018516</v>
      </c>
      <c r="O61" s="29"/>
      <c r="P61" s="25">
        <f>+N61-O61</f>
        <v>38018516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-469960</v>
      </c>
      <c r="D62" s="14">
        <f t="shared" si="15"/>
        <v>1175481</v>
      </c>
      <c r="E62" s="14">
        <f t="shared" si="15"/>
        <v>388022</v>
      </c>
      <c r="F62" s="14">
        <f t="shared" si="15"/>
        <v>-191039</v>
      </c>
      <c r="G62" s="14">
        <f t="shared" si="15"/>
        <v>96436</v>
      </c>
      <c r="H62" s="14">
        <f t="shared" si="15"/>
        <v>-114280</v>
      </c>
      <c r="I62" s="14">
        <f t="shared" si="15"/>
        <v>316290</v>
      </c>
      <c r="J62" s="14">
        <f t="shared" si="15"/>
        <v>629469</v>
      </c>
      <c r="K62" s="14">
        <f t="shared" si="15"/>
        <v>-20889</v>
      </c>
      <c r="L62" s="14">
        <f t="shared" si="15"/>
        <v>188867</v>
      </c>
      <c r="M62" s="14">
        <f t="shared" si="15"/>
        <v>-1359836</v>
      </c>
      <c r="N62" s="14">
        <f t="shared" si="15"/>
        <v>-103060</v>
      </c>
      <c r="O62" s="29"/>
      <c r="P62" s="25">
        <f>+N62-O62</f>
        <v>-103060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-1211581</v>
      </c>
      <c r="D63" s="12">
        <f t="shared" si="16"/>
        <v>-36100</v>
      </c>
      <c r="E63" s="12">
        <f t="shared" si="16"/>
        <v>351922</v>
      </c>
      <c r="F63" s="12">
        <f t="shared" si="16"/>
        <v>160883</v>
      </c>
      <c r="G63" s="12">
        <f t="shared" si="16"/>
        <v>257319</v>
      </c>
      <c r="H63" s="12">
        <f t="shared" si="16"/>
        <v>143039</v>
      </c>
      <c r="I63" s="12">
        <f t="shared" si="16"/>
        <v>459329</v>
      </c>
      <c r="J63" s="12">
        <f t="shared" si="16"/>
        <v>1088798</v>
      </c>
      <c r="K63" s="12">
        <f t="shared" si="16"/>
        <v>1067909</v>
      </c>
      <c r="L63" s="12">
        <f t="shared" si="16"/>
        <v>1256776</v>
      </c>
      <c r="M63" s="12">
        <f t="shared" si="16"/>
        <v>-103060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12161442</v>
      </c>
      <c r="D64" s="12">
        <f t="shared" si="17"/>
        <v>13336923</v>
      </c>
      <c r="E64" s="12">
        <f t="shared" si="17"/>
        <v>13724945</v>
      </c>
      <c r="F64" s="12">
        <f t="shared" si="17"/>
        <v>13533906</v>
      </c>
      <c r="G64" s="12">
        <f t="shared" si="17"/>
        <v>13630342</v>
      </c>
      <c r="H64" s="12">
        <f t="shared" si="17"/>
        <v>13516062</v>
      </c>
      <c r="I64" s="12">
        <f t="shared" si="17"/>
        <v>13832352</v>
      </c>
      <c r="J64" s="12">
        <f t="shared" si="17"/>
        <v>14461821</v>
      </c>
      <c r="K64" s="12">
        <f t="shared" si="17"/>
        <v>14440932</v>
      </c>
      <c r="L64" s="12">
        <f t="shared" si="17"/>
        <v>14629799</v>
      </c>
      <c r="M64" s="12">
        <f t="shared" si="17"/>
        <v>13269963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8">+C68+D67</f>
        <v>372879</v>
      </c>
      <c r="E68" s="12">
        <f t="shared" si="18"/>
        <v>760901</v>
      </c>
      <c r="F68" s="12">
        <f t="shared" si="18"/>
        <v>569862</v>
      </c>
      <c r="G68" s="12">
        <f t="shared" si="18"/>
        <v>666298</v>
      </c>
      <c r="H68" s="12">
        <f t="shared" si="18"/>
        <v>552018</v>
      </c>
      <c r="I68" s="12">
        <f t="shared" si="18"/>
        <v>868308</v>
      </c>
      <c r="J68" s="12">
        <f t="shared" si="18"/>
        <v>1497777</v>
      </c>
      <c r="K68" s="12">
        <f t="shared" si="18"/>
        <v>1476888</v>
      </c>
      <c r="L68" s="12">
        <f t="shared" si="18"/>
        <v>1665755</v>
      </c>
      <c r="M68" s="1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19">+B62-B67</f>
        <v>226638</v>
      </c>
      <c r="C72" s="31">
        <f t="shared" si="19"/>
        <v>-635617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-103060</v>
      </c>
    </row>
    <row r="73" spans="1:16" s="6" customFormat="1">
      <c r="A73" s="13" t="s">
        <v>64</v>
      </c>
      <c r="B73" s="31">
        <f t="shared" si="19"/>
        <v>226638</v>
      </c>
      <c r="C73" s="31">
        <f t="shared" si="19"/>
        <v>-408979</v>
      </c>
      <c r="D73" s="16">
        <f t="shared" si="19"/>
        <v>-408979</v>
      </c>
      <c r="E73" s="16">
        <f t="shared" si="19"/>
        <v>-408979</v>
      </c>
      <c r="F73" s="16">
        <f t="shared" si="19"/>
        <v>-408979</v>
      </c>
      <c r="G73" s="16">
        <f t="shared" si="19"/>
        <v>-408979</v>
      </c>
      <c r="H73" s="16">
        <f t="shared" si="19"/>
        <v>-408979</v>
      </c>
      <c r="I73" s="16">
        <f t="shared" si="19"/>
        <v>-408979</v>
      </c>
      <c r="J73" s="16">
        <f t="shared" si="19"/>
        <v>-408979</v>
      </c>
      <c r="K73" s="16">
        <f t="shared" si="19"/>
        <v>-408979</v>
      </c>
      <c r="L73" s="16">
        <f t="shared" si="19"/>
        <v>-408979</v>
      </c>
      <c r="M73" s="16">
        <f t="shared" si="19"/>
        <v>-408979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1686556.1728795301</v>
      </c>
      <c r="D74" s="16">
        <f t="shared" si="19"/>
        <v>1790194.5326157045</v>
      </c>
      <c r="E74" s="16">
        <f t="shared" si="19"/>
        <v>1732223.0713608675</v>
      </c>
      <c r="F74" s="16">
        <f t="shared" si="19"/>
        <v>1806933.6784120575</v>
      </c>
      <c r="G74" s="16">
        <f t="shared" si="19"/>
        <v>2293072.293987859</v>
      </c>
      <c r="H74" s="16">
        <f t="shared" si="19"/>
        <v>2193153.2023581117</v>
      </c>
      <c r="I74" s="16">
        <f t="shared" si="19"/>
        <v>2305562.6068953238</v>
      </c>
      <c r="J74" s="16">
        <f t="shared" si="19"/>
        <v>2624115.3315243162</v>
      </c>
      <c r="K74" s="16">
        <f t="shared" si="19"/>
        <v>2419667.2213346213</v>
      </c>
      <c r="L74" s="16">
        <f t="shared" si="19"/>
        <v>2154186.4316332061</v>
      </c>
      <c r="M74" s="16">
        <f t="shared" si="19"/>
        <v>2072014.7652352396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331668</v>
      </c>
      <c r="E84" s="7">
        <f>SUM($B53:E53)</f>
        <v>503168</v>
      </c>
      <c r="F84" s="7">
        <f>SUM($B53:F53)</f>
        <v>640668</v>
      </c>
      <c r="G84" s="7">
        <f>SUM($B53:G53)</f>
        <v>760868</v>
      </c>
      <c r="H84" s="7">
        <f>SUM(B53:H53)</f>
        <v>876868</v>
      </c>
      <c r="I84" s="7">
        <f>SUM(B53:I53)</f>
        <v>1141868</v>
      </c>
      <c r="J84" s="7">
        <f>SUM(B53:J53)</f>
        <v>1141868</v>
      </c>
      <c r="K84" s="7">
        <f>SUM(B53:K53)</f>
        <v>1334118</v>
      </c>
      <c r="L84" s="7">
        <f>SUM(B53:L53)</f>
        <v>1577118</v>
      </c>
      <c r="M84" s="7">
        <f>SUM(B53:M53)</f>
        <v>1852118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-259668</v>
      </c>
      <c r="D85" s="7">
        <f t="shared" si="21"/>
        <v>-249668</v>
      </c>
      <c r="E85" s="7">
        <f t="shared" si="21"/>
        <v>-376813</v>
      </c>
      <c r="F85" s="7">
        <f t="shared" si="21"/>
        <v>-327473</v>
      </c>
      <c r="G85" s="7">
        <f t="shared" si="21"/>
        <v>-245673</v>
      </c>
      <c r="H85" s="7">
        <f t="shared" ref="H85:M85" si="22">+H83-H84</f>
        <v>-164673</v>
      </c>
      <c r="I85" s="7">
        <f t="shared" si="22"/>
        <v>-287673</v>
      </c>
      <c r="J85" s="7">
        <f t="shared" si="22"/>
        <v>-168673</v>
      </c>
      <c r="K85" s="7">
        <f t="shared" si="22"/>
        <v>-360923</v>
      </c>
      <c r="L85" s="7">
        <f t="shared" si="22"/>
        <v>-603923</v>
      </c>
      <c r="M85" s="7">
        <f t="shared" si="22"/>
        <v>-423923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52488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627465</v>
      </c>
    </row>
    <row r="88" spans="1:14">
      <c r="C88" s="35">
        <f>+B87+C87</f>
        <v>252465</v>
      </c>
      <c r="D88" s="35">
        <f>+C88+D87</f>
        <v>289965</v>
      </c>
      <c r="E88" s="35">
        <f t="shared" ref="E88:M88" si="24">+D88+E87</f>
        <v>327465</v>
      </c>
      <c r="F88" s="35">
        <f t="shared" si="24"/>
        <v>364965</v>
      </c>
      <c r="G88" s="40">
        <f t="shared" si="24"/>
        <v>402465</v>
      </c>
      <c r="H88" s="35">
        <f t="shared" si="24"/>
        <v>439965</v>
      </c>
      <c r="I88" s="40">
        <f t="shared" si="24"/>
        <v>477465</v>
      </c>
      <c r="J88" s="40">
        <f t="shared" si="24"/>
        <v>514965</v>
      </c>
      <c r="K88" s="40">
        <f t="shared" si="24"/>
        <v>552465</v>
      </c>
      <c r="L88" s="35">
        <f t="shared" si="24"/>
        <v>589965</v>
      </c>
      <c r="M88" s="35">
        <f t="shared" si="24"/>
        <v>627465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August 2017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100"/>
  <sheetViews>
    <sheetView showGridLines="0" workbookViewId="0">
      <pane xSplit="1" ySplit="3" topLeftCell="B4" activePane="bottomRight" state="frozen"/>
      <selection pane="topRight" activeCell="B66" sqref="B66"/>
      <selection pane="bottomLeft" activeCell="B66" sqref="B66"/>
      <selection pane="bottomRight" activeCell="B66" sqref="B6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23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42187</v>
      </c>
      <c r="C3" s="11">
        <v>42218</v>
      </c>
      <c r="D3" s="11">
        <v>42249</v>
      </c>
      <c r="E3" s="11">
        <v>42279</v>
      </c>
      <c r="F3" s="11">
        <v>42310</v>
      </c>
      <c r="G3" s="11">
        <v>42340</v>
      </c>
      <c r="H3" s="11">
        <v>42371</v>
      </c>
      <c r="I3" s="11">
        <v>42402</v>
      </c>
      <c r="J3" s="11">
        <v>42431</v>
      </c>
      <c r="K3" s="11">
        <v>42462</v>
      </c>
      <c r="L3" s="11">
        <v>42492</v>
      </c>
      <c r="M3" s="11">
        <v>42523</v>
      </c>
      <c r="N3" s="57" t="s">
        <v>26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53">
        <v>1260836</v>
      </c>
      <c r="C5" s="53">
        <v>5180219</v>
      </c>
      <c r="D5" s="53">
        <v>3898090</v>
      </c>
      <c r="E5" s="53">
        <v>3622571</v>
      </c>
      <c r="F5" s="53">
        <v>2472212</v>
      </c>
      <c r="G5" s="53">
        <v>2263447</v>
      </c>
      <c r="H5" s="53">
        <v>4725477</v>
      </c>
      <c r="I5" s="53">
        <v>3252593</v>
      </c>
      <c r="J5" s="53">
        <v>3205727</v>
      </c>
      <c r="K5" s="53">
        <v>3042134</v>
      </c>
      <c r="L5" s="53">
        <v>2412136</v>
      </c>
      <c r="M5" s="64">
        <v>1300984</v>
      </c>
      <c r="N5" s="12">
        <f>SUM(B5:M5)</f>
        <v>36636426</v>
      </c>
    </row>
    <row r="6" spans="1:15" s="6" customFormat="1">
      <c r="A6" s="6" t="s">
        <v>29</v>
      </c>
      <c r="B6" s="53">
        <v>24269</v>
      </c>
      <c r="C6" s="53">
        <v>64025</v>
      </c>
      <c r="D6" s="53">
        <v>259674</v>
      </c>
      <c r="E6" s="53">
        <v>87432</v>
      </c>
      <c r="F6" s="53">
        <v>48121</v>
      </c>
      <c r="G6" s="53">
        <v>55259</v>
      </c>
      <c r="H6" s="53">
        <v>40648</v>
      </c>
      <c r="I6" s="53">
        <v>50858</v>
      </c>
      <c r="J6" s="53">
        <v>185361</v>
      </c>
      <c r="K6" s="53">
        <v>194680</v>
      </c>
      <c r="L6" s="53">
        <v>168246</v>
      </c>
      <c r="M6" s="53">
        <v>154354</v>
      </c>
      <c r="N6" s="7">
        <f>SUM(B6:M6)</f>
        <v>1332927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1285105</v>
      </c>
      <c r="C9" s="12">
        <f t="shared" si="0"/>
        <v>5244244</v>
      </c>
      <c r="D9" s="12">
        <f t="shared" si="0"/>
        <v>4157764</v>
      </c>
      <c r="E9" s="12">
        <f t="shared" si="0"/>
        <v>3710003</v>
      </c>
      <c r="F9" s="12">
        <f t="shared" si="0"/>
        <v>2520333</v>
      </c>
      <c r="G9" s="12">
        <f t="shared" si="0"/>
        <v>2318706</v>
      </c>
      <c r="H9" s="12">
        <f t="shared" si="0"/>
        <v>4766125</v>
      </c>
      <c r="I9" s="12">
        <f t="shared" si="0"/>
        <v>3303451</v>
      </c>
      <c r="J9" s="12">
        <f t="shared" si="0"/>
        <v>3391088</v>
      </c>
      <c r="K9" s="12">
        <f t="shared" si="0"/>
        <v>3236814</v>
      </c>
      <c r="L9" s="12">
        <f t="shared" si="0"/>
        <v>2580382</v>
      </c>
      <c r="M9" s="12">
        <f t="shared" si="0"/>
        <v>1455338</v>
      </c>
      <c r="N9" s="12">
        <f t="shared" si="0"/>
        <v>37969353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f>16770-5788</f>
        <v>10982</v>
      </c>
      <c r="C11" s="7">
        <f>518+300</f>
        <v>818</v>
      </c>
      <c r="D11" s="7">
        <v>400</v>
      </c>
      <c r="E11" s="7">
        <v>20000</v>
      </c>
      <c r="F11" s="7">
        <v>1522</v>
      </c>
      <c r="G11" s="7">
        <v>1865</v>
      </c>
      <c r="H11" s="7">
        <v>1448</v>
      </c>
      <c r="I11" s="7">
        <v>1152</v>
      </c>
      <c r="J11" s="7">
        <v>0</v>
      </c>
      <c r="K11" s="7">
        <v>-659</v>
      </c>
      <c r="L11" s="7">
        <f>725+600</f>
        <v>1325</v>
      </c>
      <c r="M11" s="39">
        <f>57655-7029</f>
        <v>50626</v>
      </c>
      <c r="N11" s="7">
        <f>SUM(B11:M11)</f>
        <v>89479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1296087</v>
      </c>
      <c r="C13" s="14">
        <f>C9+C11</f>
        <v>5245062</v>
      </c>
      <c r="D13" s="14">
        <f t="shared" si="1"/>
        <v>4158164</v>
      </c>
      <c r="E13" s="14">
        <f t="shared" si="1"/>
        <v>3730003</v>
      </c>
      <c r="F13" s="14">
        <f t="shared" si="1"/>
        <v>2521855</v>
      </c>
      <c r="G13" s="14">
        <f t="shared" si="1"/>
        <v>2320571</v>
      </c>
      <c r="H13" s="14">
        <f t="shared" si="1"/>
        <v>4767573</v>
      </c>
      <c r="I13" s="14">
        <f t="shared" si="1"/>
        <v>3304603</v>
      </c>
      <c r="J13" s="14">
        <f t="shared" si="1"/>
        <v>3391088</v>
      </c>
      <c r="K13" s="14">
        <f t="shared" si="1"/>
        <v>3236155</v>
      </c>
      <c r="L13" s="14">
        <f t="shared" si="1"/>
        <v>2581707</v>
      </c>
      <c r="M13" s="14">
        <f t="shared" si="1"/>
        <v>1505964</v>
      </c>
      <c r="N13" s="14">
        <f t="shared" si="1"/>
        <v>38058832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585889</v>
      </c>
      <c r="C16" s="53">
        <v>3216024</v>
      </c>
      <c r="D16" s="53">
        <v>1662271</v>
      </c>
      <c r="E16" s="53">
        <v>1314506</v>
      </c>
      <c r="F16" s="53">
        <v>871920</v>
      </c>
      <c r="G16" s="53">
        <v>898493</v>
      </c>
      <c r="H16" s="53">
        <v>2711294</v>
      </c>
      <c r="I16" s="53">
        <v>1272552</v>
      </c>
      <c r="J16" s="53">
        <v>1098757</v>
      </c>
      <c r="K16" s="53">
        <v>1166440</v>
      </c>
      <c r="L16" s="53">
        <v>1032470</v>
      </c>
      <c r="M16" s="53">
        <v>720006</v>
      </c>
      <c r="N16" s="7">
        <f>SUM(B16:M16)</f>
        <v>16550622</v>
      </c>
    </row>
    <row r="17" spans="1:1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4" s="6" customFormat="1">
      <c r="A20" s="13" t="s">
        <v>35</v>
      </c>
      <c r="B20" s="12">
        <f t="shared" ref="B20:N20" si="2">SUM(B16:B19)</f>
        <v>585889</v>
      </c>
      <c r="C20" s="12">
        <f t="shared" si="2"/>
        <v>3216024</v>
      </c>
      <c r="D20" s="12">
        <f t="shared" si="2"/>
        <v>1662271</v>
      </c>
      <c r="E20" s="12">
        <f t="shared" si="2"/>
        <v>1314506</v>
      </c>
      <c r="F20" s="12">
        <f t="shared" si="2"/>
        <v>871920</v>
      </c>
      <c r="G20" s="12">
        <f t="shared" si="2"/>
        <v>898493</v>
      </c>
      <c r="H20" s="12">
        <f t="shared" si="2"/>
        <v>2711294</v>
      </c>
      <c r="I20" s="12">
        <f t="shared" si="2"/>
        <v>1272552</v>
      </c>
      <c r="J20" s="12">
        <f t="shared" si="2"/>
        <v>1098757</v>
      </c>
      <c r="K20" s="12">
        <f t="shared" si="2"/>
        <v>1166440</v>
      </c>
      <c r="L20" s="12">
        <f t="shared" si="2"/>
        <v>1032470</v>
      </c>
      <c r="M20" s="12">
        <f t="shared" si="2"/>
        <v>720006</v>
      </c>
      <c r="N20" s="12">
        <f t="shared" si="2"/>
        <v>16550622</v>
      </c>
    </row>
    <row r="21" spans="1:1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s="6" customFormat="1">
      <c r="A23" s="6" t="s">
        <v>37</v>
      </c>
      <c r="B23" s="7">
        <f t="shared" ref="B23:M26" si="3">+B5-B16</f>
        <v>674947</v>
      </c>
      <c r="C23" s="7">
        <f t="shared" si="3"/>
        <v>1964195</v>
      </c>
      <c r="D23" s="7">
        <f t="shared" si="3"/>
        <v>2235819</v>
      </c>
      <c r="E23" s="7">
        <f t="shared" si="3"/>
        <v>2308065</v>
      </c>
      <c r="F23" s="7">
        <f t="shared" si="3"/>
        <v>1600292</v>
      </c>
      <c r="G23" s="7">
        <f t="shared" si="3"/>
        <v>1364954</v>
      </c>
      <c r="H23" s="7">
        <f t="shared" si="3"/>
        <v>2014183</v>
      </c>
      <c r="I23" s="7">
        <f t="shared" si="3"/>
        <v>1980041</v>
      </c>
      <c r="J23" s="7">
        <f t="shared" si="3"/>
        <v>2106970</v>
      </c>
      <c r="K23" s="7">
        <f t="shared" si="3"/>
        <v>1875694</v>
      </c>
      <c r="L23" s="7">
        <f t="shared" si="3"/>
        <v>1379666</v>
      </c>
      <c r="M23" s="7">
        <f t="shared" si="3"/>
        <v>580978</v>
      </c>
      <c r="N23" s="7">
        <f>SUM(B23:M23)</f>
        <v>20085804</v>
      </c>
    </row>
    <row r="24" spans="1:14" s="6" customFormat="1">
      <c r="A24" s="6" t="s">
        <v>37</v>
      </c>
      <c r="B24" s="7">
        <f t="shared" si="3"/>
        <v>24269</v>
      </c>
      <c r="C24" s="7">
        <f t="shared" si="3"/>
        <v>64025</v>
      </c>
      <c r="D24" s="7">
        <f t="shared" si="3"/>
        <v>259674</v>
      </c>
      <c r="E24" s="7">
        <f t="shared" si="3"/>
        <v>87432</v>
      </c>
      <c r="F24" s="7">
        <f t="shared" si="3"/>
        <v>48121</v>
      </c>
      <c r="G24" s="7">
        <f t="shared" si="3"/>
        <v>55259</v>
      </c>
      <c r="H24" s="7">
        <f t="shared" si="3"/>
        <v>40648</v>
      </c>
      <c r="I24" s="7">
        <f t="shared" si="3"/>
        <v>50858</v>
      </c>
      <c r="J24" s="7">
        <f t="shared" si="3"/>
        <v>185361</v>
      </c>
      <c r="K24" s="7">
        <f t="shared" si="3"/>
        <v>194680</v>
      </c>
      <c r="L24" s="7">
        <f t="shared" si="3"/>
        <v>168246</v>
      </c>
      <c r="M24" s="7">
        <f t="shared" si="3"/>
        <v>154354</v>
      </c>
      <c r="N24" s="7">
        <f>SUM(B24:M24)</f>
        <v>1332927</v>
      </c>
    </row>
    <row r="25" spans="1:1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1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14" s="6" customFormat="1">
      <c r="A27" s="13" t="s">
        <v>39</v>
      </c>
      <c r="B27" s="12">
        <f t="shared" ref="B27:N27" si="4">SUM(B23:B26)</f>
        <v>699216</v>
      </c>
      <c r="C27" s="12">
        <f t="shared" si="4"/>
        <v>2028220</v>
      </c>
      <c r="D27" s="12">
        <f t="shared" si="4"/>
        <v>2495493</v>
      </c>
      <c r="E27" s="12">
        <f t="shared" si="4"/>
        <v>2395497</v>
      </c>
      <c r="F27" s="12">
        <f t="shared" si="4"/>
        <v>1648413</v>
      </c>
      <c r="G27" s="12">
        <f t="shared" si="4"/>
        <v>1420213</v>
      </c>
      <c r="H27" s="12">
        <f t="shared" si="4"/>
        <v>2054831</v>
      </c>
      <c r="I27" s="12">
        <f t="shared" si="4"/>
        <v>2030899</v>
      </c>
      <c r="J27" s="12">
        <f t="shared" si="4"/>
        <v>2292331</v>
      </c>
      <c r="K27" s="12">
        <f t="shared" si="4"/>
        <v>2070374</v>
      </c>
      <c r="L27" s="12">
        <f t="shared" si="4"/>
        <v>1547912</v>
      </c>
      <c r="M27" s="12">
        <f>SUM(M23:M26)</f>
        <v>735332</v>
      </c>
      <c r="N27" s="12">
        <f t="shared" si="4"/>
        <v>21418731</v>
      </c>
    </row>
    <row r="28" spans="1:1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s="6" customFormat="1">
      <c r="A30" s="6" t="s">
        <v>41</v>
      </c>
      <c r="B30" s="53">
        <v>472749</v>
      </c>
      <c r="C30" s="53">
        <v>515192</v>
      </c>
      <c r="D30" s="53">
        <v>599688</v>
      </c>
      <c r="E30" s="53">
        <v>722646</v>
      </c>
      <c r="F30" s="53">
        <v>526671</v>
      </c>
      <c r="G30" s="53">
        <v>479836</v>
      </c>
      <c r="H30" s="53">
        <v>621287</v>
      </c>
      <c r="I30" s="53">
        <v>636469</v>
      </c>
      <c r="J30" s="53">
        <v>627098</v>
      </c>
      <c r="K30" s="53">
        <v>688845</v>
      </c>
      <c r="L30" s="53">
        <v>595366</v>
      </c>
      <c r="M30" s="53">
        <v>372700</v>
      </c>
      <c r="N30" s="7">
        <f>SUM(B30:M30)</f>
        <v>6858547</v>
      </c>
    </row>
    <row r="31" spans="1:14" s="6" customFormat="1">
      <c r="A31" s="6" t="s">
        <v>42</v>
      </c>
      <c r="B31" s="53">
        <v>253779</v>
      </c>
      <c r="C31" s="53">
        <v>210112</v>
      </c>
      <c r="D31" s="53">
        <v>185921</v>
      </c>
      <c r="E31" s="53">
        <v>194719</v>
      </c>
      <c r="F31" s="53">
        <v>211645</v>
      </c>
      <c r="G31" s="53">
        <v>175408</v>
      </c>
      <c r="H31" s="53">
        <v>215399</v>
      </c>
      <c r="I31" s="53">
        <v>193332</v>
      </c>
      <c r="J31" s="53">
        <v>203244</v>
      </c>
      <c r="K31" s="53">
        <v>188593</v>
      </c>
      <c r="L31" s="53">
        <v>177507</v>
      </c>
      <c r="M31" s="53">
        <v>119141</v>
      </c>
      <c r="N31" s="7">
        <f>SUM(B31:M31)</f>
        <v>2328800</v>
      </c>
    </row>
    <row r="32" spans="1:14" s="6" customFormat="1">
      <c r="A32" s="6" t="s">
        <v>38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</row>
    <row r="34" spans="1:16" s="6" customFormat="1">
      <c r="A34" s="13" t="s">
        <v>43</v>
      </c>
      <c r="B34" s="12">
        <f t="shared" ref="B34:N34" si="5">SUM(B30:B33)</f>
        <v>726528</v>
      </c>
      <c r="C34" s="12">
        <f t="shared" si="5"/>
        <v>725304</v>
      </c>
      <c r="D34" s="12">
        <f t="shared" si="5"/>
        <v>785609</v>
      </c>
      <c r="E34" s="12">
        <f t="shared" si="5"/>
        <v>917365</v>
      </c>
      <c r="F34" s="12">
        <f t="shared" si="5"/>
        <v>738316</v>
      </c>
      <c r="G34" s="12">
        <f t="shared" si="5"/>
        <v>655244</v>
      </c>
      <c r="H34" s="12">
        <f t="shared" si="5"/>
        <v>836686</v>
      </c>
      <c r="I34" s="12">
        <f t="shared" si="5"/>
        <v>829801</v>
      </c>
      <c r="J34" s="12">
        <f t="shared" si="5"/>
        <v>830342</v>
      </c>
      <c r="K34" s="12">
        <f t="shared" si="5"/>
        <v>877438</v>
      </c>
      <c r="L34" s="12">
        <f t="shared" si="5"/>
        <v>772873</v>
      </c>
      <c r="M34" s="12">
        <f t="shared" si="5"/>
        <v>491841</v>
      </c>
      <c r="N34" s="12">
        <f t="shared" si="5"/>
        <v>9187347</v>
      </c>
      <c r="O34" s="7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1190556</v>
      </c>
      <c r="C37" s="53">
        <v>1298225</v>
      </c>
      <c r="D37" s="53">
        <v>1484770</v>
      </c>
      <c r="E37" s="53">
        <v>1601442</v>
      </c>
      <c r="F37" s="53">
        <v>1350288</v>
      </c>
      <c r="G37" s="63">
        <v>1180874</v>
      </c>
      <c r="H37" s="63">
        <v>1361339</v>
      </c>
      <c r="I37" s="63">
        <v>1389742</v>
      </c>
      <c r="J37" s="63">
        <v>1438719</v>
      </c>
      <c r="K37" s="53">
        <v>1478876</v>
      </c>
      <c r="L37" s="53">
        <v>1239219</v>
      </c>
      <c r="M37" s="53">
        <v>840903</v>
      </c>
      <c r="N37" s="7">
        <f>SUM(B37:M37)</f>
        <v>15854953</v>
      </c>
      <c r="O37" s="53">
        <v>15957284</v>
      </c>
      <c r="P37" s="62">
        <f>+N37-O37</f>
        <v>-102331</v>
      </c>
    </row>
    <row r="38" spans="1:16" s="6" customFormat="1">
      <c r="A38" s="6" t="s">
        <v>46</v>
      </c>
      <c r="B38" s="7">
        <f>-B34</f>
        <v>-726528</v>
      </c>
      <c r="C38" s="7">
        <f t="shared" ref="C38:M38" si="6">-C34</f>
        <v>-725304</v>
      </c>
      <c r="D38" s="7">
        <f t="shared" si="6"/>
        <v>-785609</v>
      </c>
      <c r="E38" s="7">
        <f t="shared" si="6"/>
        <v>-917365</v>
      </c>
      <c r="F38" s="7">
        <f t="shared" si="6"/>
        <v>-738316</v>
      </c>
      <c r="G38" s="7">
        <f t="shared" si="6"/>
        <v>-655244</v>
      </c>
      <c r="H38" s="7">
        <f t="shared" si="6"/>
        <v>-836686</v>
      </c>
      <c r="I38" s="7">
        <f t="shared" si="6"/>
        <v>-829801</v>
      </c>
      <c r="J38" s="7">
        <f t="shared" si="6"/>
        <v>-830342</v>
      </c>
      <c r="K38" s="7">
        <f t="shared" si="6"/>
        <v>-877438</v>
      </c>
      <c r="L38" s="7">
        <f t="shared" si="6"/>
        <v>-772873</v>
      </c>
      <c r="M38" s="7">
        <f t="shared" si="6"/>
        <v>-491841</v>
      </c>
      <c r="N38" s="7">
        <f>SUM(B38:M38)</f>
        <v>-9187347</v>
      </c>
    </row>
    <row r="39" spans="1:16" s="6" customFormat="1">
      <c r="A39" s="6" t="s">
        <v>47</v>
      </c>
      <c r="B39" s="53">
        <v>-75016</v>
      </c>
      <c r="C39" s="53">
        <v>-74159</v>
      </c>
      <c r="D39" s="53">
        <v>-74053</v>
      </c>
      <c r="E39" s="53">
        <v>-75271</v>
      </c>
      <c r="F39" s="53">
        <v>-75518</v>
      </c>
      <c r="G39" s="53">
        <v>-74876</v>
      </c>
      <c r="H39" s="53">
        <v>-74488</v>
      </c>
      <c r="I39" s="53">
        <v>-74488</v>
      </c>
      <c r="J39" s="53">
        <v>-71920</v>
      </c>
      <c r="K39" s="53">
        <v>-72339</v>
      </c>
      <c r="L39" s="53">
        <v>-71805</v>
      </c>
      <c r="M39" s="53">
        <v>-84258</v>
      </c>
      <c r="N39" s="7">
        <f>SUM(B39:M39)</f>
        <v>-898191</v>
      </c>
    </row>
    <row r="40" spans="1:16" s="6" customFormat="1">
      <c r="A40" s="6" t="s">
        <v>48</v>
      </c>
      <c r="B40" s="60">
        <v>-12633</v>
      </c>
      <c r="C40" s="60">
        <v>-12633</v>
      </c>
      <c r="D40" s="60">
        <v>-12633</v>
      </c>
      <c r="E40" s="60">
        <v>-12633</v>
      </c>
      <c r="F40" s="60">
        <v>-12633</v>
      </c>
      <c r="G40" s="60">
        <v>-10633</v>
      </c>
      <c r="H40" s="60">
        <v>-10633</v>
      </c>
      <c r="I40" s="60">
        <v>-10183</v>
      </c>
      <c r="J40" s="60">
        <v>-10183</v>
      </c>
      <c r="K40" s="60">
        <v>-10183</v>
      </c>
      <c r="L40" s="60">
        <v>-10183</v>
      </c>
      <c r="M40" s="60">
        <v>125163</v>
      </c>
      <c r="N40" s="15">
        <f>SUM(B40:M40)</f>
        <v>0</v>
      </c>
    </row>
    <row r="41" spans="1:16" s="6" customFormat="1">
      <c r="A41" s="13" t="s">
        <v>49</v>
      </c>
      <c r="B41" s="12">
        <f t="shared" ref="B41:N41" si="7">SUM(B37:B40)</f>
        <v>376379</v>
      </c>
      <c r="C41" s="12">
        <f t="shared" si="7"/>
        <v>486129</v>
      </c>
      <c r="D41" s="12">
        <f t="shared" si="7"/>
        <v>612475</v>
      </c>
      <c r="E41" s="12">
        <f t="shared" si="7"/>
        <v>596173</v>
      </c>
      <c r="F41" s="12">
        <f t="shared" si="7"/>
        <v>523821</v>
      </c>
      <c r="G41" s="12">
        <f t="shared" si="7"/>
        <v>440121</v>
      </c>
      <c r="H41" s="12">
        <f t="shared" si="7"/>
        <v>439532</v>
      </c>
      <c r="I41" s="12">
        <f t="shared" si="7"/>
        <v>475270</v>
      </c>
      <c r="J41" s="12">
        <f t="shared" si="7"/>
        <v>526274</v>
      </c>
      <c r="K41" s="12">
        <f t="shared" si="7"/>
        <v>518916</v>
      </c>
      <c r="L41" s="12">
        <f t="shared" si="7"/>
        <v>384358</v>
      </c>
      <c r="M41" s="12">
        <f t="shared" si="7"/>
        <v>389967</v>
      </c>
      <c r="N41" s="12">
        <f t="shared" si="7"/>
        <v>5769415</v>
      </c>
    </row>
    <row r="42" spans="1:16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</row>
    <row r="43" spans="1:16">
      <c r="A43" s="13" t="s">
        <v>50</v>
      </c>
      <c r="B43" s="53">
        <v>290001</v>
      </c>
      <c r="C43" s="53">
        <v>271611</v>
      </c>
      <c r="D43" s="53">
        <v>280237</v>
      </c>
      <c r="E43" s="53">
        <v>393093</v>
      </c>
      <c r="F43" s="53">
        <v>302752</v>
      </c>
      <c r="G43" s="53">
        <v>268998</v>
      </c>
      <c r="H43" s="59">
        <v>327632</v>
      </c>
      <c r="I43" s="53">
        <v>303143</v>
      </c>
      <c r="J43" s="53">
        <v>333414</v>
      </c>
      <c r="K43" s="53">
        <v>393627</v>
      </c>
      <c r="L43" s="53">
        <v>265241</v>
      </c>
      <c r="M43" s="53">
        <v>1785703</v>
      </c>
      <c r="N43" s="12">
        <f>SUM(B43:M43)</f>
        <v>5215452</v>
      </c>
      <c r="O43" s="6"/>
    </row>
    <row r="44" spans="1:16">
      <c r="A44" s="6" t="s">
        <v>51</v>
      </c>
      <c r="B44" s="22">
        <v>-10000</v>
      </c>
      <c r="C44" s="22">
        <v>-10000</v>
      </c>
      <c r="D44" s="22">
        <v>-10000</v>
      </c>
      <c r="E44" s="22">
        <v>-10000</v>
      </c>
      <c r="F44" s="22">
        <v>-10000</v>
      </c>
      <c r="G44" s="22">
        <v>-10000</v>
      </c>
      <c r="H44" s="22">
        <v>-10000</v>
      </c>
      <c r="I44" s="22">
        <v>-10000</v>
      </c>
      <c r="J44" s="22">
        <v>-10000</v>
      </c>
      <c r="K44" s="22">
        <v>-10000</v>
      </c>
      <c r="L44" s="22">
        <v>-10000</v>
      </c>
      <c r="M44" s="22">
        <f>-880337-291720-300000</f>
        <v>-1472057</v>
      </c>
      <c r="N44" s="22">
        <f>SUM(B44:M44)</f>
        <v>-1582057</v>
      </c>
      <c r="O44" s="6"/>
    </row>
    <row r="45" spans="1:16">
      <c r="A45" s="1" t="s">
        <v>50</v>
      </c>
      <c r="B45" s="12">
        <f>SUM(B43:B44)</f>
        <v>280001</v>
      </c>
      <c r="C45" s="12">
        <f>SUM(C43:C44)</f>
        <v>261611</v>
      </c>
      <c r="D45" s="12">
        <f t="shared" ref="D45:N45" si="8">SUM(D43:D44)</f>
        <v>270237</v>
      </c>
      <c r="E45" s="12">
        <f t="shared" si="8"/>
        <v>383093</v>
      </c>
      <c r="F45" s="12">
        <f t="shared" si="8"/>
        <v>292752</v>
      </c>
      <c r="G45" s="12">
        <f t="shared" si="8"/>
        <v>258998</v>
      </c>
      <c r="H45" s="12">
        <f t="shared" si="8"/>
        <v>317632</v>
      </c>
      <c r="I45" s="12">
        <f t="shared" si="8"/>
        <v>293143</v>
      </c>
      <c r="J45" s="12">
        <f t="shared" si="8"/>
        <v>323414</v>
      </c>
      <c r="K45" s="12">
        <f t="shared" si="8"/>
        <v>383627</v>
      </c>
      <c r="L45" s="12">
        <f t="shared" si="8"/>
        <v>255241</v>
      </c>
      <c r="M45" s="32">
        <f t="shared" si="8"/>
        <v>313646</v>
      </c>
      <c r="N45" s="12">
        <f t="shared" si="8"/>
        <v>3633395</v>
      </c>
      <c r="O45" s="6"/>
    </row>
    <row r="46" spans="1:16">
      <c r="B46" s="7"/>
      <c r="C46" s="7"/>
      <c r="D46" s="7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</row>
    <row r="47" spans="1:16">
      <c r="A47" s="13" t="s">
        <v>52</v>
      </c>
      <c r="B47" s="19">
        <f t="shared" ref="B47:N47" si="9">+B20+B34+B41+B45</f>
        <v>1968797</v>
      </c>
      <c r="C47" s="19">
        <f t="shared" si="9"/>
        <v>4689068</v>
      </c>
      <c r="D47" s="19">
        <f t="shared" si="9"/>
        <v>3330592</v>
      </c>
      <c r="E47" s="19">
        <f t="shared" si="9"/>
        <v>3211137</v>
      </c>
      <c r="F47" s="19">
        <f t="shared" si="9"/>
        <v>2426809</v>
      </c>
      <c r="G47" s="19">
        <f t="shared" si="9"/>
        <v>2252856</v>
      </c>
      <c r="H47" s="19">
        <f t="shared" si="9"/>
        <v>4305144</v>
      </c>
      <c r="I47" s="19">
        <f t="shared" si="9"/>
        <v>2870766</v>
      </c>
      <c r="J47" s="19">
        <f t="shared" si="9"/>
        <v>2778787</v>
      </c>
      <c r="K47" s="19">
        <f t="shared" si="9"/>
        <v>2946421</v>
      </c>
      <c r="L47" s="19">
        <f t="shared" si="9"/>
        <v>2444942</v>
      </c>
      <c r="M47" s="19">
        <f t="shared" si="9"/>
        <v>1915460</v>
      </c>
      <c r="N47" s="19">
        <f t="shared" si="9"/>
        <v>35140779</v>
      </c>
      <c r="O47" s="6"/>
    </row>
    <row r="48" spans="1:16">
      <c r="B48" s="7"/>
      <c r="C48" s="7"/>
      <c r="D48" s="7"/>
      <c r="E48" s="7"/>
      <c r="F48" s="7"/>
      <c r="G48" s="7"/>
      <c r="H48" s="7"/>
      <c r="I48" s="7"/>
      <c r="J48" s="7"/>
      <c r="K48" s="6"/>
      <c r="L48" s="6"/>
      <c r="M48" s="6"/>
      <c r="N48" s="6"/>
      <c r="O48" s="6"/>
    </row>
    <row r="49" spans="1:17">
      <c r="A49" s="1" t="s">
        <v>53</v>
      </c>
      <c r="B49" s="12">
        <f t="shared" ref="B49:M49" si="10">+B13-B47</f>
        <v>-672710</v>
      </c>
      <c r="C49" s="12">
        <f t="shared" si="10"/>
        <v>555994</v>
      </c>
      <c r="D49" s="12">
        <f t="shared" si="10"/>
        <v>827572</v>
      </c>
      <c r="E49" s="12">
        <f t="shared" si="10"/>
        <v>518866</v>
      </c>
      <c r="F49" s="12">
        <f t="shared" si="10"/>
        <v>95046</v>
      </c>
      <c r="G49" s="12">
        <f t="shared" si="10"/>
        <v>67715</v>
      </c>
      <c r="H49" s="12">
        <f t="shared" si="10"/>
        <v>462429</v>
      </c>
      <c r="I49" s="12">
        <f t="shared" si="10"/>
        <v>433837</v>
      </c>
      <c r="J49" s="12">
        <f t="shared" si="10"/>
        <v>612301</v>
      </c>
      <c r="K49" s="12">
        <f t="shared" si="10"/>
        <v>289734</v>
      </c>
      <c r="L49" s="12">
        <f t="shared" si="10"/>
        <v>136765</v>
      </c>
      <c r="M49" s="12">
        <f t="shared" si="10"/>
        <v>-409496</v>
      </c>
      <c r="N49" s="12">
        <f>SUM(B49:M49)</f>
        <v>2918053</v>
      </c>
      <c r="O49" s="6"/>
      <c r="P49" s="25"/>
    </row>
    <row r="50" spans="1:17" ht="7.5" customHeight="1">
      <c r="B50" s="7"/>
      <c r="C50" s="7"/>
      <c r="D50" s="7"/>
      <c r="E50" s="7"/>
      <c r="F50" s="7"/>
      <c r="G50" s="7"/>
      <c r="H50" s="7"/>
      <c r="I50" s="7"/>
      <c r="J50" s="7"/>
      <c r="K50" s="6"/>
      <c r="L50" s="6"/>
      <c r="M50" s="6"/>
      <c r="N50" s="6"/>
      <c r="O50" s="6"/>
    </row>
    <row r="51" spans="1:17">
      <c r="A51" s="1" t="s">
        <v>54</v>
      </c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s="6" customFormat="1">
      <c r="A52" s="6" t="s">
        <v>55</v>
      </c>
      <c r="B52" s="10">
        <v>11806</v>
      </c>
      <c r="C52" s="10">
        <v>59991</v>
      </c>
      <c r="D52" s="10">
        <v>585</v>
      </c>
      <c r="E52" s="10">
        <v>95250</v>
      </c>
      <c r="F52" s="10">
        <v>11583</v>
      </c>
      <c r="G52" s="10">
        <v>150864</v>
      </c>
      <c r="H52" s="23">
        <v>205663</v>
      </c>
      <c r="I52" s="10">
        <v>9201</v>
      </c>
      <c r="J52" s="10">
        <v>23627</v>
      </c>
      <c r="K52" s="10">
        <v>6000</v>
      </c>
      <c r="L52" s="10">
        <v>42053</v>
      </c>
      <c r="M52" s="10">
        <v>-41000</v>
      </c>
      <c r="N52" s="10">
        <f>SUM(B52:M52)</f>
        <v>575623</v>
      </c>
      <c r="P52" s="40">
        <f>SUM(B52:J52)</f>
        <v>568570</v>
      </c>
    </row>
    <row r="53" spans="1:17" s="6" customFormat="1">
      <c r="A53" s="6" t="s">
        <v>56</v>
      </c>
      <c r="B53" s="10"/>
      <c r="C53" s="10"/>
      <c r="D53" s="10"/>
      <c r="E53" s="10"/>
      <c r="F53" s="10">
        <v>85000</v>
      </c>
      <c r="G53" s="10"/>
      <c r="H53" s="10"/>
      <c r="I53" s="10"/>
      <c r="J53" s="10"/>
      <c r="K53" s="10"/>
      <c r="L53" s="10"/>
      <c r="M53" s="10"/>
      <c r="N53" s="10">
        <f>SUM(B53:M53)</f>
        <v>85000</v>
      </c>
      <c r="P53" s="7"/>
      <c r="Q53" s="6">
        <v>0</v>
      </c>
    </row>
    <row r="54" spans="1:17" s="6" customFormat="1">
      <c r="A54" s="6" t="s">
        <v>57</v>
      </c>
      <c r="B54" s="10">
        <f>50000+195533</f>
        <v>245533</v>
      </c>
      <c r="C54" s="10">
        <v>50000</v>
      </c>
      <c r="D54" s="10">
        <v>50000</v>
      </c>
      <c r="E54" s="10">
        <v>50000</v>
      </c>
      <c r="F54" s="10">
        <v>50000</v>
      </c>
      <c r="G54" s="10">
        <v>50000</v>
      </c>
      <c r="H54" s="10">
        <v>50000</v>
      </c>
      <c r="I54" s="10">
        <v>0</v>
      </c>
      <c r="J54" s="10">
        <v>0</v>
      </c>
      <c r="K54" s="10">
        <v>50000</v>
      </c>
      <c r="L54" s="10">
        <v>100000</v>
      </c>
      <c r="M54" s="10"/>
      <c r="N54" s="10">
        <f>SUM(B54:M54)</f>
        <v>695533</v>
      </c>
      <c r="P54" s="7"/>
    </row>
    <row r="55" spans="1:17" s="6" customFormat="1">
      <c r="A55" s="37" t="s">
        <v>58</v>
      </c>
      <c r="B55" s="7">
        <v>-5788</v>
      </c>
      <c r="C55" s="7">
        <f>-104-5290</f>
        <v>-5394</v>
      </c>
      <c r="D55" s="7">
        <f>-98-4808</f>
        <v>-4906</v>
      </c>
      <c r="E55" s="7">
        <v>-5357</v>
      </c>
      <c r="F55" s="7">
        <f>-4917-91</f>
        <v>-5008</v>
      </c>
      <c r="G55" s="7">
        <v>-168719</v>
      </c>
      <c r="H55" s="7">
        <f>-5428-35</f>
        <v>-5463</v>
      </c>
      <c r="I55" s="7">
        <f>-3835-90</f>
        <v>-3925</v>
      </c>
      <c r="J55" s="7">
        <v>-5444</v>
      </c>
      <c r="K55" s="7">
        <f>-15741-659</f>
        <v>-16400</v>
      </c>
      <c r="L55" s="7">
        <f>-5587-118</f>
        <v>-5705</v>
      </c>
      <c r="M55" s="7">
        <f>-150819+424</f>
        <v>-150395</v>
      </c>
      <c r="N55" s="7">
        <f>SUM(B55:M55)</f>
        <v>-382504</v>
      </c>
      <c r="P55" s="56"/>
    </row>
    <row r="56" spans="1:17" s="6" customFormat="1">
      <c r="A56" s="6" t="s">
        <v>59</v>
      </c>
      <c r="B56" s="22">
        <v>23306.69</v>
      </c>
      <c r="C56" s="22">
        <v>311029</v>
      </c>
      <c r="D56" s="22">
        <v>264029</v>
      </c>
      <c r="E56" s="22">
        <v>-370264</v>
      </c>
      <c r="F56" s="22">
        <v>44460</v>
      </c>
      <c r="G56" s="22">
        <v>299278</v>
      </c>
      <c r="H56" s="22">
        <v>325286</v>
      </c>
      <c r="I56" s="22">
        <v>36651</v>
      </c>
      <c r="J56" s="22">
        <v>-413865</v>
      </c>
      <c r="K56" s="22">
        <v>-68952</v>
      </c>
      <c r="L56" s="22">
        <v>-3097</v>
      </c>
      <c r="M56" s="22">
        <v>136134</v>
      </c>
      <c r="N56" s="22">
        <f>SUM(B56:M56)</f>
        <v>583995.68999999994</v>
      </c>
      <c r="P56" s="7"/>
    </row>
    <row r="57" spans="1:17" s="6" customFormat="1">
      <c r="A57" s="13" t="s">
        <v>60</v>
      </c>
      <c r="B57" s="19">
        <f t="shared" ref="B57:N57" si="11">SUM(B52:B56)</f>
        <v>274857.69</v>
      </c>
      <c r="C57" s="19">
        <f t="shared" si="11"/>
        <v>415626</v>
      </c>
      <c r="D57" s="19">
        <f t="shared" si="11"/>
        <v>309708</v>
      </c>
      <c r="E57" s="19">
        <f t="shared" si="11"/>
        <v>-230371</v>
      </c>
      <c r="F57" s="19">
        <f t="shared" si="11"/>
        <v>186035</v>
      </c>
      <c r="G57" s="19">
        <f t="shared" si="11"/>
        <v>331423</v>
      </c>
      <c r="H57" s="19">
        <f t="shared" si="11"/>
        <v>575486</v>
      </c>
      <c r="I57" s="19">
        <f t="shared" si="11"/>
        <v>41927</v>
      </c>
      <c r="J57" s="19">
        <f t="shared" si="11"/>
        <v>-395682</v>
      </c>
      <c r="K57" s="19">
        <f t="shared" si="11"/>
        <v>-29352</v>
      </c>
      <c r="L57" s="19">
        <f t="shared" si="11"/>
        <v>133251</v>
      </c>
      <c r="M57" s="19">
        <f t="shared" si="11"/>
        <v>-55261</v>
      </c>
      <c r="N57" s="19">
        <f t="shared" si="11"/>
        <v>1557647.69</v>
      </c>
    </row>
    <row r="58" spans="1:17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</row>
    <row r="59" spans="1:17">
      <c r="A59" s="1" t="s">
        <v>61</v>
      </c>
      <c r="B59" s="12">
        <v>11019009</v>
      </c>
      <c r="C59" s="7"/>
      <c r="D59" s="7"/>
      <c r="E59" s="7"/>
      <c r="F59" s="7"/>
      <c r="G59" s="7"/>
      <c r="H59" s="7" t="s">
        <v>38</v>
      </c>
      <c r="I59" s="7"/>
      <c r="J59" s="7"/>
      <c r="K59" s="6"/>
      <c r="L59" s="6"/>
      <c r="M59" s="6"/>
      <c r="N59" s="6"/>
      <c r="O59" s="6"/>
    </row>
    <row r="60" spans="1:17">
      <c r="A60" s="13" t="s">
        <v>62</v>
      </c>
      <c r="B60" s="19">
        <f t="shared" ref="B60:N60" si="12">+B57+B47</f>
        <v>2243654.69</v>
      </c>
      <c r="C60" s="19">
        <f t="shared" si="12"/>
        <v>5104694</v>
      </c>
      <c r="D60" s="19">
        <f t="shared" si="12"/>
        <v>3640300</v>
      </c>
      <c r="E60" s="19">
        <f t="shared" si="12"/>
        <v>2980766</v>
      </c>
      <c r="F60" s="19">
        <f t="shared" si="12"/>
        <v>2612844</v>
      </c>
      <c r="G60" s="19">
        <f t="shared" si="12"/>
        <v>2584279</v>
      </c>
      <c r="H60" s="19">
        <f t="shared" si="12"/>
        <v>4880630</v>
      </c>
      <c r="I60" s="19">
        <f t="shared" si="12"/>
        <v>2912693</v>
      </c>
      <c r="J60" s="19">
        <f t="shared" si="12"/>
        <v>2383105</v>
      </c>
      <c r="K60" s="19">
        <f t="shared" si="12"/>
        <v>2917069</v>
      </c>
      <c r="L60" s="19">
        <f t="shared" si="12"/>
        <v>2578193</v>
      </c>
      <c r="M60" s="19">
        <f t="shared" si="12"/>
        <v>1860199</v>
      </c>
      <c r="N60" s="19">
        <f t="shared" si="12"/>
        <v>36698426.689999998</v>
      </c>
      <c r="O60" s="6"/>
    </row>
    <row r="61" spans="1:17" ht="13.5" thickBot="1">
      <c r="A61" s="13" t="s">
        <v>63</v>
      </c>
      <c r="B61" s="30">
        <f t="shared" ref="B61:N61" si="13">+B13-B60</f>
        <v>-947567.69</v>
      </c>
      <c r="C61" s="30">
        <f t="shared" si="13"/>
        <v>140368</v>
      </c>
      <c r="D61" s="30">
        <f t="shared" si="13"/>
        <v>517864</v>
      </c>
      <c r="E61" s="30">
        <f t="shared" si="13"/>
        <v>749237</v>
      </c>
      <c r="F61" s="30">
        <f t="shared" si="13"/>
        <v>-90989</v>
      </c>
      <c r="G61" s="30">
        <f t="shared" si="13"/>
        <v>-263708</v>
      </c>
      <c r="H61" s="30">
        <f t="shared" si="13"/>
        <v>-113057</v>
      </c>
      <c r="I61" s="30">
        <f t="shared" si="13"/>
        <v>391910</v>
      </c>
      <c r="J61" s="30">
        <f t="shared" si="13"/>
        <v>1007983</v>
      </c>
      <c r="K61" s="30">
        <f t="shared" si="13"/>
        <v>319086</v>
      </c>
      <c r="L61" s="30">
        <f t="shared" si="13"/>
        <v>3514</v>
      </c>
      <c r="M61" s="30">
        <f t="shared" si="13"/>
        <v>-354235</v>
      </c>
      <c r="N61" s="14">
        <f t="shared" si="13"/>
        <v>1360405.3100000024</v>
      </c>
      <c r="O61" s="6"/>
      <c r="P61" s="25"/>
    </row>
    <row r="62" spans="1:17" s="6" customFormat="1" ht="13.5" thickTop="1">
      <c r="A62" s="13" t="s">
        <v>64</v>
      </c>
      <c r="B62" s="32">
        <f>+B61</f>
        <v>-947567.69</v>
      </c>
      <c r="C62" s="32">
        <f t="shared" ref="C62:M62" si="14">B62+C61</f>
        <v>-807199.69</v>
      </c>
      <c r="D62" s="32">
        <f t="shared" si="14"/>
        <v>-289335.68999999994</v>
      </c>
      <c r="E62" s="32">
        <f t="shared" si="14"/>
        <v>459901.31000000006</v>
      </c>
      <c r="F62" s="32">
        <f t="shared" si="14"/>
        <v>368912.31000000006</v>
      </c>
      <c r="G62" s="32">
        <f t="shared" si="14"/>
        <v>105204.31000000006</v>
      </c>
      <c r="H62" s="32">
        <f t="shared" si="14"/>
        <v>-7852.6899999999441</v>
      </c>
      <c r="I62" s="32">
        <f t="shared" si="14"/>
        <v>384057.31000000006</v>
      </c>
      <c r="J62" s="32">
        <f t="shared" si="14"/>
        <v>1392040.31</v>
      </c>
      <c r="K62" s="32">
        <f t="shared" si="14"/>
        <v>1711126.31</v>
      </c>
      <c r="L62" s="32">
        <f t="shared" si="14"/>
        <v>1714640.31</v>
      </c>
      <c r="M62" s="32">
        <f t="shared" si="14"/>
        <v>1360405.31</v>
      </c>
      <c r="N62" s="12"/>
    </row>
    <row r="63" spans="1:17">
      <c r="A63" s="13" t="s">
        <v>65</v>
      </c>
      <c r="B63" s="12">
        <f t="shared" ref="B63:M63" si="15">+$B$59+B62</f>
        <v>10071441.310000001</v>
      </c>
      <c r="C63" s="12">
        <f t="shared" si="15"/>
        <v>10211809.310000001</v>
      </c>
      <c r="D63" s="12">
        <f t="shared" si="15"/>
        <v>10729673.310000001</v>
      </c>
      <c r="E63" s="12">
        <f t="shared" si="15"/>
        <v>11478910.310000001</v>
      </c>
      <c r="F63" s="12">
        <f t="shared" si="15"/>
        <v>11387921.310000001</v>
      </c>
      <c r="G63" s="12">
        <f t="shared" si="15"/>
        <v>11124213.310000001</v>
      </c>
      <c r="H63" s="12">
        <f t="shared" si="15"/>
        <v>11011156.310000001</v>
      </c>
      <c r="I63" s="12">
        <f t="shared" si="15"/>
        <v>11403066.310000001</v>
      </c>
      <c r="J63" s="12">
        <f t="shared" si="15"/>
        <v>12411049.310000001</v>
      </c>
      <c r="K63" s="12">
        <f t="shared" si="15"/>
        <v>12730135.310000001</v>
      </c>
      <c r="L63" s="12">
        <f t="shared" si="15"/>
        <v>12733649.310000001</v>
      </c>
      <c r="M63" s="12">
        <f t="shared" si="15"/>
        <v>12379414.310000001</v>
      </c>
      <c r="N63" s="12"/>
      <c r="O63" s="6"/>
      <c r="P63" s="29"/>
    </row>
    <row r="64" spans="1:17">
      <c r="A64" s="6"/>
      <c r="B64" s="7"/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</row>
    <row r="65" spans="1:16" s="6" customFormat="1">
      <c r="A65" s="17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6">
      <c r="A66" s="13" t="s">
        <v>67</v>
      </c>
      <c r="B66" s="16">
        <v>-656994</v>
      </c>
      <c r="C66" s="16">
        <v>509942</v>
      </c>
      <c r="D66" s="16">
        <v>696330</v>
      </c>
      <c r="E66" s="16">
        <v>265094</v>
      </c>
      <c r="F66" s="16">
        <v>-433366</v>
      </c>
      <c r="G66" s="16">
        <v>-137987</v>
      </c>
      <c r="H66" s="16">
        <v>506349</v>
      </c>
      <c r="I66" s="16">
        <v>352153</v>
      </c>
      <c r="J66" s="16">
        <v>413008</v>
      </c>
      <c r="K66" s="16">
        <v>-136272</v>
      </c>
      <c r="L66" s="16">
        <v>76230</v>
      </c>
      <c r="M66" s="16">
        <v>-748336</v>
      </c>
      <c r="N66" s="16"/>
      <c r="O66" s="6"/>
    </row>
    <row r="67" spans="1:16">
      <c r="A67" s="13" t="s">
        <v>64</v>
      </c>
      <c r="B67" s="16">
        <v>-656994</v>
      </c>
      <c r="C67" s="16">
        <v>-147052</v>
      </c>
      <c r="D67" s="16">
        <v>549278</v>
      </c>
      <c r="E67" s="16">
        <v>814372</v>
      </c>
      <c r="F67" s="16">
        <v>381006</v>
      </c>
      <c r="G67" s="16">
        <v>243019</v>
      </c>
      <c r="H67" s="16">
        <v>749368</v>
      </c>
      <c r="I67" s="16">
        <v>1101521</v>
      </c>
      <c r="J67" s="16">
        <v>1514529</v>
      </c>
      <c r="K67" s="16">
        <v>1378257</v>
      </c>
      <c r="L67" s="16">
        <v>1454487</v>
      </c>
      <c r="M67" s="16">
        <v>706151</v>
      </c>
      <c r="N67" s="16"/>
      <c r="O67" s="6"/>
    </row>
    <row r="68" spans="1:16">
      <c r="A68" s="13" t="s">
        <v>65</v>
      </c>
      <c r="B68" s="12">
        <v>10362015</v>
      </c>
      <c r="C68" s="12">
        <v>10871957</v>
      </c>
      <c r="D68" s="12">
        <v>11568287</v>
      </c>
      <c r="E68" s="12">
        <v>11833381</v>
      </c>
      <c r="F68" s="12">
        <v>11400015</v>
      </c>
      <c r="G68" s="12">
        <v>11262028</v>
      </c>
      <c r="H68" s="12">
        <v>11768377</v>
      </c>
      <c r="I68" s="12">
        <v>12120530</v>
      </c>
      <c r="J68" s="12">
        <v>12533538</v>
      </c>
      <c r="K68" s="12">
        <v>12397266</v>
      </c>
      <c r="L68" s="12">
        <v>12473496</v>
      </c>
      <c r="M68" s="12">
        <v>11725160</v>
      </c>
      <c r="N68" s="12"/>
      <c r="O68" s="6"/>
    </row>
    <row r="69" spans="1:16">
      <c r="A69" s="6"/>
      <c r="B69" s="6"/>
      <c r="C69" s="6"/>
      <c r="D69" s="6"/>
      <c r="E69" s="6"/>
      <c r="F69" s="6"/>
      <c r="H69" s="6"/>
      <c r="I69" s="6"/>
      <c r="J69" s="6"/>
      <c r="K69" s="6"/>
      <c r="L69" s="6"/>
      <c r="M69" s="6"/>
      <c r="N69" s="6"/>
      <c r="O69" s="6"/>
    </row>
    <row r="70" spans="1:16">
      <c r="A70" s="24" t="s">
        <v>68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6"/>
    </row>
    <row r="71" spans="1:16">
      <c r="A71" s="13" t="s">
        <v>63</v>
      </c>
      <c r="B71" s="16">
        <f t="shared" ref="B71:N73" si="16">+B61-B66</f>
        <v>-290573.68999999994</v>
      </c>
      <c r="C71" s="16">
        <f t="shared" si="16"/>
        <v>-369574</v>
      </c>
      <c r="D71" s="16">
        <f t="shared" si="16"/>
        <v>-178466</v>
      </c>
      <c r="E71" s="16">
        <f t="shared" si="16"/>
        <v>484143</v>
      </c>
      <c r="F71" s="16">
        <f t="shared" si="16"/>
        <v>342377</v>
      </c>
      <c r="G71" s="16">
        <f t="shared" si="16"/>
        <v>-125721</v>
      </c>
      <c r="H71" s="16">
        <f t="shared" si="16"/>
        <v>-619406</v>
      </c>
      <c r="I71" s="16">
        <f t="shared" si="16"/>
        <v>39757</v>
      </c>
      <c r="J71" s="16">
        <f t="shared" si="16"/>
        <v>594975</v>
      </c>
      <c r="K71" s="16">
        <f t="shared" si="16"/>
        <v>455358</v>
      </c>
      <c r="L71" s="16">
        <f t="shared" si="16"/>
        <v>-72716</v>
      </c>
      <c r="M71" s="16">
        <f t="shared" si="16"/>
        <v>394101</v>
      </c>
      <c r="N71" s="6"/>
      <c r="O71" s="6"/>
      <c r="P71" s="16">
        <f>+N61-N66</f>
        <v>1360405.3100000024</v>
      </c>
    </row>
    <row r="72" spans="1:16" s="6" customFormat="1">
      <c r="A72" s="13" t="s">
        <v>64</v>
      </c>
      <c r="B72" s="16">
        <f t="shared" si="16"/>
        <v>-290573.68999999994</v>
      </c>
      <c r="C72" s="16">
        <f t="shared" si="16"/>
        <v>-660147.68999999994</v>
      </c>
      <c r="D72" s="16">
        <f t="shared" si="16"/>
        <v>-838613.69</v>
      </c>
      <c r="E72" s="16">
        <f t="shared" si="16"/>
        <v>-354470.68999999994</v>
      </c>
      <c r="F72" s="16">
        <f t="shared" si="16"/>
        <v>-12093.689999999944</v>
      </c>
      <c r="G72" s="16">
        <f t="shared" si="16"/>
        <v>-137814.68999999994</v>
      </c>
      <c r="H72" s="16">
        <f t="shared" si="16"/>
        <v>-757220.69</v>
      </c>
      <c r="I72" s="16">
        <f t="shared" si="16"/>
        <v>-717463.69</v>
      </c>
      <c r="J72" s="16">
        <f t="shared" si="16"/>
        <v>-122488.68999999994</v>
      </c>
      <c r="K72" s="16">
        <f t="shared" si="16"/>
        <v>332869.31000000006</v>
      </c>
      <c r="L72" s="16">
        <f t="shared" si="16"/>
        <v>260153.31000000006</v>
      </c>
      <c r="M72" s="16">
        <f t="shared" si="16"/>
        <v>654254.31000000006</v>
      </c>
      <c r="N72" s="16">
        <f t="shared" si="16"/>
        <v>0</v>
      </c>
    </row>
    <row r="73" spans="1:16">
      <c r="A73" s="1" t="s">
        <v>65</v>
      </c>
      <c r="B73" s="16">
        <f t="shared" si="16"/>
        <v>-290573.68999999948</v>
      </c>
      <c r="C73" s="16">
        <f t="shared" si="16"/>
        <v>-660147.68999999948</v>
      </c>
      <c r="D73" s="16">
        <f t="shared" si="16"/>
        <v>-838613.68999999948</v>
      </c>
      <c r="E73" s="16">
        <f t="shared" si="16"/>
        <v>-354470.68999999948</v>
      </c>
      <c r="F73" s="16">
        <f t="shared" si="16"/>
        <v>-12093.689999999478</v>
      </c>
      <c r="G73" s="16">
        <f t="shared" si="16"/>
        <v>-137814.68999999948</v>
      </c>
      <c r="H73" s="16">
        <f t="shared" si="16"/>
        <v>-757220.68999999948</v>
      </c>
      <c r="I73" s="16">
        <f t="shared" si="16"/>
        <v>-717463.68999999948</v>
      </c>
      <c r="J73" s="16">
        <f t="shared" si="16"/>
        <v>-122488.68999999948</v>
      </c>
      <c r="K73" s="16">
        <f t="shared" si="16"/>
        <v>332869.31000000052</v>
      </c>
      <c r="L73" s="16">
        <f t="shared" si="16"/>
        <v>260153.31000000052</v>
      </c>
      <c r="M73" s="16">
        <f t="shared" si="16"/>
        <v>654254.31000000052</v>
      </c>
      <c r="N73" s="16"/>
      <c r="O73" s="6"/>
    </row>
    <row r="74" spans="1:16">
      <c r="B74" s="6"/>
      <c r="C74" s="6"/>
      <c r="D74" s="6"/>
      <c r="E74" s="6"/>
      <c r="F74" s="6"/>
      <c r="H74" s="6"/>
      <c r="I74" s="6"/>
      <c r="J74" s="6"/>
      <c r="K74" s="6"/>
      <c r="L74" s="6"/>
      <c r="M74" s="6"/>
      <c r="N74" s="6"/>
    </row>
    <row r="75" spans="1:16">
      <c r="A75" s="1"/>
      <c r="B75" s="4"/>
      <c r="C75" s="8"/>
      <c r="D75" s="8"/>
      <c r="E75" s="8"/>
      <c r="F75" s="8"/>
      <c r="H75" s="20"/>
      <c r="J75" s="6"/>
      <c r="K75" s="6"/>
    </row>
    <row r="76" spans="1:16">
      <c r="A76" s="1"/>
      <c r="B76" s="4"/>
      <c r="C76" s="8"/>
      <c r="D76" s="8"/>
      <c r="E76" s="8"/>
      <c r="F76" s="8"/>
      <c r="H76" s="20"/>
      <c r="J76" s="6"/>
    </row>
    <row r="77" spans="1:16">
      <c r="A77" s="1"/>
      <c r="B77" s="4"/>
      <c r="D77" s="8"/>
      <c r="E77" s="8"/>
      <c r="F77" s="8"/>
      <c r="H77" s="61"/>
      <c r="J77" s="6"/>
    </row>
    <row r="78" spans="1:16">
      <c r="E78" s="6"/>
      <c r="H78" s="20"/>
      <c r="J78" s="6"/>
      <c r="N78" s="25"/>
    </row>
    <row r="79" spans="1:16">
      <c r="A79" t="s">
        <v>69</v>
      </c>
      <c r="B79" t="s">
        <v>69</v>
      </c>
      <c r="C79" t="s">
        <v>69</v>
      </c>
      <c r="D79" t="s">
        <v>69</v>
      </c>
      <c r="E79" s="6" t="s">
        <v>69</v>
      </c>
      <c r="F79" t="s">
        <v>69</v>
      </c>
      <c r="G79" s="6" t="s">
        <v>69</v>
      </c>
      <c r="H79" t="s">
        <v>69</v>
      </c>
      <c r="I79" t="s">
        <v>69</v>
      </c>
      <c r="J79" s="6" t="s">
        <v>69</v>
      </c>
      <c r="K79" t="s">
        <v>69</v>
      </c>
      <c r="L79" t="s">
        <v>69</v>
      </c>
      <c r="M79" t="s">
        <v>69</v>
      </c>
      <c r="N79" t="s">
        <v>69</v>
      </c>
    </row>
    <row r="80" spans="1:16">
      <c r="E80" s="6"/>
      <c r="J80" s="6"/>
    </row>
    <row r="81" spans="1:14">
      <c r="A81" s="33" t="s">
        <v>70</v>
      </c>
      <c r="B81" s="47">
        <v>0</v>
      </c>
      <c r="C81" s="47">
        <v>101000</v>
      </c>
      <c r="D81" s="47">
        <v>23668</v>
      </c>
      <c r="E81" s="47">
        <v>80000</v>
      </c>
      <c r="F81" s="47">
        <v>184679</v>
      </c>
      <c r="G81" s="10">
        <v>42500</v>
      </c>
      <c r="H81" s="54">
        <v>97000</v>
      </c>
      <c r="I81" s="47">
        <v>5000</v>
      </c>
      <c r="J81" s="47">
        <v>0</v>
      </c>
      <c r="K81" s="47">
        <v>185000</v>
      </c>
      <c r="L81" s="47">
        <v>0</v>
      </c>
      <c r="M81" s="47">
        <v>175000</v>
      </c>
      <c r="N81" s="7">
        <f>SUM(B81:M81)</f>
        <v>893847</v>
      </c>
    </row>
    <row r="82" spans="1:14">
      <c r="A82" s="33" t="s">
        <v>71</v>
      </c>
      <c r="B82" s="2">
        <f>+B81</f>
        <v>0</v>
      </c>
      <c r="C82" s="2">
        <f>+B82+C81</f>
        <v>101000</v>
      </c>
      <c r="D82" s="2">
        <f t="shared" ref="D82:M82" si="17">+C82+D81</f>
        <v>124668</v>
      </c>
      <c r="E82" s="7">
        <f t="shared" si="17"/>
        <v>204668</v>
      </c>
      <c r="F82" s="2">
        <f t="shared" si="17"/>
        <v>389347</v>
      </c>
      <c r="G82" s="7">
        <f t="shared" si="17"/>
        <v>431847</v>
      </c>
      <c r="H82" s="2">
        <f t="shared" si="17"/>
        <v>528847</v>
      </c>
      <c r="I82" s="2">
        <f t="shared" si="17"/>
        <v>533847</v>
      </c>
      <c r="J82" s="7">
        <f t="shared" si="17"/>
        <v>533847</v>
      </c>
      <c r="K82" s="2">
        <f t="shared" si="17"/>
        <v>718847</v>
      </c>
      <c r="L82" s="2">
        <f t="shared" si="17"/>
        <v>718847</v>
      </c>
      <c r="M82" s="2">
        <f t="shared" si="17"/>
        <v>893847</v>
      </c>
    </row>
    <row r="83" spans="1:14">
      <c r="A83" s="33" t="s">
        <v>72</v>
      </c>
      <c r="B83" s="7">
        <f>+B52</f>
        <v>11806</v>
      </c>
      <c r="C83" s="7">
        <f>SUM($B52:C52)</f>
        <v>71797</v>
      </c>
      <c r="D83" s="7">
        <f>SUM($B52:D52)</f>
        <v>72382</v>
      </c>
      <c r="E83" s="7">
        <f>SUM($B52:E52)</f>
        <v>167632</v>
      </c>
      <c r="F83" s="7">
        <f>SUM($B52:F52)</f>
        <v>179215</v>
      </c>
      <c r="G83" s="7">
        <f>SUM($B52:G52)</f>
        <v>330079</v>
      </c>
      <c r="H83" s="7">
        <f>SUM(B52:H52)</f>
        <v>535742</v>
      </c>
      <c r="I83" s="7">
        <f>SUM(B52:I52)</f>
        <v>544943</v>
      </c>
      <c r="J83" s="7">
        <f>SUM(B52:J52)</f>
        <v>568570</v>
      </c>
      <c r="K83" s="7">
        <f>SUM(B52:K52)</f>
        <v>574570</v>
      </c>
      <c r="L83" s="7">
        <f>SUM(B52:L52)</f>
        <v>616623</v>
      </c>
      <c r="M83" s="7">
        <f>SUM(B52:M52)</f>
        <v>575623</v>
      </c>
    </row>
    <row r="84" spans="1:14">
      <c r="A84" s="33" t="s">
        <v>73</v>
      </c>
      <c r="B84" s="7">
        <f t="shared" ref="B84:G84" si="18">+B82-B83</f>
        <v>-11806</v>
      </c>
      <c r="C84" s="7">
        <f t="shared" si="18"/>
        <v>29203</v>
      </c>
      <c r="D84" s="7">
        <f t="shared" si="18"/>
        <v>52286</v>
      </c>
      <c r="E84" s="7">
        <f t="shared" si="18"/>
        <v>37036</v>
      </c>
      <c r="F84" s="7">
        <f t="shared" si="18"/>
        <v>210132</v>
      </c>
      <c r="G84" s="7">
        <f t="shared" si="18"/>
        <v>101768</v>
      </c>
      <c r="H84" s="7">
        <f t="shared" ref="H84:M84" si="19">+H82-H83</f>
        <v>-6895</v>
      </c>
      <c r="I84" s="7">
        <f t="shared" si="19"/>
        <v>-11096</v>
      </c>
      <c r="J84" s="7">
        <f t="shared" si="19"/>
        <v>-34723</v>
      </c>
      <c r="K84" s="7">
        <f t="shared" si="19"/>
        <v>144277</v>
      </c>
      <c r="L84" s="7">
        <f t="shared" si="19"/>
        <v>102224</v>
      </c>
      <c r="M84" s="7">
        <f t="shared" si="19"/>
        <v>318224</v>
      </c>
    </row>
    <row r="85" spans="1:14">
      <c r="J85" s="6"/>
      <c r="K85" s="6"/>
    </row>
    <row r="86" spans="1:14">
      <c r="A86" t="s">
        <v>74</v>
      </c>
      <c r="B86" s="35">
        <f>-B55-B56</f>
        <v>-17518.689999999999</v>
      </c>
      <c r="C86" s="35">
        <f t="shared" ref="C86:N86" si="20">-C55-C56</f>
        <v>-305635</v>
      </c>
      <c r="D86" s="35">
        <f t="shared" si="20"/>
        <v>-259123</v>
      </c>
      <c r="E86" s="35">
        <f t="shared" si="20"/>
        <v>375621</v>
      </c>
      <c r="F86" s="35">
        <f t="shared" si="20"/>
        <v>-39452</v>
      </c>
      <c r="G86" s="40">
        <f t="shared" si="20"/>
        <v>-130559</v>
      </c>
      <c r="H86" s="35">
        <f t="shared" si="20"/>
        <v>-319823</v>
      </c>
      <c r="I86" s="35">
        <f t="shared" si="20"/>
        <v>-32726</v>
      </c>
      <c r="J86" s="35">
        <f t="shared" si="20"/>
        <v>419309</v>
      </c>
      <c r="K86" s="40">
        <f t="shared" si="20"/>
        <v>85352</v>
      </c>
      <c r="L86" s="35">
        <f t="shared" si="20"/>
        <v>8802</v>
      </c>
      <c r="M86" s="35">
        <f t="shared" si="20"/>
        <v>14261</v>
      </c>
      <c r="N86" s="35">
        <f t="shared" si="20"/>
        <v>-201491.68999999994</v>
      </c>
    </row>
    <row r="87" spans="1:14">
      <c r="C87" s="35">
        <f>+B86+C86</f>
        <v>-323153.69</v>
      </c>
      <c r="D87" s="35">
        <f>+C87+D86</f>
        <v>-582276.68999999994</v>
      </c>
      <c r="E87" s="35">
        <f t="shared" ref="E87:M87" si="21">+D87+E86</f>
        <v>-206655.68999999994</v>
      </c>
      <c r="F87" s="35">
        <f t="shared" si="21"/>
        <v>-246107.68999999994</v>
      </c>
      <c r="G87" s="40">
        <f t="shared" si="21"/>
        <v>-376666.68999999994</v>
      </c>
      <c r="H87" s="35">
        <f t="shared" si="21"/>
        <v>-696489.69</v>
      </c>
      <c r="I87" s="40">
        <f t="shared" si="21"/>
        <v>-729215.69</v>
      </c>
      <c r="J87" s="40">
        <f t="shared" si="21"/>
        <v>-309906.68999999994</v>
      </c>
      <c r="K87" s="40">
        <f t="shared" si="21"/>
        <v>-224554.68999999994</v>
      </c>
      <c r="L87" s="35">
        <f t="shared" si="21"/>
        <v>-215752.68999999994</v>
      </c>
      <c r="M87" s="35">
        <f t="shared" si="21"/>
        <v>-201491.68999999994</v>
      </c>
    </row>
    <row r="88" spans="1:14">
      <c r="K88" s="6"/>
    </row>
    <row r="90" spans="1:14">
      <c r="B90" s="6"/>
      <c r="C90" s="6"/>
      <c r="D90" s="6"/>
      <c r="E90" s="6"/>
    </row>
    <row r="91" spans="1:14">
      <c r="B91" s="21">
        <v>48198</v>
      </c>
      <c r="C91" s="21">
        <v>109945</v>
      </c>
      <c r="D91" s="36">
        <v>126000</v>
      </c>
      <c r="E91" s="6">
        <v>7681</v>
      </c>
      <c r="F91">
        <v>52000</v>
      </c>
      <c r="G91" s="6">
        <v>207419</v>
      </c>
      <c r="H91">
        <v>18000</v>
      </c>
      <c r="I91">
        <v>25000</v>
      </c>
      <c r="J91">
        <v>42000</v>
      </c>
      <c r="K91">
        <v>0</v>
      </c>
      <c r="L91">
        <v>0</v>
      </c>
      <c r="M91">
        <v>150000</v>
      </c>
      <c r="N91">
        <v>786243</v>
      </c>
    </row>
    <row r="92" spans="1:14">
      <c r="B92" s="37"/>
      <c r="C92" s="38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21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34"/>
      <c r="E98" s="6"/>
    </row>
    <row r="99" spans="2:5">
      <c r="B99" s="6"/>
      <c r="C99" s="6"/>
      <c r="D99" s="6"/>
      <c r="E99" s="6"/>
    </row>
    <row r="100" spans="2:5">
      <c r="B100" s="6"/>
      <c r="C100" s="6"/>
      <c r="D100" s="6"/>
      <c r="E100" s="6"/>
    </row>
  </sheetData>
  <pageMargins left="0.28000000000000003" right="0.25" top="0.99" bottom="0.75" header="0.63" footer="0.23"/>
  <pageSetup scale="62" orientation="landscape" r:id="rId1"/>
  <headerFooter alignWithMargins="0">
    <oddHeader xml:space="preserve">&amp;C&amp;"Arial,Bold"&amp;11 49ER SHOPS, INC.
&amp;UFY2015/2016 OPERATIONAL CASH FLOW </oddHeader>
    <oddFooter xml:space="preserve">&amp;CCash Flow - FY2015/2016 
June 2016 Pre-Audit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E21" sqref="E2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36455537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1648295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38103832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86734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38190566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16492352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16492352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19963185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1648295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21611480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0.66245130255263529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0.56717340135238892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7536805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2498874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1006545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10035679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-1006545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-10035679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-1025713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694926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5867555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4240608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362175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4240608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3381160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36636194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522022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1554372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1857465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-148892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-612115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134000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1467870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3515160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38104064</v>
      </c>
      <c r="O61" s="29"/>
      <c r="P61" s="25">
        <f>+N61-O61</f>
        <v>38104064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14">
        <f t="shared" si="16"/>
        <v>388022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86502</v>
      </c>
      <c r="O62" s="29"/>
      <c r="P62" s="25">
        <f>+N62-O62</f>
        <v>86502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12">
        <f t="shared" si="17"/>
        <v>541484</v>
      </c>
      <c r="F63" s="12">
        <f t="shared" si="17"/>
        <v>350445</v>
      </c>
      <c r="G63" s="12">
        <f t="shared" si="17"/>
        <v>446881</v>
      </c>
      <c r="H63" s="12">
        <f t="shared" si="17"/>
        <v>332601</v>
      </c>
      <c r="I63" s="12">
        <f t="shared" si="17"/>
        <v>648891</v>
      </c>
      <c r="J63" s="12">
        <f t="shared" si="17"/>
        <v>1278360</v>
      </c>
      <c r="K63" s="12">
        <f t="shared" si="17"/>
        <v>1257471</v>
      </c>
      <c r="L63" s="12">
        <f t="shared" si="17"/>
        <v>1446338</v>
      </c>
      <c r="M63" s="12">
        <f t="shared" si="17"/>
        <v>86502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13914507</v>
      </c>
      <c r="F64" s="12">
        <f t="shared" si="18"/>
        <v>13723468</v>
      </c>
      <c r="G64" s="12">
        <f t="shared" si="18"/>
        <v>13819904</v>
      </c>
      <c r="H64" s="12">
        <f t="shared" si="18"/>
        <v>13705624</v>
      </c>
      <c r="I64" s="12">
        <f t="shared" si="18"/>
        <v>14021914</v>
      </c>
      <c r="J64" s="12">
        <f t="shared" si="18"/>
        <v>14651383</v>
      </c>
      <c r="K64" s="12">
        <f t="shared" si="18"/>
        <v>14630494</v>
      </c>
      <c r="L64" s="12">
        <f t="shared" si="18"/>
        <v>14819361</v>
      </c>
      <c r="M64" s="12">
        <f t="shared" si="18"/>
        <v>13459525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16">
        <f t="shared" si="20"/>
        <v>0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86502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16">
        <f t="shared" si="20"/>
        <v>-219417</v>
      </c>
      <c r="F73" s="16">
        <f t="shared" si="20"/>
        <v>-219417</v>
      </c>
      <c r="G73" s="16">
        <f t="shared" si="20"/>
        <v>-219417</v>
      </c>
      <c r="H73" s="16">
        <f t="shared" si="20"/>
        <v>-219417</v>
      </c>
      <c r="I73" s="16">
        <f t="shared" si="20"/>
        <v>-219417</v>
      </c>
      <c r="J73" s="16">
        <f t="shared" si="20"/>
        <v>-219417</v>
      </c>
      <c r="K73" s="16">
        <f t="shared" si="20"/>
        <v>-219417</v>
      </c>
      <c r="L73" s="16">
        <f t="shared" si="20"/>
        <v>-219417</v>
      </c>
      <c r="M73" s="16">
        <f t="shared" si="20"/>
        <v>-219417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1921785.0713608675</v>
      </c>
      <c r="F74" s="16">
        <f t="shared" si="20"/>
        <v>1996495.6784120575</v>
      </c>
      <c r="G74" s="16">
        <f t="shared" si="20"/>
        <v>2482634.293987859</v>
      </c>
      <c r="H74" s="16">
        <f t="shared" si="20"/>
        <v>2382715.2023581117</v>
      </c>
      <c r="I74" s="16">
        <f t="shared" si="20"/>
        <v>2495124.6068953238</v>
      </c>
      <c r="J74" s="16">
        <f t="shared" si="20"/>
        <v>2813677.3315243162</v>
      </c>
      <c r="K74" s="16">
        <f t="shared" si="20"/>
        <v>2609229.2213346213</v>
      </c>
      <c r="L74" s="16">
        <f t="shared" si="20"/>
        <v>2343748.4316332061</v>
      </c>
      <c r="M74" s="16">
        <f t="shared" si="20"/>
        <v>2261576.7652352396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508515</v>
      </c>
      <c r="F84" s="7">
        <f>SUM($B53:F53)</f>
        <v>646015</v>
      </c>
      <c r="G84" s="7">
        <f>SUM($B53:G53)</f>
        <v>766215</v>
      </c>
      <c r="H84" s="7">
        <f>SUM(B53:H53)</f>
        <v>882215</v>
      </c>
      <c r="I84" s="7">
        <f>SUM(B53:I53)</f>
        <v>1147215</v>
      </c>
      <c r="J84" s="7">
        <f>SUM(B53:J53)</f>
        <v>1147215</v>
      </c>
      <c r="K84" s="7">
        <f>SUM(B53:K53)</f>
        <v>1339465</v>
      </c>
      <c r="L84" s="7">
        <f>SUM(B53:L53)</f>
        <v>1582465</v>
      </c>
      <c r="M84" s="7">
        <f>SUM(B53:M53)</f>
        <v>1857465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-382160</v>
      </c>
      <c r="F85" s="7">
        <f t="shared" si="22"/>
        <v>-332820</v>
      </c>
      <c r="G85" s="7">
        <f t="shared" si="22"/>
        <v>-251020</v>
      </c>
      <c r="H85" s="7">
        <f t="shared" ref="H85:M85" si="23">+H83-H84</f>
        <v>-170020</v>
      </c>
      <c r="I85" s="7">
        <f t="shared" si="23"/>
        <v>-293020</v>
      </c>
      <c r="J85" s="7">
        <f t="shared" si="23"/>
        <v>-174020</v>
      </c>
      <c r="K85" s="7">
        <f t="shared" si="23"/>
        <v>-366270</v>
      </c>
      <c r="L85" s="7">
        <f t="shared" si="23"/>
        <v>-609270</v>
      </c>
      <c r="M85" s="7">
        <f t="shared" si="23"/>
        <v>-429270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37500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761007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461007</v>
      </c>
      <c r="F88" s="35">
        <f t="shared" si="25"/>
        <v>498507</v>
      </c>
      <c r="G88" s="40">
        <f t="shared" si="25"/>
        <v>536007</v>
      </c>
      <c r="H88" s="35">
        <f t="shared" si="25"/>
        <v>573507</v>
      </c>
      <c r="I88" s="40">
        <f t="shared" si="25"/>
        <v>611007</v>
      </c>
      <c r="J88" s="40">
        <f t="shared" si="25"/>
        <v>648507</v>
      </c>
      <c r="K88" s="40">
        <f t="shared" si="25"/>
        <v>686007</v>
      </c>
      <c r="L88" s="35">
        <f t="shared" si="25"/>
        <v>723507</v>
      </c>
      <c r="M88" s="35">
        <f t="shared" si="25"/>
        <v>761007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September 2017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66" activePane="bottomRight" state="frozen"/>
      <selection pane="topRight" activeCell="B72" sqref="B72"/>
      <selection pane="bottomLeft" activeCell="B72" sqref="B72"/>
      <selection pane="bottomRight" activeCell="A92" sqref="A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36656956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1608711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38265667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108665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38374332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16640114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16640114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20016842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1608711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21625553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0.56514245524584739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7587055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2507196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10094251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-10094251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-1020580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5814116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4209829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4209829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36758310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1616022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1703987.65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-146310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-742223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1186866.6499999999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37945176.649999999</v>
      </c>
      <c r="O61" s="29"/>
      <c r="P61" s="25">
        <f>+N61-O61</f>
        <v>37945176.649999999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429155.35000000149</v>
      </c>
      <c r="O62" s="29"/>
      <c r="P62" s="25">
        <f>+N62-O62</f>
        <v>429155.35000000149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12">
        <f t="shared" si="17"/>
        <v>693098.35000000009</v>
      </c>
      <c r="G63" s="12">
        <f t="shared" si="17"/>
        <v>789534.35000000009</v>
      </c>
      <c r="H63" s="12">
        <f t="shared" si="17"/>
        <v>675254.35000000009</v>
      </c>
      <c r="I63" s="12">
        <f t="shared" si="17"/>
        <v>991544.35000000009</v>
      </c>
      <c r="J63" s="12">
        <f t="shared" si="17"/>
        <v>1621013.35</v>
      </c>
      <c r="K63" s="12">
        <f t="shared" si="17"/>
        <v>1600124.35</v>
      </c>
      <c r="L63" s="12">
        <f t="shared" si="17"/>
        <v>1788991.35</v>
      </c>
      <c r="M63" s="12">
        <f t="shared" si="17"/>
        <v>429155.35000000009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14066121.35</v>
      </c>
      <c r="G64" s="12">
        <f t="shared" si="18"/>
        <v>14162557.35</v>
      </c>
      <c r="H64" s="12">
        <f t="shared" si="18"/>
        <v>14048277.35</v>
      </c>
      <c r="I64" s="12">
        <f t="shared" si="18"/>
        <v>14364567.35</v>
      </c>
      <c r="J64" s="12">
        <f t="shared" si="18"/>
        <v>14994036.35</v>
      </c>
      <c r="K64" s="12">
        <f t="shared" si="18"/>
        <v>14973147.35</v>
      </c>
      <c r="L64" s="12">
        <f t="shared" si="18"/>
        <v>15162014.35</v>
      </c>
      <c r="M64" s="12">
        <f t="shared" si="18"/>
        <v>13802178.35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429155.35000000149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16">
        <f t="shared" si="20"/>
        <v>123236.35000000009</v>
      </c>
      <c r="G73" s="16">
        <f t="shared" si="20"/>
        <v>123236.35000000009</v>
      </c>
      <c r="H73" s="16">
        <f t="shared" si="20"/>
        <v>123236.35000000009</v>
      </c>
      <c r="I73" s="16">
        <f t="shared" si="20"/>
        <v>123236.35000000009</v>
      </c>
      <c r="J73" s="16">
        <f t="shared" si="20"/>
        <v>123236.35000000009</v>
      </c>
      <c r="K73" s="16">
        <f t="shared" si="20"/>
        <v>123236.35000000009</v>
      </c>
      <c r="L73" s="16">
        <f t="shared" si="20"/>
        <v>123236.35000000009</v>
      </c>
      <c r="M73" s="16">
        <f t="shared" si="20"/>
        <v>123236.35000000009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2339149.0284120571</v>
      </c>
      <c r="G74" s="16">
        <f t="shared" si="20"/>
        <v>2825287.6439878587</v>
      </c>
      <c r="H74" s="16">
        <f t="shared" si="20"/>
        <v>2725368.5523581114</v>
      </c>
      <c r="I74" s="16">
        <f t="shared" si="20"/>
        <v>2837777.9568953235</v>
      </c>
      <c r="J74" s="16">
        <f t="shared" si="20"/>
        <v>3156330.6815243158</v>
      </c>
      <c r="K74" s="16">
        <f t="shared" si="20"/>
        <v>2951882.5713346209</v>
      </c>
      <c r="L74" s="16">
        <f t="shared" si="20"/>
        <v>2686401.7816332057</v>
      </c>
      <c r="M74" s="16">
        <f t="shared" si="20"/>
        <v>2604230.1152352393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492537.65</v>
      </c>
      <c r="G84" s="7">
        <f>SUM($B53:G53)</f>
        <v>612737.65</v>
      </c>
      <c r="H84" s="7">
        <f>SUM(B53:H53)</f>
        <v>728737.65</v>
      </c>
      <c r="I84" s="7">
        <f>SUM(B53:I53)</f>
        <v>993737.65</v>
      </c>
      <c r="J84" s="7">
        <f>SUM(B53:J53)</f>
        <v>993737.65</v>
      </c>
      <c r="K84" s="7">
        <f>SUM(B53:K53)</f>
        <v>1185987.6499999999</v>
      </c>
      <c r="L84" s="7">
        <f>SUM(B53:L53)</f>
        <v>1428987.65</v>
      </c>
      <c r="M84" s="7">
        <f>SUM(B53:M53)</f>
        <v>1703987.65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-179342.65000000002</v>
      </c>
      <c r="G85" s="7">
        <f t="shared" si="22"/>
        <v>-97542.650000000023</v>
      </c>
      <c r="H85" s="7">
        <f t="shared" ref="H85:M85" si="23">+H83-H84</f>
        <v>-16542.650000000023</v>
      </c>
      <c r="I85" s="7">
        <f t="shared" si="23"/>
        <v>-139542.65000000002</v>
      </c>
      <c r="J85" s="7">
        <f t="shared" si="23"/>
        <v>-20542.650000000023</v>
      </c>
      <c r="K85" s="7">
        <f t="shared" si="23"/>
        <v>-212792.64999999991</v>
      </c>
      <c r="L85" s="7">
        <f t="shared" si="23"/>
        <v>-455792.64999999991</v>
      </c>
      <c r="M85" s="7">
        <f t="shared" si="23"/>
        <v>-275792.64999999991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888533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626033</v>
      </c>
      <c r="G88" s="40">
        <f t="shared" si="25"/>
        <v>663533</v>
      </c>
      <c r="H88" s="35">
        <f t="shared" si="25"/>
        <v>701033</v>
      </c>
      <c r="I88" s="40">
        <f t="shared" si="25"/>
        <v>738533</v>
      </c>
      <c r="J88" s="40">
        <f t="shared" si="25"/>
        <v>776033</v>
      </c>
      <c r="K88" s="40">
        <f t="shared" si="25"/>
        <v>813533</v>
      </c>
      <c r="L88" s="35">
        <f t="shared" si="25"/>
        <v>851033</v>
      </c>
      <c r="M88" s="35">
        <f t="shared" si="25"/>
        <v>888533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C4" activePane="bottomRight" state="frozen"/>
      <selection pane="topRight" activeCell="B72" sqref="B72"/>
      <selection pane="bottomLeft" activeCell="B72" sqref="B72"/>
      <selection pane="bottomRight" activeCell="G2" sqref="G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64">
        <v>2408043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36474565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64">
        <v>128754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1664722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38139287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42">
        <f>9121+F56</f>
        <v>964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109629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38248916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64">
        <v>847496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16532186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16532186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42">
        <f t="shared" si="3"/>
        <v>1560547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19942379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42">
        <f t="shared" si="3"/>
        <v>128754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1664722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42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43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44">
        <f t="shared" si="4"/>
        <v>1689301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21607101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0.56653133027893254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49">
        <v>607435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7589403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49">
        <v>203129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2517676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74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43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44">
        <f t="shared" si="8"/>
        <v>810564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10107079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49">
        <v>1370885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17027564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42">
        <f t="shared" si="9"/>
        <v>-810564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-10107079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5">
        <v>-75944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-1015434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49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76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44">
        <f t="shared" si="10"/>
        <v>476027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5783001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49">
        <v>346084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4156999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4156999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36579265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1669651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51">
        <v>85439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1651926.65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42">
        <v>-8157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-141967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50">
        <v>-96958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-814181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1067190.6499999999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37646455.649999999</v>
      </c>
      <c r="O61" s="29"/>
      <c r="P61" s="25">
        <f>+N61-O61</f>
        <v>37646455.649999999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602460.35000000149</v>
      </c>
      <c r="O62" s="29"/>
      <c r="P62" s="25">
        <f>+N62-O62</f>
        <v>602460.35000000149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12">
        <f t="shared" si="17"/>
        <v>962839.35000000009</v>
      </c>
      <c r="H63" s="12">
        <f t="shared" si="17"/>
        <v>848559.35000000009</v>
      </c>
      <c r="I63" s="12">
        <f t="shared" si="17"/>
        <v>1164849.3500000001</v>
      </c>
      <c r="J63" s="12">
        <f t="shared" si="17"/>
        <v>1794318.35</v>
      </c>
      <c r="K63" s="12">
        <f t="shared" si="17"/>
        <v>1773429.35</v>
      </c>
      <c r="L63" s="12">
        <f t="shared" si="17"/>
        <v>1962296.35</v>
      </c>
      <c r="M63" s="12">
        <f t="shared" si="17"/>
        <v>602460.35000000009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14335862.35</v>
      </c>
      <c r="H64" s="12">
        <f t="shared" si="18"/>
        <v>14221582.35</v>
      </c>
      <c r="I64" s="12">
        <f t="shared" si="18"/>
        <v>14537872.35</v>
      </c>
      <c r="J64" s="12">
        <f t="shared" si="18"/>
        <v>15167341.35</v>
      </c>
      <c r="K64" s="12">
        <f t="shared" si="18"/>
        <v>15146452.35</v>
      </c>
      <c r="L64" s="12">
        <f t="shared" si="18"/>
        <v>15335319.35</v>
      </c>
      <c r="M64" s="12">
        <f t="shared" si="18"/>
        <v>13975483.35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602460.35000000149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16">
        <f t="shared" si="20"/>
        <v>296541.35000000009</v>
      </c>
      <c r="H73" s="16">
        <f t="shared" si="20"/>
        <v>296541.35000000009</v>
      </c>
      <c r="I73" s="16">
        <f t="shared" si="20"/>
        <v>296541.35000000009</v>
      </c>
      <c r="J73" s="16">
        <f t="shared" si="20"/>
        <v>296541.35000000009</v>
      </c>
      <c r="K73" s="16">
        <f t="shared" si="20"/>
        <v>296541.35000000009</v>
      </c>
      <c r="L73" s="16">
        <f t="shared" si="20"/>
        <v>296541.35000000009</v>
      </c>
      <c r="M73" s="16">
        <f t="shared" si="20"/>
        <v>296541.35000000009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2998592.6439878587</v>
      </c>
      <c r="H74" s="16">
        <f t="shared" si="20"/>
        <v>2898673.5523581114</v>
      </c>
      <c r="I74" s="16">
        <f t="shared" si="20"/>
        <v>3011082.9568953235</v>
      </c>
      <c r="J74" s="16">
        <f t="shared" si="20"/>
        <v>3329635.6815243158</v>
      </c>
      <c r="K74" s="16">
        <f t="shared" si="20"/>
        <v>3125187.5713346209</v>
      </c>
      <c r="L74" s="16">
        <f t="shared" si="20"/>
        <v>2859706.7816332057</v>
      </c>
      <c r="M74" s="16">
        <f t="shared" si="20"/>
        <v>2777535.1152352393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560676.65</v>
      </c>
      <c r="H84" s="7">
        <f>SUM(B53:H53)</f>
        <v>676676.65</v>
      </c>
      <c r="I84" s="7">
        <f>SUM(B53:I53)</f>
        <v>941676.65</v>
      </c>
      <c r="J84" s="7">
        <f>SUM(B53:J53)</f>
        <v>941676.65</v>
      </c>
      <c r="K84" s="7">
        <f>SUM(B53:K53)</f>
        <v>1133926.6499999999</v>
      </c>
      <c r="L84" s="7">
        <f>SUM(B53:L53)</f>
        <v>1376926.65</v>
      </c>
      <c r="M84" s="7">
        <f>SUM(B53:M53)</f>
        <v>1651926.65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-45481.650000000023</v>
      </c>
      <c r="H85" s="7">
        <f t="shared" ref="H85:M85" si="23">+H83-H84</f>
        <v>35518.349999999977</v>
      </c>
      <c r="I85" s="7">
        <f t="shared" si="23"/>
        <v>-87481.650000000023</v>
      </c>
      <c r="J85" s="7">
        <f t="shared" si="23"/>
        <v>31518.349999999977</v>
      </c>
      <c r="K85" s="7">
        <f t="shared" si="23"/>
        <v>-160731.64999999991</v>
      </c>
      <c r="L85" s="7">
        <f t="shared" si="23"/>
        <v>-403731.64999999991</v>
      </c>
      <c r="M85" s="7">
        <f t="shared" si="23"/>
        <v>-223731.64999999991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956148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731148</v>
      </c>
      <c r="H88" s="35">
        <f t="shared" si="25"/>
        <v>768648</v>
      </c>
      <c r="I88" s="40">
        <f t="shared" si="25"/>
        <v>806148</v>
      </c>
      <c r="J88" s="40">
        <f t="shared" si="25"/>
        <v>843648</v>
      </c>
      <c r="K88" s="40">
        <f t="shared" si="25"/>
        <v>881148</v>
      </c>
      <c r="L88" s="35">
        <f t="shared" si="25"/>
        <v>918648</v>
      </c>
      <c r="M88" s="35">
        <f t="shared" si="25"/>
        <v>956148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AR97"/>
  <sheetViews>
    <sheetView showGridLines="0" zoomScale="90" zoomScaleNormal="90" workbookViewId="0">
      <pane xSplit="1" ySplit="3" topLeftCell="B54" activePane="bottomRight" state="frozen"/>
      <selection pane="topRight" activeCell="B72" sqref="B72"/>
      <selection pane="bottomLeft" activeCell="B72" sqref="B72"/>
      <selection pane="bottomRight" activeCell="I76" sqref="I7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36290967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1583851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37874818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110202.58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37985020.579999998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16467961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16467961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19823006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1583851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21406857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0.56520026050026173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7622441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2534251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10156692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17185394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-10156692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-1010299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5896353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4128354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4128354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36649360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1335660.58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1554790.65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-225172.41999999998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-808052.16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892978.07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37542338.07</v>
      </c>
      <c r="O61" s="29"/>
      <c r="P61" s="25">
        <f>+N61-O61</f>
        <v>37542338.07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442682.50999999791</v>
      </c>
      <c r="O62" s="29"/>
      <c r="P62" s="25">
        <f>+N62-O62</f>
        <v>442682.50999999791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12">
        <f t="shared" si="17"/>
        <v>688781.51000000024</v>
      </c>
      <c r="I63" s="12">
        <f t="shared" si="17"/>
        <v>1005071.5100000002</v>
      </c>
      <c r="J63" s="12">
        <f t="shared" si="17"/>
        <v>1634540.5100000002</v>
      </c>
      <c r="K63" s="12">
        <f t="shared" si="17"/>
        <v>1613651.5100000002</v>
      </c>
      <c r="L63" s="12">
        <f t="shared" si="17"/>
        <v>1802518.5100000002</v>
      </c>
      <c r="M63" s="12">
        <f t="shared" si="17"/>
        <v>442682.51000000024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14061804.51</v>
      </c>
      <c r="I64" s="12">
        <f t="shared" si="18"/>
        <v>14378094.51</v>
      </c>
      <c r="J64" s="12">
        <f t="shared" si="18"/>
        <v>15007563.51</v>
      </c>
      <c r="K64" s="12">
        <f t="shared" si="18"/>
        <v>14986674.51</v>
      </c>
      <c r="L64" s="12">
        <f t="shared" si="18"/>
        <v>15175541.51</v>
      </c>
      <c r="M64" s="12">
        <f t="shared" si="18"/>
        <v>13815705.51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442682.50999999791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16">
        <f t="shared" si="20"/>
        <v>136763.51000000024</v>
      </c>
      <c r="I73" s="16">
        <f t="shared" si="20"/>
        <v>136763.51000000024</v>
      </c>
      <c r="J73" s="16">
        <f t="shared" si="20"/>
        <v>136763.51000000024</v>
      </c>
      <c r="K73" s="16">
        <f t="shared" si="20"/>
        <v>136763.51000000024</v>
      </c>
      <c r="L73" s="16">
        <f t="shared" si="20"/>
        <v>136763.51000000024</v>
      </c>
      <c r="M73" s="16">
        <f t="shared" si="20"/>
        <v>136763.51000000024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2738895.7123581115</v>
      </c>
      <c r="I74" s="16">
        <f t="shared" si="20"/>
        <v>2851305.1168953236</v>
      </c>
      <c r="J74" s="16">
        <f t="shared" si="20"/>
        <v>3169857.841524316</v>
      </c>
      <c r="K74" s="16">
        <f t="shared" si="20"/>
        <v>2965409.7313346211</v>
      </c>
      <c r="L74" s="16">
        <f t="shared" si="20"/>
        <v>2699928.9416332059</v>
      </c>
      <c r="M74" s="16">
        <f t="shared" si="20"/>
        <v>2617757.2752352394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579540.65</v>
      </c>
      <c r="I84" s="7">
        <f>SUM(B53:I53)</f>
        <v>844540.65</v>
      </c>
      <c r="J84" s="7">
        <f>SUM(B53:J53)</f>
        <v>844540.65</v>
      </c>
      <c r="K84" s="7">
        <f>SUM(B53:K53)</f>
        <v>1036790.65</v>
      </c>
      <c r="L84" s="7">
        <f>SUM(B53:L53)</f>
        <v>1279790.6499999999</v>
      </c>
      <c r="M84" s="7">
        <f>SUM(B53:M53)</f>
        <v>1554790.65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132654.34999999998</v>
      </c>
      <c r="I85" s="7">
        <f t="shared" si="23"/>
        <v>9654.3499999999767</v>
      </c>
      <c r="J85" s="7">
        <f t="shared" si="23"/>
        <v>128654.34999999998</v>
      </c>
      <c r="K85" s="7">
        <f t="shared" si="23"/>
        <v>-63595.650000000023</v>
      </c>
      <c r="L85" s="7">
        <f t="shared" si="23"/>
        <v>-306595.64999999991</v>
      </c>
      <c r="M85" s="7">
        <f t="shared" si="23"/>
        <v>-126595.64999999991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1033224.5800000001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845724.58</v>
      </c>
      <c r="I88" s="40">
        <f t="shared" si="25"/>
        <v>883224.58</v>
      </c>
      <c r="J88" s="40">
        <f t="shared" si="25"/>
        <v>920724.58</v>
      </c>
      <c r="K88" s="40">
        <f t="shared" si="25"/>
        <v>958224.58</v>
      </c>
      <c r="L88" s="35">
        <f t="shared" si="25"/>
        <v>995724.58</v>
      </c>
      <c r="M88" s="35">
        <f t="shared" si="25"/>
        <v>1033224.58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December 2017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AR97"/>
  <sheetViews>
    <sheetView showGridLines="0" zoomScale="90" zoomScaleNormal="90" workbookViewId="0">
      <pane xSplit="1" ySplit="3" topLeftCell="F52" activePane="bottomRight" state="frozen"/>
      <selection pane="topRight" activeCell="B72" sqref="B72"/>
      <selection pane="bottomLeft" activeCell="B72" sqref="B72"/>
      <selection pane="bottomRight" activeCell="H62" sqref="H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35898510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1604064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37502574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110224.58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37612798.579999998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16209448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16209448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19689062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1604064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21293126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0.56777772107055902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7627436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2561875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10189311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17180323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-10189311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-997014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5871948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4121129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4121129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36391836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1220962.58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1454392.65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-221965.41999999998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-1221356.1600000001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382483.06999999983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36774319.07</v>
      </c>
      <c r="O61" s="29"/>
      <c r="P61" s="25">
        <f>+N61-O61</f>
        <v>36774319.07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838479.50999999791</v>
      </c>
      <c r="O62" s="29"/>
      <c r="P62" s="25">
        <f>+N62-O62</f>
        <v>838479.50999999791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12">
        <f t="shared" si="17"/>
        <v>1400868.5100000002</v>
      </c>
      <c r="J63" s="12">
        <f t="shared" si="17"/>
        <v>2030337.5100000002</v>
      </c>
      <c r="K63" s="12">
        <f t="shared" si="17"/>
        <v>2009448.5100000002</v>
      </c>
      <c r="L63" s="12">
        <f t="shared" si="17"/>
        <v>2198315.5100000002</v>
      </c>
      <c r="M63" s="12">
        <f t="shared" si="17"/>
        <v>838479.51000000024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14773891.51</v>
      </c>
      <c r="J64" s="12">
        <f t="shared" si="18"/>
        <v>15403360.51</v>
      </c>
      <c r="K64" s="12">
        <f t="shared" si="18"/>
        <v>15382471.51</v>
      </c>
      <c r="L64" s="12">
        <f t="shared" si="18"/>
        <v>15571338.51</v>
      </c>
      <c r="M64" s="12">
        <f t="shared" si="18"/>
        <v>14211502.51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838479.50999999791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16">
        <f t="shared" si="20"/>
        <v>532560.51000000024</v>
      </c>
      <c r="J73" s="16">
        <f t="shared" si="20"/>
        <v>532560.51000000024</v>
      </c>
      <c r="K73" s="16">
        <f t="shared" si="20"/>
        <v>532560.51000000024</v>
      </c>
      <c r="L73" s="16">
        <f t="shared" si="20"/>
        <v>532560.51000000024</v>
      </c>
      <c r="M73" s="16">
        <f t="shared" si="20"/>
        <v>532560.51000000024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3247102.1168953236</v>
      </c>
      <c r="J74" s="16">
        <f t="shared" si="20"/>
        <v>3565654.841524316</v>
      </c>
      <c r="K74" s="16">
        <f t="shared" si="20"/>
        <v>3361206.7313346211</v>
      </c>
      <c r="L74" s="16">
        <f t="shared" si="20"/>
        <v>3095725.9416332059</v>
      </c>
      <c r="M74" s="16">
        <f t="shared" si="20"/>
        <v>3013554.2752352394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744142.65</v>
      </c>
      <c r="J84" s="7">
        <f>SUM(B53:J53)</f>
        <v>744142.65</v>
      </c>
      <c r="K84" s="7">
        <f>SUM(B53:K53)</f>
        <v>936392.65</v>
      </c>
      <c r="L84" s="7">
        <f>SUM(B53:L53)</f>
        <v>1179392.6499999999</v>
      </c>
      <c r="M84" s="7">
        <f>SUM(B53:M53)</f>
        <v>1454392.65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110052.34999999998</v>
      </c>
      <c r="J85" s="7">
        <f t="shared" si="23"/>
        <v>229052.34999999998</v>
      </c>
      <c r="K85" s="7">
        <f t="shared" si="23"/>
        <v>36802.349999999977</v>
      </c>
      <c r="L85" s="7">
        <f t="shared" si="23"/>
        <v>-206197.64999999991</v>
      </c>
      <c r="M85" s="7">
        <f t="shared" si="23"/>
        <v>-26197.649999999907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1443321.58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1293321.58</v>
      </c>
      <c r="J88" s="40">
        <f t="shared" si="25"/>
        <v>1330821.58</v>
      </c>
      <c r="K88" s="40">
        <f t="shared" si="25"/>
        <v>1368321.58</v>
      </c>
      <c r="L88" s="35">
        <f t="shared" si="25"/>
        <v>1405821.58</v>
      </c>
      <c r="M88" s="35">
        <f t="shared" si="25"/>
        <v>1443321.58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January 2018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AR97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A54" sqref="A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35668880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1649314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37318194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128396.58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37446590.579999998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16098473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16098473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19570407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1649314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21219721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0.56861596785739421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7664336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2564598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10228934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17167568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-10228934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-983729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5832855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4100416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4100416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36260678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1185912.58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68439.69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1257832.3400000001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-217988.41999999998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-882970.16000000015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373302.69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528285.76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3540090.69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36788963.759999998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135437.31000000006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657626.8200000003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1220015.8200000003</v>
      </c>
      <c r="J63" s="12">
        <f t="shared" si="17"/>
        <v>1849484.8200000003</v>
      </c>
      <c r="K63" s="12">
        <f t="shared" si="17"/>
        <v>1828595.8200000003</v>
      </c>
      <c r="L63" s="12">
        <f t="shared" si="17"/>
        <v>2017462.8200000003</v>
      </c>
      <c r="M63" s="12">
        <f t="shared" si="17"/>
        <v>657626.8200000003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14593038.82</v>
      </c>
      <c r="J64" s="12">
        <f t="shared" si="18"/>
        <v>15222507.82</v>
      </c>
      <c r="K64" s="12">
        <f t="shared" si="18"/>
        <v>15201618.82</v>
      </c>
      <c r="L64" s="12">
        <f t="shared" si="18"/>
        <v>15390485.82</v>
      </c>
      <c r="M64" s="12">
        <f t="shared" si="18"/>
        <v>14030649.82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-180852.68999999994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657626.8200000003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351707.8200000003</v>
      </c>
      <c r="J73" s="16">
        <f t="shared" si="20"/>
        <v>351707.8200000003</v>
      </c>
      <c r="K73" s="16">
        <f t="shared" si="20"/>
        <v>351707.8200000003</v>
      </c>
      <c r="L73" s="16">
        <f t="shared" si="20"/>
        <v>351707.8200000003</v>
      </c>
      <c r="M73" s="16">
        <f t="shared" si="20"/>
        <v>351707.8200000003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3066249.4268953241</v>
      </c>
      <c r="J74" s="16">
        <f t="shared" si="20"/>
        <v>3384802.1515243165</v>
      </c>
      <c r="K74" s="16">
        <f t="shared" si="20"/>
        <v>3180354.0413346216</v>
      </c>
      <c r="L74" s="16">
        <f t="shared" si="20"/>
        <v>2914873.2516332064</v>
      </c>
      <c r="M74" s="16">
        <f t="shared" si="20"/>
        <v>2832701.5852352399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547582.34000000008</v>
      </c>
      <c r="J84" s="7">
        <f>SUM(B53:J53)</f>
        <v>547582.34000000008</v>
      </c>
      <c r="K84" s="7">
        <f>SUM(B53:K53)</f>
        <v>739832.34000000008</v>
      </c>
      <c r="L84" s="7">
        <f>SUM(B53:L53)</f>
        <v>982832.34000000008</v>
      </c>
      <c r="M84" s="7">
        <f>SUM(B53:M53)</f>
        <v>1257832.3400000001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306612.65999999992</v>
      </c>
      <c r="J85" s="7">
        <f t="shared" si="23"/>
        <v>425612.65999999992</v>
      </c>
      <c r="K85" s="7">
        <f t="shared" si="23"/>
        <v>233362.65999999992</v>
      </c>
      <c r="L85" s="7">
        <f t="shared" si="23"/>
        <v>-9637.3400000000838</v>
      </c>
      <c r="M85" s="7">
        <f t="shared" si="23"/>
        <v>170362.65999999992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1100958.58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988458.58000000007</v>
      </c>
      <c r="K88" s="40">
        <f t="shared" si="25"/>
        <v>1025958.5800000001</v>
      </c>
      <c r="L88" s="35">
        <f t="shared" si="25"/>
        <v>1063458.58</v>
      </c>
      <c r="M88" s="35">
        <f t="shared" si="25"/>
        <v>1100958.58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February 2018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AR97"/>
  <sheetViews>
    <sheetView showGridLines="0" topLeftCell="C42" zoomScale="90" zoomScaleNormal="90" workbookViewId="0">
      <selection activeCell="Q62" sqref="Q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2998356</v>
      </c>
      <c r="L5" s="53">
        <v>2831511</v>
      </c>
      <c r="M5" s="53">
        <v>1460406</v>
      </c>
      <c r="N5" s="12">
        <f>SUM(B5:M5)</f>
        <v>35608307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89970</v>
      </c>
      <c r="L6" s="53">
        <v>316808</v>
      </c>
      <c r="M6" s="53">
        <v>118439</v>
      </c>
      <c r="N6" s="7">
        <f>SUM(B6:M6)</f>
        <v>1750663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37358970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37497419.579999998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1090469</v>
      </c>
      <c r="L16" s="53">
        <v>1126126</v>
      </c>
      <c r="M16" s="53">
        <v>849456</v>
      </c>
      <c r="N16" s="7">
        <f>SUM(B16:M16)</f>
        <v>16047196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16047196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19561111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1750663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21311774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0.57045935688269778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755862</v>
      </c>
      <c r="L30" s="53">
        <v>642868</v>
      </c>
      <c r="M30" s="53">
        <v>459430</v>
      </c>
      <c r="N30" s="7">
        <f>SUM(B30:M30)</f>
        <v>7662639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226530</v>
      </c>
      <c r="L31" s="53">
        <v>194439</v>
      </c>
      <c r="M31" s="53">
        <v>198004</v>
      </c>
      <c r="N31" s="7">
        <f>SUM(B31:M31)</f>
        <v>2584214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10246853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1582030</v>
      </c>
      <c r="L37" s="53">
        <v>1425841</v>
      </c>
      <c r="M37" s="53">
        <v>1274220</v>
      </c>
      <c r="N37" s="7">
        <f>SUM(B37:M37)</f>
        <v>17204602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-10246853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-88563</v>
      </c>
      <c r="L39" s="72">
        <v>-97279</v>
      </c>
      <c r="M39" s="72">
        <v>-97277</v>
      </c>
      <c r="N39" s="7">
        <f>SUM(B39:M39)</f>
        <v>-970444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5865255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378879</v>
      </c>
      <c r="L44" s="53">
        <v>307614</v>
      </c>
      <c r="M44" s="53">
        <v>705082</v>
      </c>
      <c r="N44" s="12">
        <f>SUM(B44:M44)</f>
        <v>4132333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5292933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37452237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45182.580000000075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192250</v>
      </c>
      <c r="L53" s="10">
        <v>243000</v>
      </c>
      <c r="M53" s="10">
        <v>275000</v>
      </c>
      <c r="N53" s="10">
        <f>SUM(B53:M53)</f>
        <v>1265909.6499999999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-12500</v>
      </c>
      <c r="L56" s="7">
        <v>-12500</v>
      </c>
      <c r="M56" s="7">
        <v>-12500</v>
      </c>
      <c r="N56" s="7">
        <f>SUM(B56:M56)</f>
        <v>-217785.41999999998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-25000</v>
      </c>
      <c r="L57" s="22">
        <v>-25000</v>
      </c>
      <c r="M57" s="22">
        <v>-25000</v>
      </c>
      <c r="N57" s="22">
        <f>SUM(B57:M57)</f>
        <v>-743801.16000000015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-484864.93000000023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36967372.07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530047.50999999791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12">
        <f t="shared" si="17"/>
        <v>1701016.5100000002</v>
      </c>
      <c r="L63" s="12">
        <f t="shared" si="17"/>
        <v>1889883.5100000002</v>
      </c>
      <c r="M63" s="12">
        <f t="shared" si="17"/>
        <v>530047.51000000024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15074039.51</v>
      </c>
      <c r="L64" s="12">
        <f t="shared" si="18"/>
        <v>15262906.51</v>
      </c>
      <c r="M64" s="12">
        <f t="shared" si="18"/>
        <v>13903070.51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530047.50999999791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224128.51000000024</v>
      </c>
      <c r="L73" s="16">
        <f t="shared" si="20"/>
        <v>224128.51000000024</v>
      </c>
      <c r="M73" s="16">
        <f t="shared" si="20"/>
        <v>224128.51000000024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3052774.7313346211</v>
      </c>
      <c r="L74" s="16">
        <f t="shared" si="20"/>
        <v>2787293.9416332059</v>
      </c>
      <c r="M74" s="16">
        <f t="shared" si="20"/>
        <v>2705122.2752352394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747909.65</v>
      </c>
      <c r="L84" s="7">
        <f>SUM(B53:L53)</f>
        <v>990909.65</v>
      </c>
      <c r="M84" s="7">
        <f>SUM(B53:M53)</f>
        <v>1265909.6499999999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225285.34999999998</v>
      </c>
      <c r="L85" s="7">
        <f t="shared" si="23"/>
        <v>-17714.650000000023</v>
      </c>
      <c r="M85" s="7">
        <f t="shared" si="23"/>
        <v>162285.35000000009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961586.58000000007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886586.58000000007</v>
      </c>
      <c r="L88" s="35">
        <f t="shared" si="25"/>
        <v>924086.58000000007</v>
      </c>
      <c r="M88" s="35">
        <f t="shared" si="25"/>
        <v>961586.58000000007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March 2018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AR97"/>
  <sheetViews>
    <sheetView showGridLines="0" zoomScale="60" zoomScaleNormal="60" workbookViewId="0">
      <selection activeCell="K62" sqref="K62:K6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2831511</v>
      </c>
      <c r="M5" s="53">
        <v>1460406</v>
      </c>
      <c r="N5" s="12">
        <f>SUM(B5:M5)</f>
        <v>35711668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316808</v>
      </c>
      <c r="M6" s="53">
        <v>118439</v>
      </c>
      <c r="N6" s="7">
        <f>SUM(B6:M6)</f>
        <v>1735958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3148319</v>
      </c>
      <c r="M9" s="12">
        <f t="shared" si="0"/>
        <v>1578845</v>
      </c>
      <c r="N9" s="12">
        <f t="shared" si="0"/>
        <v>37447626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3148319</v>
      </c>
      <c r="M13" s="14">
        <f t="shared" si="1"/>
        <v>1578845</v>
      </c>
      <c r="N13" s="14">
        <f t="shared" si="1"/>
        <v>37586075.579999998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1126126</v>
      </c>
      <c r="M16" s="53">
        <v>849456</v>
      </c>
      <c r="N16" s="7">
        <f>SUM(B16:M16)</f>
        <v>15985743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1126126</v>
      </c>
      <c r="M20" s="12">
        <f t="shared" si="2"/>
        <v>849456</v>
      </c>
      <c r="N20" s="12">
        <f t="shared" si="2"/>
        <v>15985743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1705385</v>
      </c>
      <c r="M23" s="7">
        <f t="shared" si="3"/>
        <v>610950</v>
      </c>
      <c r="N23" s="7">
        <f>SUM(B23:M23)</f>
        <v>19725925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316808</v>
      </c>
      <c r="M24" s="7">
        <f t="shared" si="3"/>
        <v>118439</v>
      </c>
      <c r="N24" s="7">
        <f>SUM(B24:M24)</f>
        <v>1735958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2022193</v>
      </c>
      <c r="M27" s="12">
        <f>SUM(M23:M26)</f>
        <v>729389</v>
      </c>
      <c r="N27" s="12">
        <f t="shared" si="4"/>
        <v>21461883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0.57311731857181014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642868</v>
      </c>
      <c r="M30" s="53">
        <v>459430</v>
      </c>
      <c r="N30" s="7">
        <f>SUM(B30:M30)</f>
        <v>7672246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194439</v>
      </c>
      <c r="M31" s="53">
        <v>198004</v>
      </c>
      <c r="N31" s="7">
        <f>SUM(B31:M31)</f>
        <v>2568079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837307</v>
      </c>
      <c r="M34" s="12">
        <f t="shared" si="8"/>
        <v>657434</v>
      </c>
      <c r="N34" s="12">
        <f t="shared" si="8"/>
        <v>10240325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1425841</v>
      </c>
      <c r="M37" s="53">
        <v>1274220</v>
      </c>
      <c r="N37" s="7">
        <f>SUM(B37:M37)</f>
        <v>17238634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-837307</v>
      </c>
      <c r="M38" s="7">
        <f t="shared" si="9"/>
        <v>-657434</v>
      </c>
      <c r="N38" s="7">
        <f>SUM(B38:M38)</f>
        <v>-10240325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-97279</v>
      </c>
      <c r="M39" s="72">
        <v>-97277</v>
      </c>
      <c r="N39" s="7">
        <f>SUM(B39:M39)</f>
        <v>-960852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482905</v>
      </c>
      <c r="M42" s="12">
        <f t="shared" si="10"/>
        <v>489209</v>
      </c>
      <c r="N42" s="12">
        <f t="shared" si="10"/>
        <v>5915407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307614</v>
      </c>
      <c r="M44" s="53">
        <v>705082</v>
      </c>
      <c r="N44" s="12">
        <f>SUM(B44:M44)</f>
        <v>4095827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307614</v>
      </c>
      <c r="M46" s="12">
        <f t="shared" si="11"/>
        <v>705082</v>
      </c>
      <c r="N46" s="12">
        <f t="shared" si="11"/>
        <v>5256427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2753952</v>
      </c>
      <c r="M48" s="19">
        <f t="shared" si="12"/>
        <v>2701181</v>
      </c>
      <c r="N48" s="19">
        <f t="shared" si="12"/>
        <v>37397902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394367</v>
      </c>
      <c r="M50" s="12">
        <f t="shared" si="13"/>
        <v>-1122336</v>
      </c>
      <c r="N50" s="12">
        <f>SUM(B50:M50)</f>
        <v>188173.58000000007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243000</v>
      </c>
      <c r="M53" s="10">
        <v>275000</v>
      </c>
      <c r="N53" s="10">
        <f>SUM(B53:M53)</f>
        <v>1081997.6499999999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-12500</v>
      </c>
      <c r="M56" s="7">
        <v>-12500</v>
      </c>
      <c r="N56" s="7">
        <f>SUM(B56:M56)</f>
        <v>-223759.41999999998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-25000</v>
      </c>
      <c r="M57" s="22">
        <v>-25000</v>
      </c>
      <c r="N57" s="22">
        <f>SUM(B57:M57)</f>
        <v>-685725.16000000015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205500</v>
      </c>
      <c r="M58" s="19">
        <f t="shared" si="14"/>
        <v>237500</v>
      </c>
      <c r="N58" s="19">
        <f t="shared" si="14"/>
        <v>-616674.93000000017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2959452</v>
      </c>
      <c r="M61" s="19">
        <f t="shared" si="15"/>
        <v>2938681</v>
      </c>
      <c r="N61" s="19">
        <f t="shared" si="15"/>
        <v>36781227.07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14">
        <f t="shared" si="16"/>
        <v>188867</v>
      </c>
      <c r="M62" s="14">
        <f t="shared" si="16"/>
        <v>-1359836</v>
      </c>
      <c r="N62" s="14">
        <f t="shared" si="16"/>
        <v>804848.50999999791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12">
        <f t="shared" si="17"/>
        <v>2164684.5100000002</v>
      </c>
      <c r="M63" s="12">
        <f t="shared" si="17"/>
        <v>804848.51000000024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15537707.51</v>
      </c>
      <c r="M64" s="12">
        <f t="shared" si="18"/>
        <v>14177871.51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274801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804848.50999999791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498929.51000000024</v>
      </c>
      <c r="L73" s="16">
        <f t="shared" si="20"/>
        <v>498929.51000000024</v>
      </c>
      <c r="M73" s="16">
        <f t="shared" si="20"/>
        <v>498929.51000000024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3062094.9416332059</v>
      </c>
      <c r="M74" s="16">
        <f t="shared" si="20"/>
        <v>2979923.2752352394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806997.65</v>
      </c>
      <c r="M84" s="7">
        <f>SUM(B53:M53)</f>
        <v>1081997.6499999999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166197.34999999998</v>
      </c>
      <c r="M85" s="7">
        <f t="shared" si="23"/>
        <v>346197.35000000009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37500</v>
      </c>
      <c r="M87" s="35">
        <f t="shared" si="24"/>
        <v>37500</v>
      </c>
      <c r="N87" s="35">
        <f t="shared" si="24"/>
        <v>909484.58000000007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871984.58000000007</v>
      </c>
      <c r="M88" s="35">
        <f t="shared" si="25"/>
        <v>909484.58000000007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April 2018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AR97"/>
  <sheetViews>
    <sheetView showGridLines="0" topLeftCell="A45" zoomScale="60" zoomScaleNormal="60" workbookViewId="0">
      <selection activeCell="D77" sqref="D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1460406</v>
      </c>
      <c r="N5" s="12">
        <f>SUM(B5:M5)</f>
        <v>35655244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118439</v>
      </c>
      <c r="N6" s="7">
        <f>SUM(B6:M6)</f>
        <v>1651982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1578845</v>
      </c>
      <c r="N9" s="12">
        <f t="shared" si="0"/>
        <v>37307226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67</v>
      </c>
      <c r="M11" s="7">
        <v>0</v>
      </c>
      <c r="N11" s="7">
        <f>SUM(B11:M11)</f>
        <v>138516.58000000002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3007986</v>
      </c>
      <c r="M13" s="14">
        <f t="shared" si="1"/>
        <v>1578845</v>
      </c>
      <c r="N13" s="14">
        <f t="shared" si="1"/>
        <v>37445742.579999998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849456</v>
      </c>
      <c r="N16" s="7">
        <f>SUM(B16:M16)</f>
        <v>15846114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849456</v>
      </c>
      <c r="N20" s="12">
        <f t="shared" si="2"/>
        <v>15846114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610950</v>
      </c>
      <c r="N23" s="7">
        <f>SUM(B23:M23)</f>
        <v>19809130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118439</v>
      </c>
      <c r="N24" s="7">
        <f>SUM(B24:M24)</f>
        <v>1651982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729389</v>
      </c>
      <c r="N27" s="12">
        <f t="shared" si="4"/>
        <v>21461112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0.4619763181312922</v>
      </c>
      <c r="N28" s="73">
        <f t="shared" si="5"/>
        <v>0.5752534911065218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459430</v>
      </c>
      <c r="N30" s="7">
        <f>SUM(B30:M30)</f>
        <v>7679223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198004</v>
      </c>
      <c r="N31" s="7">
        <f>SUM(B31:M31)</f>
        <v>2583618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657434</v>
      </c>
      <c r="N34" s="12">
        <f t="shared" si="8"/>
        <v>10262841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1274220</v>
      </c>
      <c r="N37" s="7">
        <f>SUM(B37:M37)</f>
        <v>17206378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-657434</v>
      </c>
      <c r="N38" s="7">
        <f>SUM(B38:M38)</f>
        <v>-10262841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-97277</v>
      </c>
      <c r="N39" s="7">
        <f>SUM(B39:M39)</f>
        <v>-943468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489209</v>
      </c>
      <c r="N42" s="12">
        <f t="shared" si="10"/>
        <v>5878019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705082</v>
      </c>
      <c r="N44" s="12">
        <f>SUM(B44:M44)</f>
        <v>4071939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705082</v>
      </c>
      <c r="N46" s="12">
        <f t="shared" si="11"/>
        <v>5232539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2701181</v>
      </c>
      <c r="N48" s="19">
        <f t="shared" si="12"/>
        <v>37219513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432423</v>
      </c>
      <c r="M50" s="12">
        <f t="shared" si="13"/>
        <v>-1122336</v>
      </c>
      <c r="N50" s="12">
        <f>SUM(B50:M50)</f>
        <v>226229.58000000007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v>275000</v>
      </c>
      <c r="N53" s="10">
        <f>SUM(B53:M53)</f>
        <v>1167187.6499999999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-10419</v>
      </c>
      <c r="M56" s="7">
        <v>-12500</v>
      </c>
      <c r="N56" s="7">
        <f>SUM(B56:M56)</f>
        <v>-221678.41999999998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26234.6</v>
      </c>
      <c r="M57" s="22">
        <v>-25000</v>
      </c>
      <c r="N57" s="22">
        <f>SUM(B57:M57)</f>
        <v>-634490.56000000017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344005.6</v>
      </c>
      <c r="M58" s="19">
        <f t="shared" si="14"/>
        <v>237500</v>
      </c>
      <c r="N58" s="19">
        <f t="shared" si="14"/>
        <v>-478169.33000000025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2919568.6</v>
      </c>
      <c r="M61" s="19">
        <f t="shared" si="15"/>
        <v>2938681</v>
      </c>
      <c r="N61" s="19">
        <f t="shared" si="15"/>
        <v>36741343.670000002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30">
        <f t="shared" si="16"/>
        <v>88417.399999999907</v>
      </c>
      <c r="M62" s="14">
        <f t="shared" si="16"/>
        <v>-1359836</v>
      </c>
      <c r="N62" s="14">
        <f t="shared" si="16"/>
        <v>704398.90999999642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32">
        <f t="shared" si="17"/>
        <v>2064234.9100000001</v>
      </c>
      <c r="M63" s="12">
        <f t="shared" si="17"/>
        <v>704398.91000000015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15437257.91</v>
      </c>
      <c r="M64" s="12">
        <f t="shared" si="18"/>
        <v>14077421.91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31">
        <f t="shared" si="20"/>
        <v>274801</v>
      </c>
      <c r="L72" s="31">
        <f t="shared" si="20"/>
        <v>-100449.60000000009</v>
      </c>
      <c r="M72" s="16">
        <f t="shared" si="20"/>
        <v>0</v>
      </c>
      <c r="N72" s="6"/>
      <c r="O72" s="6"/>
      <c r="P72" s="16">
        <f>+N62-N67</f>
        <v>704398.90999999642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31">
        <f t="shared" si="20"/>
        <v>498929.51000000024</v>
      </c>
      <c r="L73" s="31">
        <f t="shared" si="20"/>
        <v>398479.91000000015</v>
      </c>
      <c r="M73" s="16">
        <f t="shared" si="20"/>
        <v>398479.91000000015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2961645.3416332062</v>
      </c>
      <c r="M74" s="16">
        <f t="shared" si="20"/>
        <v>2879473.6752352398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1167187.6499999999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261007.35000000009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-15815.599999999999</v>
      </c>
      <c r="M87" s="35">
        <f t="shared" si="24"/>
        <v>37500</v>
      </c>
      <c r="N87" s="35">
        <f t="shared" si="24"/>
        <v>856168.98000000021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818668.9800000001</v>
      </c>
      <c r="M88" s="35">
        <f t="shared" si="25"/>
        <v>856168.9800000001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May 2018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AR97"/>
  <sheetViews>
    <sheetView showGridLines="0" zoomScale="60" zoomScaleNormal="60" workbookViewId="0">
      <selection activeCell="M11" sqref="M1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6" ht="13.5" thickBot="1">
      <c r="A1" s="46" t="s">
        <v>110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6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1019199</v>
      </c>
      <c r="N5" s="12">
        <f>SUM(B5:M5)</f>
        <v>35214037</v>
      </c>
      <c r="O5" s="29"/>
    </row>
    <row r="6" spans="1:16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85443</v>
      </c>
      <c r="N6" s="7">
        <f>SUM(B6:M6)</f>
        <v>1618986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1104642</v>
      </c>
      <c r="N9" s="12">
        <f t="shared" si="0"/>
        <v>36833023</v>
      </c>
      <c r="O9" s="29"/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90910</v>
      </c>
      <c r="N11" s="7">
        <f>SUM(B11:M11)</f>
        <v>235639.47000000003</v>
      </c>
      <c r="O11" s="29">
        <v>-232025</v>
      </c>
      <c r="P11" s="7">
        <f>SUM(N11:O11)</f>
        <v>3614.4700000000303</v>
      </c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1195552</v>
      </c>
      <c r="N13" s="14">
        <f t="shared" si="1"/>
        <v>37068662.469999999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581389</v>
      </c>
      <c r="N23" s="7">
        <f>SUM(B23:M23)</f>
        <v>19779569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85443</v>
      </c>
      <c r="N24" s="7">
        <f>SUM(B24:M24)</f>
        <v>1618986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666832</v>
      </c>
      <c r="N27" s="12">
        <f t="shared" si="4"/>
        <v>21398555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0.60366344933471661</v>
      </c>
      <c r="N28" s="73">
        <f t="shared" si="5"/>
        <v>0.58096113913864744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196661</v>
      </c>
      <c r="N31" s="7">
        <f>SUM(B31:M31)</f>
        <v>2582275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691045</v>
      </c>
      <c r="N34" s="12">
        <f t="shared" si="8"/>
        <v>10296452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1140509</v>
      </c>
      <c r="N37" s="7">
        <f>SUM(B37:M37)</f>
        <v>17072667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-691045</v>
      </c>
      <c r="N38" s="7">
        <f>SUM(B38:M38)</f>
        <v>-10296452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276882</v>
      </c>
      <c r="N42" s="12">
        <f t="shared" si="10"/>
        <v>5665692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285354</v>
      </c>
      <c r="N44" s="12">
        <f>SUM(B44:M44)</f>
        <v>3652211</v>
      </c>
      <c r="O44" s="29"/>
      <c r="P44" s="53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  <c r="P45" s="22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197871</v>
      </c>
      <c r="N46" s="12">
        <f t="shared" si="11"/>
        <v>4725328</v>
      </c>
      <c r="O46" s="29"/>
      <c r="P46" s="12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  <c r="P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1603608</v>
      </c>
      <c r="N48" s="19">
        <f t="shared" si="12"/>
        <v>36121940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1199273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283679.89000000013</v>
      </c>
      <c r="L50" s="12">
        <f t="shared" si="13"/>
        <v>431883</v>
      </c>
      <c r="M50" s="12">
        <f t="shared" si="13"/>
        <v>-408056</v>
      </c>
      <c r="N50" s="12">
        <f>SUM(B50:M50)</f>
        <v>946722.4700000002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</f>
        <v>-10826</v>
      </c>
      <c r="M56" s="7">
        <f>-10916-476</f>
        <v>-11392</v>
      </c>
      <c r="N56" s="7">
        <f>SUM(B56:M56)</f>
        <v>-221052.41999999998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v>26234.6</v>
      </c>
      <c r="M57" s="22">
        <v>108907</v>
      </c>
      <c r="N57" s="22">
        <f>SUM(B57:M57)</f>
        <v>-494565.56000000017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-165770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-1045010</v>
      </c>
      <c r="K58" s="19">
        <f t="shared" si="14"/>
        <v>22940</v>
      </c>
      <c r="L58" s="19">
        <f t="shared" si="14"/>
        <v>343598.6</v>
      </c>
      <c r="M58" s="19">
        <f t="shared" si="14"/>
        <v>125820</v>
      </c>
      <c r="N58" s="19">
        <f t="shared" si="14"/>
        <v>-584313.33000000007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4505647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3119178</v>
      </c>
      <c r="K61" s="19">
        <f t="shared" si="15"/>
        <v>2923070</v>
      </c>
      <c r="L61" s="19">
        <f t="shared" si="15"/>
        <v>2919161.6</v>
      </c>
      <c r="M61" s="19">
        <f t="shared" si="15"/>
        <v>1729428</v>
      </c>
      <c r="N61" s="19">
        <f t="shared" si="15"/>
        <v>35537626.670000002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496249</v>
      </c>
      <c r="K62" s="30">
        <f t="shared" si="16"/>
        <v>260739.89000000013</v>
      </c>
      <c r="L62" s="30">
        <f t="shared" si="16"/>
        <v>88284.399999999907</v>
      </c>
      <c r="M62" s="30">
        <f t="shared" si="16"/>
        <v>-533876</v>
      </c>
      <c r="N62" s="14">
        <f t="shared" si="16"/>
        <v>1531035.799999997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1715887.5100000002</v>
      </c>
      <c r="K63" s="32">
        <f t="shared" si="17"/>
        <v>1976627.4000000004</v>
      </c>
      <c r="L63" s="32">
        <f t="shared" si="17"/>
        <v>2064911.8000000003</v>
      </c>
      <c r="M63" s="32">
        <f t="shared" si="17"/>
        <v>1531035.8000000003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15088910.51</v>
      </c>
      <c r="K64" s="12">
        <f t="shared" si="18"/>
        <v>15349650.4</v>
      </c>
      <c r="L64" s="12">
        <f t="shared" si="18"/>
        <v>15437934.800000001</v>
      </c>
      <c r="M64" s="12">
        <f t="shared" si="18"/>
        <v>14904058.800000001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-133220</v>
      </c>
      <c r="K72" s="31">
        <f t="shared" si="20"/>
        <v>281628.89000000013</v>
      </c>
      <c r="L72" s="31">
        <f t="shared" si="20"/>
        <v>-100582.60000000009</v>
      </c>
      <c r="M72" s="16">
        <f t="shared" si="20"/>
        <v>825960</v>
      </c>
      <c r="N72" s="6"/>
      <c r="O72" s="6"/>
      <c r="P72" s="16">
        <f>+N62-N67</f>
        <v>1531035.799999997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218110.51000000024</v>
      </c>
      <c r="K73" s="31">
        <f t="shared" si="20"/>
        <v>499739.40000000037</v>
      </c>
      <c r="L73" s="31">
        <f t="shared" si="20"/>
        <v>399156.80000000028</v>
      </c>
      <c r="M73" s="16">
        <f t="shared" si="20"/>
        <v>1225116.8000000003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3251204.841524316</v>
      </c>
      <c r="K74" s="16">
        <f t="shared" si="20"/>
        <v>3328385.6213346217</v>
      </c>
      <c r="L74" s="16">
        <f t="shared" si="20"/>
        <v>2962322.2316332068</v>
      </c>
      <c r="M74" s="16">
        <f t="shared" si="20"/>
        <v>3706110.5652352404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171117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-107890</v>
      </c>
      <c r="K87" s="40">
        <f t="shared" si="24"/>
        <v>-14602</v>
      </c>
      <c r="L87" s="35">
        <f t="shared" si="24"/>
        <v>-15408.599999999999</v>
      </c>
      <c r="M87" s="35">
        <f t="shared" si="24"/>
        <v>-97515</v>
      </c>
      <c r="N87" s="35">
        <f t="shared" si="24"/>
        <v>715617.98000000021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5">+D88+E87</f>
        <v>588608</v>
      </c>
      <c r="F88" s="35">
        <f t="shared" si="25"/>
        <v>693723</v>
      </c>
      <c r="G88" s="40">
        <f t="shared" si="25"/>
        <v>808299.58</v>
      </c>
      <c r="H88" s="35">
        <f t="shared" si="25"/>
        <v>1255896.58</v>
      </c>
      <c r="I88" s="40">
        <f t="shared" si="25"/>
        <v>951033.58000000007</v>
      </c>
      <c r="J88" s="40">
        <f t="shared" si="25"/>
        <v>843143.58000000007</v>
      </c>
      <c r="K88" s="40">
        <f t="shared" si="25"/>
        <v>828541.58000000007</v>
      </c>
      <c r="L88" s="35">
        <f t="shared" si="25"/>
        <v>813132.9800000001</v>
      </c>
      <c r="M88" s="35">
        <f t="shared" si="25"/>
        <v>715617.9800000001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R101"/>
  <sheetViews>
    <sheetView showGridLines="0" workbookViewId="0">
      <pane xSplit="1" ySplit="3" topLeftCell="B4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75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49">
        <v>1380571.2415095801</v>
      </c>
      <c r="C5" s="49">
        <v>5060173.2426346</v>
      </c>
      <c r="D5" s="49">
        <v>3867423.1893872898</v>
      </c>
      <c r="E5" s="49">
        <v>3550580.4606545898</v>
      </c>
      <c r="F5" s="49">
        <v>2491408.6501843799</v>
      </c>
      <c r="G5" s="49">
        <v>2443225.8391503901</v>
      </c>
      <c r="H5" s="49">
        <v>4392028.1440046299</v>
      </c>
      <c r="I5" s="49">
        <v>3229385.12840016</v>
      </c>
      <c r="J5" s="49">
        <v>3101264.61223314</v>
      </c>
      <c r="K5" s="49">
        <v>2861289.1218165602</v>
      </c>
      <c r="L5" s="49">
        <v>2884558.9345671199</v>
      </c>
      <c r="M5" s="49">
        <v>1536863.9470107399</v>
      </c>
      <c r="N5" s="12">
        <f>SUM(B5:M5)</f>
        <v>36798772.511553183</v>
      </c>
    </row>
    <row r="6" spans="1:15" s="6" customFormat="1">
      <c r="A6" s="6" t="s">
        <v>29</v>
      </c>
      <c r="B6" s="53">
        <v>69785.051600000006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1508095.8773351472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1450356.2931095799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38306868.388888329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9"/>
      <c r="N11" s="7">
        <f>SUM(B11:M11)</f>
        <v>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1450356.2931095799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38306868.388888329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597054.26846696204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17001021.252095405</v>
      </c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597054.26846696204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17001021.252095405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783516.97304261802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19797751.259457774</v>
      </c>
    </row>
    <row r="24" spans="1:44" s="6" customFormat="1">
      <c r="A24" s="6" t="s">
        <v>37</v>
      </c>
      <c r="B24" s="7">
        <f t="shared" si="3"/>
        <v>69785.051600000006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1508095.8773351472</v>
      </c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853302.02464261802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21305847.136792921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41</v>
      </c>
      <c r="B30" s="53">
        <v>537116.44342461496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7401045.9025913533</v>
      </c>
    </row>
    <row r="31" spans="1:44" s="6" customFormat="1">
      <c r="A31" s="6" t="s">
        <v>42</v>
      </c>
      <c r="B31" s="53">
        <v>209095.000062276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2440566.0330521991</v>
      </c>
    </row>
    <row r="32" spans="1:44" s="6" customFormat="1" ht="15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 t="shared" ref="P32:AR32" si="5">+B32*-1</f>
        <v>0</v>
      </c>
      <c r="Q32" s="6">
        <f t="shared" si="5"/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si="5"/>
        <v>0</v>
      </c>
      <c r="AH32" s="6">
        <f t="shared" si="5"/>
        <v>0</v>
      </c>
      <c r="AI32" s="6">
        <f t="shared" si="5"/>
        <v>0</v>
      </c>
      <c r="AJ32" s="6">
        <f t="shared" si="5"/>
        <v>0</v>
      </c>
      <c r="AK32" s="6">
        <f t="shared" si="5"/>
        <v>0</v>
      </c>
      <c r="AL32" s="6">
        <f t="shared" si="5"/>
        <v>0</v>
      </c>
      <c r="AM32" s="6">
        <f t="shared" si="5"/>
        <v>0</v>
      </c>
      <c r="AN32" s="6">
        <f t="shared" si="5"/>
        <v>0</v>
      </c>
      <c r="AO32" s="6">
        <f t="shared" si="5"/>
        <v>0</v>
      </c>
      <c r="AP32" s="6">
        <f t="shared" si="5"/>
        <v>0</v>
      </c>
      <c r="AQ32" s="6">
        <f t="shared" si="5"/>
        <v>0</v>
      </c>
      <c r="AR32" s="6">
        <f t="shared" si="5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ref="Q33:AR33" si="6">+C33*-1</f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746211.44348689099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9841611.9356435519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1203383.850014203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16709519.000647396</v>
      </c>
      <c r="O37" s="53"/>
      <c r="P37" s="62"/>
    </row>
    <row r="38" spans="1:44" s="6" customFormat="1">
      <c r="A38" s="6" t="s">
        <v>46</v>
      </c>
      <c r="B38" s="7">
        <f>-B34</f>
        <v>-746211.44348689099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-9841611.9356435519</v>
      </c>
    </row>
    <row r="39" spans="1:44" s="6" customFormat="1">
      <c r="A39" s="6" t="s">
        <v>47</v>
      </c>
      <c r="B39" s="53">
        <v>-76364.461666666597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7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370144.27819397871</v>
      </c>
      <c r="C42" s="12">
        <f t="shared" si="9"/>
        <v>441057.18516798085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5767336.6116705108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368341.5022621688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4217938.3547140993</v>
      </c>
      <c r="O44" s="6"/>
    </row>
    <row r="45" spans="1:44">
      <c r="A45" s="6" t="s">
        <v>51</v>
      </c>
      <c r="B45" s="22">
        <v>-5000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363341.5022621688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32">
        <f t="shared" si="10"/>
        <v>632691.65717914759</v>
      </c>
      <c r="N46" s="12">
        <f t="shared" si="10"/>
        <v>4157938.3547140993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2076751.4924100006</v>
      </c>
      <c r="C48" s="19">
        <f t="shared" si="11"/>
        <v>4667500.6631289087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36767908.15412356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-626395.1993004207</v>
      </c>
      <c r="C50" s="12">
        <f t="shared" si="12"/>
        <v>445098.02642089035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1538960.2347647599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52000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1428195</v>
      </c>
      <c r="P53" s="40"/>
    </row>
    <row r="54" spans="1:17" s="6" customFormat="1">
      <c r="A54" s="6" t="s">
        <v>56</v>
      </c>
      <c r="B54" s="10"/>
      <c r="C54" s="10"/>
      <c r="D54" s="51">
        <v>-520000</v>
      </c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51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-8000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-100000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297312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1331507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2374063.4924100004</v>
      </c>
      <c r="C61" s="19">
        <f t="shared" si="14"/>
        <v>4704500.6631289087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38099415.15412356</v>
      </c>
      <c r="O61" s="6"/>
    </row>
    <row r="62" spans="1:17" ht="13.5" thickBot="1">
      <c r="A62" s="13" t="s">
        <v>63</v>
      </c>
      <c r="B62" s="30">
        <f t="shared" ref="B62:N62" si="15">+B13-B61</f>
        <v>-923707.19930042047</v>
      </c>
      <c r="C62" s="30">
        <f t="shared" si="15"/>
        <v>408098.02642089035</v>
      </c>
      <c r="D62" s="30">
        <f t="shared" si="15"/>
        <v>1071842.6402638261</v>
      </c>
      <c r="E62" s="30">
        <f t="shared" si="15"/>
        <v>445993.46125483606</v>
      </c>
      <c r="F62" s="30">
        <f t="shared" si="15"/>
        <v>-265749.60705118906</v>
      </c>
      <c r="G62" s="30">
        <f t="shared" si="15"/>
        <v>-389702.61557580205</v>
      </c>
      <c r="H62" s="30">
        <f t="shared" si="15"/>
        <v>-14360.90837025363</v>
      </c>
      <c r="I62" s="30">
        <f t="shared" si="15"/>
        <v>203880.59546278836</v>
      </c>
      <c r="J62" s="30">
        <f t="shared" si="15"/>
        <v>310916.27537100855</v>
      </c>
      <c r="K62" s="30">
        <f t="shared" si="15"/>
        <v>183559.11018969351</v>
      </c>
      <c r="L62" s="30">
        <f t="shared" si="15"/>
        <v>454347.78970141569</v>
      </c>
      <c r="M62" s="30">
        <f t="shared" si="15"/>
        <v>-1277664.3336020331</v>
      </c>
      <c r="N62" s="14">
        <f t="shared" si="15"/>
        <v>207453.23476476967</v>
      </c>
      <c r="O62" s="6"/>
      <c r="P62" s="25"/>
    </row>
    <row r="63" spans="1:17" s="6" customFormat="1" ht="13.5" thickTop="1">
      <c r="A63" s="13" t="s">
        <v>64</v>
      </c>
      <c r="B63" s="32">
        <f>+B62</f>
        <v>-923707.19930042047</v>
      </c>
      <c r="C63" s="32">
        <f t="shared" ref="C63:M63" si="16">B63+C62</f>
        <v>-515609.17287953012</v>
      </c>
      <c r="D63" s="32">
        <f t="shared" si="16"/>
        <v>556233.467384296</v>
      </c>
      <c r="E63" s="32">
        <f t="shared" si="16"/>
        <v>1002226.9286391321</v>
      </c>
      <c r="F63" s="32">
        <f t="shared" si="16"/>
        <v>736477.32158794301</v>
      </c>
      <c r="G63" s="32">
        <f t="shared" si="16"/>
        <v>346774.70601214096</v>
      </c>
      <c r="H63" s="32">
        <f t="shared" si="16"/>
        <v>332413.79764188733</v>
      </c>
      <c r="I63" s="32">
        <f t="shared" si="16"/>
        <v>536294.39310467569</v>
      </c>
      <c r="J63" s="32">
        <f t="shared" si="16"/>
        <v>847210.66847568424</v>
      </c>
      <c r="K63" s="32">
        <f t="shared" si="16"/>
        <v>1030769.7786653778</v>
      </c>
      <c r="L63" s="32">
        <f t="shared" si="16"/>
        <v>1485117.5683667934</v>
      </c>
      <c r="M63" s="32">
        <f t="shared" si="16"/>
        <v>207453.23476476036</v>
      </c>
      <c r="N63" s="12"/>
    </row>
    <row r="64" spans="1:17">
      <c r="A64" s="13" t="s">
        <v>65</v>
      </c>
      <c r="B64" s="12">
        <f t="shared" ref="B64:M64" si="17">+$B$60+B63</f>
        <v>10066787.80069958</v>
      </c>
      <c r="C64" s="12">
        <f t="shared" si="17"/>
        <v>10474885.82712047</v>
      </c>
      <c r="D64" s="12">
        <f t="shared" si="17"/>
        <v>11546728.467384296</v>
      </c>
      <c r="E64" s="12">
        <f t="shared" si="17"/>
        <v>11992721.928639133</v>
      </c>
      <c r="F64" s="12">
        <f t="shared" si="17"/>
        <v>11726972.321587943</v>
      </c>
      <c r="G64" s="12">
        <f t="shared" si="17"/>
        <v>11337269.706012141</v>
      </c>
      <c r="H64" s="12">
        <f t="shared" si="17"/>
        <v>11322908.797641888</v>
      </c>
      <c r="I64" s="12">
        <f t="shared" si="17"/>
        <v>11526789.393104676</v>
      </c>
      <c r="J64" s="12">
        <f t="shared" si="17"/>
        <v>11837705.668475684</v>
      </c>
      <c r="K64" s="12">
        <f t="shared" si="17"/>
        <v>12021264.778665379</v>
      </c>
      <c r="L64" s="12">
        <f t="shared" si="17"/>
        <v>12475612.568366794</v>
      </c>
      <c r="M64" s="12">
        <f t="shared" si="17"/>
        <v>11197948.23476476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0</v>
      </c>
      <c r="C72" s="16">
        <f t="shared" si="18"/>
        <v>0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207453.23476476967</v>
      </c>
    </row>
    <row r="73" spans="1:16" s="6" customFormat="1">
      <c r="A73" s="13" t="s">
        <v>64</v>
      </c>
      <c r="B73" s="16">
        <f t="shared" si="18"/>
        <v>0</v>
      </c>
      <c r="C73" s="16">
        <f t="shared" si="18"/>
        <v>0</v>
      </c>
      <c r="D73" s="16">
        <f t="shared" si="18"/>
        <v>0</v>
      </c>
      <c r="E73" s="16">
        <f t="shared" si="18"/>
        <v>0</v>
      </c>
      <c r="F73" s="16">
        <f t="shared" si="18"/>
        <v>0</v>
      </c>
      <c r="G73" s="16">
        <f t="shared" si="18"/>
        <v>0</v>
      </c>
      <c r="H73" s="16">
        <f t="shared" si="18"/>
        <v>0</v>
      </c>
      <c r="I73" s="16">
        <f t="shared" si="18"/>
        <v>0</v>
      </c>
      <c r="J73" s="16">
        <f t="shared" si="18"/>
        <v>0</v>
      </c>
      <c r="K73" s="16">
        <f t="shared" si="18"/>
        <v>0</v>
      </c>
      <c r="L73" s="16">
        <f t="shared" si="18"/>
        <v>0</v>
      </c>
      <c r="M73" s="16">
        <f t="shared" si="18"/>
        <v>0</v>
      </c>
      <c r="N73" s="16">
        <f t="shared" si="18"/>
        <v>0</v>
      </c>
    </row>
    <row r="74" spans="1:16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52000</v>
      </c>
      <c r="C84" s="7">
        <f>SUM($B53:C53)</f>
        <v>72000</v>
      </c>
      <c r="D84" s="7">
        <f>SUM($B53:D53)</f>
        <v>82000</v>
      </c>
      <c r="E84" s="7">
        <f>SUM($B53:E53)</f>
        <v>126355</v>
      </c>
      <c r="F84" s="7">
        <f>SUM($B53:F53)</f>
        <v>313195</v>
      </c>
      <c r="G84" s="7">
        <f>SUM($B53:G53)</f>
        <v>515195</v>
      </c>
      <c r="H84" s="7">
        <f>SUM(B53:H53)</f>
        <v>712195</v>
      </c>
      <c r="I84" s="7">
        <f>SUM(B53:I53)</f>
        <v>854195</v>
      </c>
      <c r="J84" s="7">
        <f>SUM(B53:J53)</f>
        <v>973195</v>
      </c>
      <c r="K84" s="7">
        <f>SUM(B53:K53)</f>
        <v>973195</v>
      </c>
      <c r="L84" s="7">
        <f>SUM(B53:L53)</f>
        <v>973195</v>
      </c>
      <c r="M84" s="7">
        <f>SUM(B53:M53)</f>
        <v>1428195</v>
      </c>
    </row>
    <row r="85" spans="1:14">
      <c r="A85" s="33" t="s">
        <v>73</v>
      </c>
      <c r="B85" s="7">
        <f t="shared" ref="B85:G85" si="20">+B83-B84</f>
        <v>-52000</v>
      </c>
      <c r="C85" s="7">
        <f t="shared" si="20"/>
        <v>29000</v>
      </c>
      <c r="D85" s="7">
        <f t="shared" si="20"/>
        <v>42668</v>
      </c>
      <c r="E85" s="7">
        <f t="shared" si="20"/>
        <v>78313</v>
      </c>
      <c r="F85" s="7">
        <f t="shared" si="20"/>
        <v>76152</v>
      </c>
      <c r="G85" s="7">
        <f t="shared" si="20"/>
        <v>-83348</v>
      </c>
      <c r="H85" s="7">
        <f t="shared" ref="H85:M85" si="21">+H83-H84</f>
        <v>-183348</v>
      </c>
      <c r="I85" s="7">
        <f t="shared" si="21"/>
        <v>-320348</v>
      </c>
      <c r="J85" s="7">
        <f t="shared" si="21"/>
        <v>-439348</v>
      </c>
      <c r="K85" s="7">
        <f t="shared" si="21"/>
        <v>-254348</v>
      </c>
      <c r="L85" s="7">
        <f t="shared" si="21"/>
        <v>-254348</v>
      </c>
      <c r="M85" s="7">
        <f t="shared" si="21"/>
        <v>-534348</v>
      </c>
    </row>
    <row r="86" spans="1:14">
      <c r="J86" s="6"/>
      <c r="K86" s="6"/>
    </row>
    <row r="87" spans="1:14">
      <c r="A87" t="s">
        <v>74</v>
      </c>
      <c r="B87" s="35">
        <f>-B56-B57</f>
        <v>33000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400000</v>
      </c>
    </row>
    <row r="88" spans="1:14">
      <c r="C88" s="35">
        <f>+B87+C87</f>
        <v>66000</v>
      </c>
      <c r="D88" s="35">
        <f>+C88+D87</f>
        <v>99000</v>
      </c>
      <c r="E88" s="35">
        <f t="shared" ref="E88:M88" si="23">+D88+E87</f>
        <v>132000</v>
      </c>
      <c r="F88" s="35">
        <f t="shared" si="23"/>
        <v>165000</v>
      </c>
      <c r="G88" s="40">
        <f t="shared" si="23"/>
        <v>198000</v>
      </c>
      <c r="H88" s="35">
        <f t="shared" si="23"/>
        <v>231000</v>
      </c>
      <c r="I88" s="40">
        <f t="shared" si="23"/>
        <v>264000</v>
      </c>
      <c r="J88" s="40">
        <f t="shared" si="23"/>
        <v>298000</v>
      </c>
      <c r="K88" s="40">
        <f t="shared" si="23"/>
        <v>332000</v>
      </c>
      <c r="L88" s="35">
        <f t="shared" si="23"/>
        <v>366000</v>
      </c>
      <c r="M88" s="35">
        <f t="shared" si="23"/>
        <v>400000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 xml:space="preserve">&amp;CCash Flow - FY2016/2017
Budget Profile
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1:O97"/>
  <sheetViews>
    <sheetView showGridLines="0" zoomScale="60" zoomScaleNormal="6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</cols>
  <sheetData>
    <row r="1" spans="1:15" ht="13.5" thickBot="1">
      <c r="A1" s="46" t="s">
        <v>110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1008592</v>
      </c>
      <c r="N5" s="12">
        <f>SUM(B5:M5)</f>
        <v>35203430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262464</v>
      </c>
      <c r="N6" s="7">
        <f>SUM(B6:M6)</f>
        <v>1796007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1271056</v>
      </c>
      <c r="N9" s="12">
        <f t="shared" si="0"/>
        <v>36999437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87294</v>
      </c>
      <c r="N11" s="7">
        <f>SUM(B11:M11)</f>
        <v>232023.47000000003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1358350</v>
      </c>
      <c r="N13" s="14">
        <f t="shared" si="1"/>
        <v>37231460.469999999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570782</v>
      </c>
      <c r="N23" s="7">
        <f>SUM(B23:M23)</f>
        <v>19768962</v>
      </c>
      <c r="O23" s="29"/>
    </row>
    <row r="24" spans="1:15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262464</v>
      </c>
      <c r="N24" s="7">
        <f>SUM(B24:M24)</f>
        <v>1796007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833246</v>
      </c>
      <c r="N27" s="12">
        <f t="shared" si="4"/>
        <v>21564969</v>
      </c>
      <c r="O27" s="29"/>
    </row>
    <row r="28" spans="1:15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0.65555412192696472</v>
      </c>
      <c r="N28" s="73">
        <f t="shared" si="5"/>
        <v>0.58284586870875899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15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197583</v>
      </c>
      <c r="N31" s="7">
        <f>SUM(B31:M31)</f>
        <v>2583197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5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5" s="6" customFormat="1">
      <c r="A34" s="13" t="s">
        <v>43</v>
      </c>
      <c r="B34" s="12">
        <f t="shared" ref="B34:N34" si="6">SUM(B30:B33)</f>
        <v>661162</v>
      </c>
      <c r="C34" s="12">
        <f t="shared" si="6"/>
        <v>773537</v>
      </c>
      <c r="D34" s="12">
        <f t="shared" si="6"/>
        <v>945467</v>
      </c>
      <c r="E34" s="12">
        <f t="shared" si="6"/>
        <v>1065117</v>
      </c>
      <c r="F34" s="12">
        <f t="shared" si="6"/>
        <v>810564</v>
      </c>
      <c r="G34" s="12">
        <f t="shared" si="6"/>
        <v>840579</v>
      </c>
      <c r="H34" s="12">
        <f t="shared" si="6"/>
        <v>845182</v>
      </c>
      <c r="I34" s="12">
        <f t="shared" si="6"/>
        <v>922713</v>
      </c>
      <c r="J34" s="12">
        <f t="shared" si="6"/>
        <v>905399</v>
      </c>
      <c r="K34" s="12">
        <f t="shared" si="6"/>
        <v>975864</v>
      </c>
      <c r="L34" s="12">
        <f t="shared" si="6"/>
        <v>859823</v>
      </c>
      <c r="M34" s="12">
        <f t="shared" si="6"/>
        <v>691967</v>
      </c>
      <c r="N34" s="12">
        <f t="shared" si="6"/>
        <v>10297374</v>
      </c>
      <c r="O34" s="29"/>
    </row>
    <row r="35" spans="1:15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5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5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1127635</v>
      </c>
      <c r="N37" s="7">
        <f>SUM(B37:M37)</f>
        <v>17059793</v>
      </c>
      <c r="O37" s="29"/>
    </row>
    <row r="38" spans="1:15" s="6" customFormat="1" hidden="1">
      <c r="A38" s="6" t="s">
        <v>46</v>
      </c>
      <c r="B38" s="7">
        <f>-B34</f>
        <v>-661162</v>
      </c>
      <c r="C38" s="7">
        <f t="shared" ref="C38:M38" si="7">-C34</f>
        <v>-773537</v>
      </c>
      <c r="D38" s="7">
        <f t="shared" si="7"/>
        <v>-945467</v>
      </c>
      <c r="E38" s="7">
        <f t="shared" si="7"/>
        <v>-1065117</v>
      </c>
      <c r="F38" s="7">
        <f t="shared" si="7"/>
        <v>-810564</v>
      </c>
      <c r="G38" s="7">
        <f t="shared" si="7"/>
        <v>-840579</v>
      </c>
      <c r="H38" s="7">
        <f t="shared" si="7"/>
        <v>-845182</v>
      </c>
      <c r="I38" s="7">
        <f t="shared" si="7"/>
        <v>-922713</v>
      </c>
      <c r="J38" s="7">
        <f t="shared" si="7"/>
        <v>-905399</v>
      </c>
      <c r="K38" s="7">
        <f t="shared" si="7"/>
        <v>-975864</v>
      </c>
      <c r="L38" s="7">
        <f t="shared" si="7"/>
        <v>-859823</v>
      </c>
      <c r="M38" s="7">
        <f t="shared" si="7"/>
        <v>-691967</v>
      </c>
      <c r="N38" s="7">
        <f>SUM(B38:M38)</f>
        <v>-10297374</v>
      </c>
      <c r="O38" s="29"/>
    </row>
    <row r="39" spans="1:15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15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5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15" s="6" customFormat="1">
      <c r="A42" s="13" t="s">
        <v>49</v>
      </c>
      <c r="B42" s="12">
        <f t="shared" ref="B42:N42" si="8">SUM(B37:B41)</f>
        <v>421303</v>
      </c>
      <c r="C42" s="12">
        <f t="shared" si="8"/>
        <v>385318</v>
      </c>
      <c r="D42" s="12">
        <f t="shared" si="8"/>
        <v>430715</v>
      </c>
      <c r="E42" s="12">
        <f t="shared" si="8"/>
        <v>641487</v>
      </c>
      <c r="F42" s="12">
        <f t="shared" si="8"/>
        <v>476027</v>
      </c>
      <c r="G42" s="12">
        <f t="shared" si="8"/>
        <v>639334</v>
      </c>
      <c r="H42" s="12">
        <f t="shared" si="8"/>
        <v>340453</v>
      </c>
      <c r="I42" s="12">
        <f t="shared" si="8"/>
        <v>476672</v>
      </c>
      <c r="J42" s="12">
        <f t="shared" si="8"/>
        <v>579107</v>
      </c>
      <c r="K42" s="12">
        <f t="shared" si="8"/>
        <v>552877</v>
      </c>
      <c r="L42" s="12">
        <f t="shared" si="8"/>
        <v>445517</v>
      </c>
      <c r="M42" s="12">
        <f t="shared" si="8"/>
        <v>263086</v>
      </c>
      <c r="N42" s="12">
        <f t="shared" si="8"/>
        <v>5651896</v>
      </c>
      <c r="O42" s="29"/>
    </row>
    <row r="43" spans="1: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5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284799</v>
      </c>
      <c r="N44" s="12">
        <f>SUM(B44:M44)</f>
        <v>3651656</v>
      </c>
      <c r="O44" s="29"/>
    </row>
    <row r="45" spans="1:15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</row>
    <row r="46" spans="1:15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9">SUM(D44:D45)</f>
        <v>272075</v>
      </c>
      <c r="E46" s="12">
        <f t="shared" si="9"/>
        <v>331396</v>
      </c>
      <c r="F46" s="12">
        <f t="shared" si="9"/>
        <v>346084</v>
      </c>
      <c r="G46" s="12">
        <f t="shared" si="9"/>
        <v>278977</v>
      </c>
      <c r="H46" s="12">
        <f t="shared" si="9"/>
        <v>350131</v>
      </c>
      <c r="I46" s="12">
        <f t="shared" si="9"/>
        <v>267034</v>
      </c>
      <c r="J46" s="12">
        <f t="shared" si="9"/>
        <v>1515037</v>
      </c>
      <c r="K46" s="12">
        <f t="shared" si="9"/>
        <v>342373</v>
      </c>
      <c r="L46" s="12">
        <f t="shared" si="9"/>
        <v>283726</v>
      </c>
      <c r="M46" s="12">
        <f t="shared" si="9"/>
        <v>197316</v>
      </c>
      <c r="N46" s="12">
        <f t="shared" si="9"/>
        <v>4724773</v>
      </c>
      <c r="O46" s="29"/>
    </row>
    <row r="47" spans="1:15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5">
      <c r="A48" s="13" t="s">
        <v>52</v>
      </c>
      <c r="B48" s="19">
        <f t="shared" ref="B48:N48" si="10">+B20+B34+B42+B46</f>
        <v>1823521</v>
      </c>
      <c r="C48" s="19">
        <f t="shared" si="10"/>
        <v>2865946</v>
      </c>
      <c r="D48" s="19">
        <f t="shared" si="10"/>
        <v>4671417</v>
      </c>
      <c r="E48" s="19">
        <f t="shared" si="10"/>
        <v>3503276</v>
      </c>
      <c r="F48" s="19">
        <f t="shared" si="10"/>
        <v>2480171</v>
      </c>
      <c r="G48" s="19">
        <f t="shared" si="10"/>
        <v>2748937</v>
      </c>
      <c r="H48" s="19">
        <f t="shared" si="10"/>
        <v>3618395</v>
      </c>
      <c r="I48" s="19">
        <f t="shared" si="10"/>
        <v>3166788</v>
      </c>
      <c r="J48" s="19">
        <f t="shared" si="10"/>
        <v>4164188</v>
      </c>
      <c r="K48" s="19">
        <f t="shared" si="10"/>
        <v>2900130</v>
      </c>
      <c r="L48" s="19">
        <f t="shared" si="10"/>
        <v>2575563</v>
      </c>
      <c r="M48" s="19">
        <f t="shared" si="10"/>
        <v>1590179</v>
      </c>
      <c r="N48" s="19">
        <f t="shared" si="10"/>
        <v>36108511</v>
      </c>
      <c r="O48" s="29"/>
    </row>
    <row r="49" spans="1:15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5">
      <c r="A50" s="1" t="s">
        <v>53</v>
      </c>
      <c r="B50" s="12">
        <f t="shared" ref="B50:M50" si="11">+B13-B48</f>
        <v>-563897</v>
      </c>
      <c r="C50" s="12">
        <f t="shared" si="11"/>
        <v>-292069</v>
      </c>
      <c r="D50" s="12">
        <f t="shared" si="11"/>
        <v>1199273</v>
      </c>
      <c r="E50" s="12">
        <f t="shared" si="11"/>
        <v>583672</v>
      </c>
      <c r="F50" s="12">
        <f t="shared" si="11"/>
        <v>57590</v>
      </c>
      <c r="G50" s="12">
        <f t="shared" si="11"/>
        <v>-154854.41999999993</v>
      </c>
      <c r="H50" s="12">
        <f t="shared" si="11"/>
        <v>-150478</v>
      </c>
      <c r="I50" s="12">
        <f t="shared" si="11"/>
        <v>508740</v>
      </c>
      <c r="J50" s="12">
        <f t="shared" si="11"/>
        <v>-548761</v>
      </c>
      <c r="K50" s="12">
        <f t="shared" si="11"/>
        <v>283679.89000000013</v>
      </c>
      <c r="L50" s="12">
        <f t="shared" si="11"/>
        <v>431883</v>
      </c>
      <c r="M50" s="12">
        <f t="shared" si="11"/>
        <v>-231829</v>
      </c>
      <c r="N50" s="12">
        <f>SUM(B50:M50)</f>
        <v>1122949.4700000002</v>
      </c>
      <c r="O50" s="6"/>
    </row>
    <row r="51" spans="1:15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5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5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</row>
    <row r="54" spans="1:15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15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</row>
    <row r="56" spans="1:15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-10419-407-19580</f>
        <v>-30406</v>
      </c>
      <c r="M56" s="7">
        <v>-183380</v>
      </c>
      <c r="N56" s="7">
        <f>SUM(B56:M56)</f>
        <v>-412620.42</v>
      </c>
      <c r="O56" s="7">
        <v>412620</v>
      </c>
    </row>
    <row r="57" spans="1:15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f>26234.6-27784</f>
        <v>-1549.4000000000015</v>
      </c>
      <c r="M57" s="22">
        <v>324643</v>
      </c>
      <c r="N57" s="22">
        <f>SUM(B57:M57)</f>
        <v>-306613.56000000017</v>
      </c>
      <c r="O57" s="56">
        <v>306614</v>
      </c>
    </row>
    <row r="58" spans="1:15" s="6" customFormat="1">
      <c r="A58" s="13" t="s">
        <v>60</v>
      </c>
      <c r="B58" s="19">
        <f t="shared" ref="B58:N58" si="12">SUM(B53:B57)</f>
        <v>177724</v>
      </c>
      <c r="C58" s="19">
        <f t="shared" si="12"/>
        <v>177891</v>
      </c>
      <c r="D58" s="19">
        <f t="shared" si="12"/>
        <v>-165770</v>
      </c>
      <c r="E58" s="19">
        <f t="shared" si="12"/>
        <v>-147003.35</v>
      </c>
      <c r="F58" s="19">
        <f t="shared" si="12"/>
        <v>75324</v>
      </c>
      <c r="G58" s="19">
        <f t="shared" si="12"/>
        <v>-91512.58</v>
      </c>
      <c r="H58" s="19">
        <f>SUM(H53:H57)</f>
        <v>-431995</v>
      </c>
      <c r="I58" s="19">
        <f t="shared" si="12"/>
        <v>373680</v>
      </c>
      <c r="J58" s="19">
        <f t="shared" si="12"/>
        <v>-1045010</v>
      </c>
      <c r="K58" s="19">
        <f t="shared" si="12"/>
        <v>22940</v>
      </c>
      <c r="L58" s="19">
        <f t="shared" si="12"/>
        <v>296234.59999999998</v>
      </c>
      <c r="M58" s="19">
        <f t="shared" si="12"/>
        <v>169568</v>
      </c>
      <c r="N58" s="19">
        <f t="shared" si="12"/>
        <v>-587929.33000000007</v>
      </c>
      <c r="O58" s="29"/>
    </row>
    <row r="59" spans="1: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5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5">
      <c r="A61" s="13" t="s">
        <v>62</v>
      </c>
      <c r="B61" s="19">
        <f t="shared" ref="B61:N61" si="13">+B58+B48</f>
        <v>2001245</v>
      </c>
      <c r="C61" s="19">
        <f t="shared" si="13"/>
        <v>3043837</v>
      </c>
      <c r="D61" s="19">
        <f t="shared" si="13"/>
        <v>4505647</v>
      </c>
      <c r="E61" s="19">
        <f t="shared" si="13"/>
        <v>3356272.65</v>
      </c>
      <c r="F61" s="19">
        <f t="shared" si="13"/>
        <v>2555495</v>
      </c>
      <c r="G61" s="19">
        <f t="shared" si="13"/>
        <v>2657424.42</v>
      </c>
      <c r="H61" s="19">
        <f t="shared" si="13"/>
        <v>3186400</v>
      </c>
      <c r="I61" s="19">
        <f t="shared" si="13"/>
        <v>3540468</v>
      </c>
      <c r="J61" s="19">
        <f t="shared" si="13"/>
        <v>3119178</v>
      </c>
      <c r="K61" s="19">
        <f t="shared" si="13"/>
        <v>2923070</v>
      </c>
      <c r="L61" s="19">
        <f t="shared" si="13"/>
        <v>2871797.6</v>
      </c>
      <c r="M61" s="19">
        <f t="shared" si="13"/>
        <v>1759747</v>
      </c>
      <c r="N61" s="19">
        <f t="shared" si="13"/>
        <v>35520581.670000002</v>
      </c>
      <c r="O61" s="29"/>
    </row>
    <row r="62" spans="1:15" ht="13.5" thickBot="1">
      <c r="A62" s="13" t="s">
        <v>63</v>
      </c>
      <c r="B62" s="30">
        <f t="shared" ref="B62:N62" si="14">+B13-B61</f>
        <v>-741621</v>
      </c>
      <c r="C62" s="30">
        <f t="shared" si="14"/>
        <v>-469960</v>
      </c>
      <c r="D62" s="30">
        <f t="shared" si="14"/>
        <v>1365043</v>
      </c>
      <c r="E62" s="30">
        <f t="shared" si="14"/>
        <v>730675.35000000009</v>
      </c>
      <c r="F62" s="30">
        <f t="shared" si="14"/>
        <v>-17734</v>
      </c>
      <c r="G62" s="30">
        <f t="shared" si="14"/>
        <v>-63341.839999999851</v>
      </c>
      <c r="H62" s="30">
        <f t="shared" si="14"/>
        <v>281517</v>
      </c>
      <c r="I62" s="30">
        <f t="shared" si="14"/>
        <v>135060</v>
      </c>
      <c r="J62" s="30">
        <f t="shared" si="14"/>
        <v>496249</v>
      </c>
      <c r="K62" s="30">
        <f t="shared" si="14"/>
        <v>260739.89000000013</v>
      </c>
      <c r="L62" s="30">
        <f t="shared" si="14"/>
        <v>135648.39999999991</v>
      </c>
      <c r="M62" s="30">
        <f t="shared" si="14"/>
        <v>-401397</v>
      </c>
      <c r="N62" s="30">
        <f t="shared" si="14"/>
        <v>1710878.799999997</v>
      </c>
      <c r="O62" s="29"/>
    </row>
    <row r="63" spans="1:15" s="6" customFormat="1" ht="13.5" thickTop="1">
      <c r="A63" s="13" t="s">
        <v>64</v>
      </c>
      <c r="B63" s="32">
        <f>+B62</f>
        <v>-741621</v>
      </c>
      <c r="C63" s="32">
        <f t="shared" ref="C63:M63" si="15">B63+C62</f>
        <v>-1211581</v>
      </c>
      <c r="D63" s="32">
        <f t="shared" si="15"/>
        <v>153462</v>
      </c>
      <c r="E63" s="32">
        <f t="shared" si="15"/>
        <v>884137.35000000009</v>
      </c>
      <c r="F63" s="32">
        <f t="shared" si="15"/>
        <v>866403.35000000009</v>
      </c>
      <c r="G63" s="32">
        <f t="shared" si="15"/>
        <v>803061.51000000024</v>
      </c>
      <c r="H63" s="32">
        <f t="shared" si="15"/>
        <v>1084578.5100000002</v>
      </c>
      <c r="I63" s="32">
        <f t="shared" si="15"/>
        <v>1219638.5100000002</v>
      </c>
      <c r="J63" s="32">
        <f t="shared" si="15"/>
        <v>1715887.5100000002</v>
      </c>
      <c r="K63" s="32">
        <f t="shared" si="15"/>
        <v>1976627.4000000004</v>
      </c>
      <c r="L63" s="32">
        <f t="shared" si="15"/>
        <v>2112275.8000000003</v>
      </c>
      <c r="M63" s="32">
        <f t="shared" si="15"/>
        <v>1710878.8000000003</v>
      </c>
      <c r="N63" s="12"/>
    </row>
    <row r="64" spans="1:15">
      <c r="A64" s="13" t="s">
        <v>65</v>
      </c>
      <c r="B64" s="12">
        <f t="shared" ref="B64:M64" si="16">+$B$60+B63</f>
        <v>12631402</v>
      </c>
      <c r="C64" s="12">
        <f t="shared" si="16"/>
        <v>12161442</v>
      </c>
      <c r="D64" s="12">
        <f t="shared" si="16"/>
        <v>13526485</v>
      </c>
      <c r="E64" s="12">
        <f t="shared" si="16"/>
        <v>14257160.35</v>
      </c>
      <c r="F64" s="12">
        <f t="shared" si="16"/>
        <v>14239426.35</v>
      </c>
      <c r="G64" s="12">
        <f t="shared" si="16"/>
        <v>14176084.51</v>
      </c>
      <c r="H64" s="12">
        <f t="shared" si="16"/>
        <v>14457601.51</v>
      </c>
      <c r="I64" s="12">
        <f t="shared" si="16"/>
        <v>14592661.51</v>
      </c>
      <c r="J64" s="12">
        <f t="shared" si="16"/>
        <v>15088910.51</v>
      </c>
      <c r="K64" s="12">
        <f t="shared" si="16"/>
        <v>15349650.4</v>
      </c>
      <c r="L64" s="12">
        <f t="shared" si="16"/>
        <v>15485298.800000001</v>
      </c>
      <c r="M64" s="12">
        <f t="shared" si="16"/>
        <v>15083901.800000001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5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7">+C68+D67</f>
        <v>372879</v>
      </c>
      <c r="E68" s="12">
        <f t="shared" si="17"/>
        <v>760901</v>
      </c>
      <c r="F68" s="12">
        <f t="shared" si="17"/>
        <v>569862</v>
      </c>
      <c r="G68" s="12">
        <f t="shared" si="17"/>
        <v>666298</v>
      </c>
      <c r="H68" s="12">
        <f t="shared" si="17"/>
        <v>552018</v>
      </c>
      <c r="I68" s="12">
        <f t="shared" si="17"/>
        <v>868308</v>
      </c>
      <c r="J68" s="12">
        <f t="shared" si="17"/>
        <v>1497777</v>
      </c>
      <c r="K68" s="12">
        <f t="shared" si="17"/>
        <v>1476888</v>
      </c>
      <c r="L68" s="12">
        <f t="shared" si="17"/>
        <v>1665755</v>
      </c>
      <c r="M68" s="12">
        <f t="shared" si="17"/>
        <v>305919</v>
      </c>
      <c r="N68" s="16"/>
      <c r="O68" s="6"/>
    </row>
    <row r="69" spans="1:15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226638</v>
      </c>
      <c r="C72" s="31">
        <f t="shared" si="18"/>
        <v>-635617</v>
      </c>
      <c r="D72" s="31">
        <f t="shared" si="18"/>
        <v>189562</v>
      </c>
      <c r="E72" s="31">
        <f t="shared" si="18"/>
        <v>342653.35000000009</v>
      </c>
      <c r="F72" s="31">
        <f t="shared" si="18"/>
        <v>173305</v>
      </c>
      <c r="G72" s="31">
        <f t="shared" si="18"/>
        <v>-159777.83999999985</v>
      </c>
      <c r="H72" s="31">
        <f t="shared" si="18"/>
        <v>395797</v>
      </c>
      <c r="I72" s="31">
        <f t="shared" si="18"/>
        <v>-181230</v>
      </c>
      <c r="J72" s="31">
        <f t="shared" si="18"/>
        <v>-133220</v>
      </c>
      <c r="K72" s="31">
        <f t="shared" si="18"/>
        <v>281628.89000000013</v>
      </c>
      <c r="L72" s="31">
        <f t="shared" si="18"/>
        <v>-53218.600000000093</v>
      </c>
      <c r="M72" s="31">
        <f t="shared" si="18"/>
        <v>958439</v>
      </c>
      <c r="N72" s="6"/>
      <c r="O72" s="6"/>
    </row>
    <row r="73" spans="1:15" s="6" customFormat="1">
      <c r="A73" s="13" t="s">
        <v>64</v>
      </c>
      <c r="B73" s="31">
        <f t="shared" si="18"/>
        <v>226638</v>
      </c>
      <c r="C73" s="31">
        <f t="shared" si="18"/>
        <v>-408979</v>
      </c>
      <c r="D73" s="31">
        <f t="shared" si="18"/>
        <v>-219417</v>
      </c>
      <c r="E73" s="31">
        <f t="shared" si="18"/>
        <v>123236.35000000009</v>
      </c>
      <c r="F73" s="31">
        <f t="shared" si="18"/>
        <v>296541.35000000009</v>
      </c>
      <c r="G73" s="31">
        <f t="shared" si="18"/>
        <v>136763.51000000024</v>
      </c>
      <c r="H73" s="31">
        <f t="shared" si="18"/>
        <v>532560.51000000024</v>
      </c>
      <c r="I73" s="31">
        <f t="shared" si="18"/>
        <v>351330.51000000024</v>
      </c>
      <c r="J73" s="31">
        <f t="shared" si="18"/>
        <v>218110.51000000024</v>
      </c>
      <c r="K73" s="31">
        <f t="shared" si="18"/>
        <v>499739.40000000037</v>
      </c>
      <c r="L73" s="31">
        <f t="shared" si="18"/>
        <v>446520.80000000028</v>
      </c>
      <c r="M73" s="31">
        <f t="shared" si="18"/>
        <v>1404959.8000000003</v>
      </c>
      <c r="N73" s="16">
        <f t="shared" si="18"/>
        <v>0</v>
      </c>
    </row>
    <row r="74" spans="1:15">
      <c r="A74" s="1" t="s">
        <v>65</v>
      </c>
      <c r="B74" s="16">
        <f t="shared" si="18"/>
        <v>2564614.1993004195</v>
      </c>
      <c r="C74" s="16">
        <f t="shared" si="18"/>
        <v>1686556.1728795301</v>
      </c>
      <c r="D74" s="16">
        <f t="shared" si="18"/>
        <v>1979756.5326157045</v>
      </c>
      <c r="E74" s="16">
        <f t="shared" si="18"/>
        <v>2264438.4213608671</v>
      </c>
      <c r="F74" s="16">
        <f t="shared" si="18"/>
        <v>2512454.0284120571</v>
      </c>
      <c r="G74" s="16">
        <f t="shared" si="18"/>
        <v>2838814.8039878588</v>
      </c>
      <c r="H74" s="16">
        <f t="shared" si="18"/>
        <v>3134692.7123581115</v>
      </c>
      <c r="I74" s="16">
        <f t="shared" si="18"/>
        <v>3065872.1168953236</v>
      </c>
      <c r="J74" s="16">
        <f t="shared" si="18"/>
        <v>3251204.841524316</v>
      </c>
      <c r="K74" s="16">
        <f t="shared" si="18"/>
        <v>3328385.6213346217</v>
      </c>
      <c r="L74" s="16">
        <f t="shared" si="18"/>
        <v>3009686.2316332068</v>
      </c>
      <c r="M74" s="16">
        <f t="shared" si="18"/>
        <v>3885953.5652352404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0">+B83-B84</f>
        <v>-49289</v>
      </c>
      <c r="C85" s="7">
        <f t="shared" si="20"/>
        <v>-259668</v>
      </c>
      <c r="D85" s="7">
        <f t="shared" si="20"/>
        <v>-255015</v>
      </c>
      <c r="E85" s="7">
        <f t="shared" si="20"/>
        <v>-228682.65000000002</v>
      </c>
      <c r="F85" s="7">
        <f t="shared" si="20"/>
        <v>-127281.65000000002</v>
      </c>
      <c r="G85" s="7">
        <f t="shared" si="20"/>
        <v>51654.349999999977</v>
      </c>
      <c r="H85" s="7">
        <f t="shared" ref="H85:M85" si="21">+H83-H84</f>
        <v>233052.34999999998</v>
      </c>
      <c r="I85" s="7">
        <f t="shared" si="21"/>
        <v>306235.34999999998</v>
      </c>
      <c r="J85" s="7">
        <f t="shared" si="21"/>
        <v>417535.35</v>
      </c>
      <c r="K85" s="7">
        <f t="shared" si="21"/>
        <v>409197.35</v>
      </c>
      <c r="L85" s="7">
        <f t="shared" si="21"/>
        <v>81007.349999999977</v>
      </c>
      <c r="M85" s="7">
        <f t="shared" si="21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2">-C56-C57</f>
        <v>52488</v>
      </c>
      <c r="D87" s="35">
        <f t="shared" si="22"/>
        <v>171117</v>
      </c>
      <c r="E87" s="35">
        <f t="shared" si="22"/>
        <v>165026</v>
      </c>
      <c r="F87" s="35">
        <f t="shared" si="22"/>
        <v>105115</v>
      </c>
      <c r="G87" s="40">
        <f t="shared" si="22"/>
        <v>114576.58</v>
      </c>
      <c r="H87" s="40">
        <f t="shared" si="22"/>
        <v>447597</v>
      </c>
      <c r="I87" s="35">
        <f t="shared" si="22"/>
        <v>-304863</v>
      </c>
      <c r="J87" s="35">
        <f t="shared" si="22"/>
        <v>-107890</v>
      </c>
      <c r="K87" s="40">
        <f t="shared" si="22"/>
        <v>-14602</v>
      </c>
      <c r="L87" s="35">
        <f t="shared" si="22"/>
        <v>31955.4</v>
      </c>
      <c r="M87" s="35">
        <f t="shared" si="22"/>
        <v>-141263</v>
      </c>
      <c r="N87" s="35">
        <f t="shared" si="22"/>
        <v>719233.98000000021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3">+D88+E87</f>
        <v>588608</v>
      </c>
      <c r="F88" s="35">
        <f t="shared" si="23"/>
        <v>693723</v>
      </c>
      <c r="G88" s="40">
        <f t="shared" si="23"/>
        <v>808299.58</v>
      </c>
      <c r="H88" s="35">
        <f t="shared" si="23"/>
        <v>1255896.58</v>
      </c>
      <c r="I88" s="40">
        <f t="shared" si="23"/>
        <v>951033.58000000007</v>
      </c>
      <c r="J88" s="40">
        <f t="shared" si="23"/>
        <v>843143.58000000007</v>
      </c>
      <c r="K88" s="40">
        <f t="shared" si="23"/>
        <v>828541.58000000007</v>
      </c>
      <c r="L88" s="35">
        <f t="shared" si="23"/>
        <v>860496.9800000001</v>
      </c>
      <c r="M88" s="35">
        <f t="shared" si="23"/>
        <v>719233.9800000001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1:Z97"/>
  <sheetViews>
    <sheetView showGridLines="0" zoomScale="50" zoomScaleNormal="5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1161453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38493531</v>
      </c>
      <c r="O5" s="29"/>
    </row>
    <row r="6" spans="1:15" s="6" customFormat="1">
      <c r="A6" s="6" t="s">
        <v>29</v>
      </c>
      <c r="B6" s="53">
        <v>85092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1617321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1246545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40110852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1246545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40110852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507710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16944097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507710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16944097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653743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21549434</v>
      </c>
      <c r="O23" s="29"/>
    </row>
    <row r="24" spans="1:15" s="6" customFormat="1">
      <c r="A24" s="6" t="s">
        <v>37</v>
      </c>
      <c r="B24" s="7">
        <f t="shared" si="3"/>
        <v>85092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1617321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738835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23166755</v>
      </c>
      <c r="O27" s="29"/>
    </row>
    <row r="28" spans="1:15" s="6" customFormat="1" ht="14.45" customHeight="1">
      <c r="B28" s="73">
        <f>+B27/B9</f>
        <v>0.59270624004749128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0.57756826008083795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600233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8332125</v>
      </c>
      <c r="O30" s="29"/>
    </row>
    <row r="31" spans="1:15" s="6" customFormat="1">
      <c r="A31" s="6" t="s">
        <v>42</v>
      </c>
      <c r="B31" s="53">
        <v>238498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2711346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838731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11043471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1373408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42">
        <f>SUM(B37:M37)</f>
        <v>18003171</v>
      </c>
      <c r="O37" s="29"/>
    </row>
    <row r="38" spans="1:16" s="6" customFormat="1">
      <c r="A38" s="6" t="s">
        <v>46</v>
      </c>
      <c r="B38" s="7">
        <f>-B34</f>
        <v>-838731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42">
        <f>SUM(B38:M38)</f>
        <v>-11043471</v>
      </c>
      <c r="O38" s="29"/>
    </row>
    <row r="39" spans="1:16" s="6" customFormat="1">
      <c r="A39" s="6" t="s">
        <v>47</v>
      </c>
      <c r="B39" s="72">
        <v>-89837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42">
        <f>SUM(B39:M39)</f>
        <v>-998481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434840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5840319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552053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4832559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/>
      <c r="K45" s="22"/>
      <c r="L45" s="22"/>
      <c r="M45" s="77"/>
      <c r="N45" s="22">
        <f>SUM(B45:M45)</f>
        <v>0</v>
      </c>
      <c r="O45" s="29"/>
    </row>
    <row r="46" spans="1:16">
      <c r="A46" s="1" t="s">
        <v>50</v>
      </c>
      <c r="B46" s="12">
        <f>SUM(B44:B45)</f>
        <v>552053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4832559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2333334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38660446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-1086789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1450406</v>
      </c>
      <c r="O50" s="7">
        <f>+N50+N39+N41</f>
        <v>331025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50000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51">
        <f>SUM(B53:M53)</f>
        <v>930725</v>
      </c>
      <c r="O53" s="10">
        <v>930725</v>
      </c>
      <c r="P53" s="40">
        <f>+O53-N53</f>
        <v>0</v>
      </c>
      <c r="Z53" s="40">
        <f>N53-P53+O53-N53</f>
        <v>930725</v>
      </c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51">
        <v>348240</v>
      </c>
      <c r="C55" s="10"/>
      <c r="D55" s="10"/>
      <c r="E55" s="10"/>
      <c r="F55" s="10"/>
      <c r="G55" s="10"/>
      <c r="H55" s="10"/>
      <c r="I55" s="10"/>
      <c r="J55" s="47"/>
      <c r="K55" s="10"/>
      <c r="L55" s="10">
        <v>0</v>
      </c>
      <c r="M55" s="77"/>
      <c r="N55" s="10">
        <f>SUM(B55:M55)</f>
        <v>348240</v>
      </c>
    </row>
    <row r="56" spans="1:26" s="6" customFormat="1">
      <c r="A56" s="37" t="s">
        <v>58</v>
      </c>
      <c r="B56" s="7">
        <v>-20000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42">
        <f>SUM(B56:M56)</f>
        <v>-260000</v>
      </c>
      <c r="O56" s="7">
        <v>412620</v>
      </c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50">
        <f>SUM(B57:M57)</f>
        <v>-300000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353240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808965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44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2686574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39469411</v>
      </c>
      <c r="O61" s="29"/>
    </row>
    <row r="62" spans="1:26" ht="13.5" thickBot="1">
      <c r="A62" s="13" t="s">
        <v>63</v>
      </c>
      <c r="B62" s="30">
        <f t="shared" ref="B62:N62" si="14">+B13-B61</f>
        <v>-1440029</v>
      </c>
      <c r="C62" s="30">
        <f t="shared" si="14"/>
        <v>-123812</v>
      </c>
      <c r="D62" s="30">
        <f t="shared" si="14"/>
        <v>1148155</v>
      </c>
      <c r="E62" s="30">
        <f t="shared" si="14"/>
        <v>583156</v>
      </c>
      <c r="F62" s="30">
        <f t="shared" si="14"/>
        <v>-125852</v>
      </c>
      <c r="G62" s="30">
        <f t="shared" si="14"/>
        <v>-37690</v>
      </c>
      <c r="H62" s="30">
        <f t="shared" si="14"/>
        <v>100669</v>
      </c>
      <c r="I62" s="30">
        <f t="shared" si="14"/>
        <v>782418</v>
      </c>
      <c r="J62" s="30">
        <f t="shared" si="14"/>
        <v>335342</v>
      </c>
      <c r="K62" s="30">
        <f t="shared" si="14"/>
        <v>368443</v>
      </c>
      <c r="L62" s="30">
        <f t="shared" si="14"/>
        <v>110221</v>
      </c>
      <c r="M62" s="30">
        <f t="shared" si="14"/>
        <v>-1059580</v>
      </c>
      <c r="N62" s="30">
        <f t="shared" si="14"/>
        <v>641441</v>
      </c>
      <c r="O62" s="29"/>
    </row>
    <row r="63" spans="1:26" s="6" customFormat="1" ht="13.5" thickTop="1">
      <c r="A63" s="13" t="s">
        <v>64</v>
      </c>
      <c r="B63" s="32">
        <f>+B62</f>
        <v>-1440029</v>
      </c>
      <c r="C63" s="32">
        <f t="shared" ref="C63:M63" si="15">B63+C62</f>
        <v>-1563841</v>
      </c>
      <c r="D63" s="32">
        <f t="shared" si="15"/>
        <v>-415686</v>
      </c>
      <c r="E63" s="32">
        <f t="shared" si="15"/>
        <v>167470</v>
      </c>
      <c r="F63" s="32">
        <f t="shared" si="15"/>
        <v>41618</v>
      </c>
      <c r="G63" s="32">
        <f t="shared" si="15"/>
        <v>3928</v>
      </c>
      <c r="H63" s="32">
        <f t="shared" si="15"/>
        <v>104597</v>
      </c>
      <c r="I63" s="32">
        <f t="shared" si="15"/>
        <v>887015</v>
      </c>
      <c r="J63" s="32">
        <f t="shared" si="15"/>
        <v>1222357</v>
      </c>
      <c r="K63" s="32">
        <f t="shared" si="15"/>
        <v>1590800</v>
      </c>
      <c r="L63" s="32">
        <f t="shared" si="15"/>
        <v>1701021</v>
      </c>
      <c r="M63" s="32">
        <f t="shared" si="15"/>
        <v>641441</v>
      </c>
      <c r="N63" s="12"/>
    </row>
    <row r="64" spans="1:26">
      <c r="A64" s="13" t="s">
        <v>65</v>
      </c>
      <c r="B64" s="12">
        <f t="shared" ref="B64:M64" si="16">+$B$60+B63</f>
        <v>12917512</v>
      </c>
      <c r="C64" s="12">
        <f t="shared" si="16"/>
        <v>12793700</v>
      </c>
      <c r="D64" s="12">
        <f t="shared" si="16"/>
        <v>13941855</v>
      </c>
      <c r="E64" s="12">
        <f t="shared" si="16"/>
        <v>14525011</v>
      </c>
      <c r="F64" s="12">
        <f t="shared" si="16"/>
        <v>14399159</v>
      </c>
      <c r="G64" s="12">
        <f t="shared" si="16"/>
        <v>14361469</v>
      </c>
      <c r="H64" s="12">
        <f t="shared" si="16"/>
        <v>14462138</v>
      </c>
      <c r="I64" s="12">
        <f t="shared" si="16"/>
        <v>15244556</v>
      </c>
      <c r="J64" s="12">
        <f t="shared" si="16"/>
        <v>15579898</v>
      </c>
      <c r="K64" s="12">
        <f t="shared" si="16"/>
        <v>15948341</v>
      </c>
      <c r="L64" s="12">
        <f t="shared" si="16"/>
        <v>16058562</v>
      </c>
      <c r="M64" s="12">
        <f t="shared" si="16"/>
        <v>14998982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50000</v>
      </c>
      <c r="C84" s="7">
        <f>SUM($B53:C53)</f>
        <v>100000</v>
      </c>
      <c r="D84" s="7">
        <f>SUM($B53:D53)</f>
        <v>300000</v>
      </c>
      <c r="E84" s="7">
        <f>SUM($B53:E53)</f>
        <v>400000</v>
      </c>
      <c r="F84" s="7">
        <f>SUM($B53:F53)</f>
        <v>410000</v>
      </c>
      <c r="G84" s="7">
        <f>SUM($B53:G53)</f>
        <v>510000</v>
      </c>
      <c r="H84" s="7">
        <f>SUM(B53:H53)</f>
        <v>520000</v>
      </c>
      <c r="I84" s="7">
        <f>SUM(B53:I53)</f>
        <v>595000</v>
      </c>
      <c r="J84" s="7">
        <f>SUM(B53:J53)</f>
        <v>645000</v>
      </c>
      <c r="K84" s="7">
        <f>SUM(B53:K53)</f>
        <v>655000</v>
      </c>
      <c r="L84" s="7">
        <f>SUM(B53:L53)</f>
        <v>665000</v>
      </c>
      <c r="M84" s="7">
        <f>SUM(B53:M53)</f>
        <v>930725</v>
      </c>
    </row>
    <row r="85" spans="1:14">
      <c r="A85" s="33" t="s">
        <v>73</v>
      </c>
      <c r="B85" s="7">
        <f t="shared" ref="B85:G85" si="20">+B83-B84</f>
        <v>2000</v>
      </c>
      <c r="C85" s="7">
        <f t="shared" si="20"/>
        <v>-28000</v>
      </c>
      <c r="D85" s="7">
        <f t="shared" si="20"/>
        <v>-218000</v>
      </c>
      <c r="E85" s="7">
        <f t="shared" si="20"/>
        <v>-273645</v>
      </c>
      <c r="F85" s="7">
        <f t="shared" si="20"/>
        <v>-96805</v>
      </c>
      <c r="G85" s="7">
        <f t="shared" si="20"/>
        <v>5195</v>
      </c>
      <c r="H85" s="7">
        <f t="shared" ref="H85:M85" si="21">+H83-H84</f>
        <v>192195</v>
      </c>
      <c r="I85" s="7">
        <f t="shared" si="21"/>
        <v>259195</v>
      </c>
      <c r="J85" s="7">
        <f t="shared" si="21"/>
        <v>328195</v>
      </c>
      <c r="K85" s="7">
        <f t="shared" si="21"/>
        <v>318195</v>
      </c>
      <c r="L85" s="7">
        <f t="shared" si="21"/>
        <v>308195</v>
      </c>
      <c r="M85" s="7">
        <f t="shared" si="21"/>
        <v>497470</v>
      </c>
    </row>
    <row r="86" spans="1:14">
      <c r="J86" s="6"/>
      <c r="K86" s="6"/>
    </row>
    <row r="87" spans="1:14">
      <c r="A87" t="s">
        <v>74</v>
      </c>
      <c r="B87" s="35">
        <f>-B56-B57</f>
        <v>45000</v>
      </c>
      <c r="C87" s="35">
        <f t="shared" ref="C87:N87" si="22">-C56-C57</f>
        <v>45000</v>
      </c>
      <c r="D87" s="35">
        <f t="shared" si="22"/>
        <v>50000</v>
      </c>
      <c r="E87" s="35">
        <f t="shared" si="22"/>
        <v>45000</v>
      </c>
      <c r="F87" s="35">
        <f t="shared" si="22"/>
        <v>45000</v>
      </c>
      <c r="G87" s="40">
        <f t="shared" si="22"/>
        <v>50000</v>
      </c>
      <c r="H87" s="40">
        <f t="shared" si="22"/>
        <v>45000</v>
      </c>
      <c r="I87" s="35">
        <f t="shared" si="22"/>
        <v>45000</v>
      </c>
      <c r="J87" s="35">
        <f t="shared" si="22"/>
        <v>50000</v>
      </c>
      <c r="K87" s="40">
        <f t="shared" si="22"/>
        <v>45000</v>
      </c>
      <c r="L87" s="35">
        <f t="shared" si="22"/>
        <v>45000</v>
      </c>
      <c r="M87" s="35">
        <f t="shared" si="22"/>
        <v>50000</v>
      </c>
      <c r="N87" s="35">
        <f t="shared" si="22"/>
        <v>560000</v>
      </c>
    </row>
    <row r="88" spans="1:14">
      <c r="C88" s="35">
        <f>+B87+C87</f>
        <v>90000</v>
      </c>
      <c r="D88" s="35">
        <f>+C88+D87</f>
        <v>140000</v>
      </c>
      <c r="E88" s="35">
        <f t="shared" ref="E88:M88" si="23">+D88+E87</f>
        <v>185000</v>
      </c>
      <c r="F88" s="35">
        <f t="shared" si="23"/>
        <v>230000</v>
      </c>
      <c r="G88" s="40">
        <f t="shared" si="23"/>
        <v>280000</v>
      </c>
      <c r="H88" s="35">
        <f t="shared" si="23"/>
        <v>325000</v>
      </c>
      <c r="I88" s="40">
        <f t="shared" si="23"/>
        <v>370000</v>
      </c>
      <c r="J88" s="40">
        <f t="shared" si="23"/>
        <v>420000</v>
      </c>
      <c r="K88" s="40">
        <f t="shared" si="23"/>
        <v>465000</v>
      </c>
      <c r="L88" s="35">
        <f t="shared" si="23"/>
        <v>510000</v>
      </c>
      <c r="M88" s="35">
        <f t="shared" si="23"/>
        <v>560000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1664716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38996794</v>
      </c>
      <c r="O5" s="29"/>
    </row>
    <row r="6" spans="1:15" s="6" customFormat="1">
      <c r="A6" s="6" t="s">
        <v>29</v>
      </c>
      <c r="B6" s="53">
        <v>98799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1631028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32">
        <f t="shared" ref="B9:N9" si="0">SUM(B5:B8)</f>
        <v>1763515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40627822</v>
      </c>
      <c r="O9" s="29"/>
    </row>
    <row r="10" spans="1:15" s="6" customFormat="1" ht="6.75" customHeight="1">
      <c r="B10" s="3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39">
        <v>910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910</v>
      </c>
      <c r="O11" s="29">
        <v>-232025</v>
      </c>
    </row>
    <row r="12" spans="1:15" s="6" customFormat="1" ht="7.5" customHeight="1">
      <c r="B12" s="3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30">
        <f t="shared" ref="B13:N13" si="1">B9+B11</f>
        <v>1764425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40628732</v>
      </c>
      <c r="O13" s="29"/>
    </row>
    <row r="14" spans="1:15" s="6" customFormat="1" ht="13.5" thickTop="1">
      <c r="B14" s="3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3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64">
        <v>808507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17244894</v>
      </c>
      <c r="O16" s="29"/>
    </row>
    <row r="17" spans="1:15" s="6" customFormat="1">
      <c r="B17" s="7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3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7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32">
        <f t="shared" ref="B20:N20" si="2">SUM(B16:B19)</f>
        <v>808507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17244894</v>
      </c>
      <c r="O20" s="29"/>
    </row>
    <row r="21" spans="1:15" s="6" customFormat="1">
      <c r="B21" s="3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3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39">
        <f t="shared" ref="B23:M26" si="3">+B5-B16</f>
        <v>856209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21751900</v>
      </c>
      <c r="O23" s="29"/>
    </row>
    <row r="24" spans="1:15" s="6" customFormat="1">
      <c r="A24" s="6" t="s">
        <v>37</v>
      </c>
      <c r="B24" s="39">
        <f t="shared" si="3"/>
        <v>98799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1631028</v>
      </c>
      <c r="O24" s="29"/>
    </row>
    <row r="25" spans="1:15" s="6" customFormat="1">
      <c r="A25" s="6" t="s">
        <v>38</v>
      </c>
      <c r="B25" s="39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79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32">
        <f t="shared" ref="B27:N27" si="4">SUM(B23:B26)</f>
        <v>955008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23382928</v>
      </c>
      <c r="O27" s="29"/>
    </row>
    <row r="28" spans="1:15" s="6" customFormat="1" ht="14.45" customHeight="1">
      <c r="B28" s="80">
        <f>+B27/B9</f>
        <v>0.54153664698060411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0.57553978650393811</v>
      </c>
    </row>
    <row r="29" spans="1:15" s="6" customFormat="1">
      <c r="A29" s="13" t="s">
        <v>40</v>
      </c>
      <c r="B29" s="3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64">
        <v>550190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8282082</v>
      </c>
      <c r="O30" s="29"/>
    </row>
    <row r="31" spans="1:15" s="6" customFormat="1">
      <c r="A31" s="6" t="s">
        <v>42</v>
      </c>
      <c r="B31" s="64">
        <v>192847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2665695</v>
      </c>
      <c r="O31" s="29"/>
    </row>
    <row r="32" spans="1:15" s="6" customFormat="1" ht="15">
      <c r="A32" s="6" t="s">
        <v>38</v>
      </c>
      <c r="B32" s="81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7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32">
        <f t="shared" ref="B34:N34" si="6">SUM(B30:B33)</f>
        <v>743037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10947777</v>
      </c>
      <c r="O34" s="29"/>
    </row>
    <row r="35" spans="1:16" s="6" customFormat="1">
      <c r="B35" s="39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3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64">
        <v>1292386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17922149</v>
      </c>
      <c r="O37" s="29"/>
    </row>
    <row r="38" spans="1:16" s="6" customFormat="1">
      <c r="A38" s="6" t="s">
        <v>46</v>
      </c>
      <c r="B38" s="39">
        <f>-B34</f>
        <v>-743037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-10947777</v>
      </c>
      <c r="O38" s="29"/>
    </row>
    <row r="39" spans="1:16" s="6" customFormat="1">
      <c r="A39" s="6" t="s">
        <v>47</v>
      </c>
      <c r="B39" s="82">
        <v>-79744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-988388</v>
      </c>
      <c r="O39" s="29"/>
    </row>
    <row r="40" spans="1:16" s="6" customFormat="1">
      <c r="A40" s="6" t="s">
        <v>78</v>
      </c>
      <c r="B40" s="6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83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32">
        <f t="shared" ref="B42:N42" si="8">SUM(B37:B41)</f>
        <v>459605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5865084</v>
      </c>
      <c r="O42" s="29"/>
    </row>
    <row r="43" spans="1:16">
      <c r="A43" s="1"/>
      <c r="B43" s="3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64">
        <v>341767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4622273</v>
      </c>
      <c r="O44" s="29"/>
      <c r="P44" s="25"/>
    </row>
    <row r="45" spans="1:16">
      <c r="A45" s="6" t="s">
        <v>107</v>
      </c>
      <c r="B45" s="77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32">
        <f>SUM(B44:B45)</f>
        <v>341767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4622273</v>
      </c>
      <c r="O46" s="29"/>
    </row>
    <row r="47" spans="1:16">
      <c r="B47" s="39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84">
        <f t="shared" ref="B48:N48" si="10">+B20+B34+B42+B46</f>
        <v>2352916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38680028</v>
      </c>
      <c r="O48" s="29"/>
    </row>
    <row r="49" spans="1:26">
      <c r="B49" s="39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32">
        <f t="shared" ref="B50:M50" si="11">+B13-B48</f>
        <v>-588491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1948704</v>
      </c>
      <c r="O50" s="7">
        <f>+N50+N39+N41</f>
        <v>839416</v>
      </c>
    </row>
    <row r="51" spans="1:26" ht="7.5" customHeight="1">
      <c r="B51" s="39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39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47">
        <v>21640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902365</v>
      </c>
      <c r="O53" s="10">
        <v>930725</v>
      </c>
      <c r="P53" s="40">
        <f>+O53-N53</f>
        <v>28360</v>
      </c>
      <c r="Z53" s="40">
        <f>N53-P53+O53-N53</f>
        <v>902365</v>
      </c>
    </row>
    <row r="54" spans="1:26" s="6" customFormat="1">
      <c r="A54" s="6" t="s">
        <v>96</v>
      </c>
      <c r="B54" s="47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47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22"/>
      <c r="N55" s="10">
        <f>SUM(B55:M55)</f>
        <v>348240</v>
      </c>
    </row>
    <row r="56" spans="1:26" s="6" customFormat="1">
      <c r="A56" s="37" t="s">
        <v>58</v>
      </c>
      <c r="B56" s="39">
        <v>-15538.11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-255538.11</v>
      </c>
      <c r="O56" s="7">
        <v>412620</v>
      </c>
    </row>
    <row r="57" spans="1:26" s="6" customFormat="1">
      <c r="A57" s="6" t="s">
        <v>59</v>
      </c>
      <c r="B57" s="77">
        <v>-171741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-446741</v>
      </c>
      <c r="O57" s="56">
        <v>306614</v>
      </c>
    </row>
    <row r="58" spans="1:26" s="6" customFormat="1">
      <c r="A58" s="13" t="s">
        <v>60</v>
      </c>
      <c r="B58" s="84">
        <f t="shared" ref="B58:N58" si="12">SUM(B53:B57)</f>
        <v>182600.89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638325.89000000013</v>
      </c>
      <c r="O58" s="29"/>
    </row>
    <row r="59" spans="1:26">
      <c r="B59" s="3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3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84">
        <f t="shared" ref="B61:N61" si="13">+B58+B48</f>
        <v>2535516.89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39318353.890000001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14">
        <f t="shared" si="14"/>
        <v>-123812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1310378.1099999994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12">
        <f t="shared" ref="C63:M63" si="15">B63+C62</f>
        <v>-894903.89000000013</v>
      </c>
      <c r="D63" s="12">
        <f t="shared" si="15"/>
        <v>253251.10999999987</v>
      </c>
      <c r="E63" s="12">
        <f t="shared" si="15"/>
        <v>836407.10999999987</v>
      </c>
      <c r="F63" s="12">
        <f t="shared" si="15"/>
        <v>710555.10999999987</v>
      </c>
      <c r="G63" s="12">
        <f t="shared" si="15"/>
        <v>672865.10999999987</v>
      </c>
      <c r="H63" s="12">
        <f t="shared" si="15"/>
        <v>773534.10999999987</v>
      </c>
      <c r="I63" s="12">
        <f t="shared" si="15"/>
        <v>1555952.1099999999</v>
      </c>
      <c r="J63" s="12">
        <f t="shared" si="15"/>
        <v>1891294.1099999999</v>
      </c>
      <c r="K63" s="12">
        <f t="shared" si="15"/>
        <v>2259737.11</v>
      </c>
      <c r="L63" s="12">
        <f t="shared" si="15"/>
        <v>2369958.11</v>
      </c>
      <c r="M63" s="12">
        <f t="shared" si="15"/>
        <v>1310378.1099999999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13462637.109999999</v>
      </c>
      <c r="D64" s="12">
        <f t="shared" si="16"/>
        <v>14610792.109999999</v>
      </c>
      <c r="E64" s="12">
        <f t="shared" si="16"/>
        <v>15193948.109999999</v>
      </c>
      <c r="F64" s="12">
        <f t="shared" si="16"/>
        <v>15068096.109999999</v>
      </c>
      <c r="G64" s="12">
        <f t="shared" si="16"/>
        <v>15030406.109999999</v>
      </c>
      <c r="H64" s="12">
        <f t="shared" si="16"/>
        <v>15131075.109999999</v>
      </c>
      <c r="I64" s="12">
        <f t="shared" si="16"/>
        <v>15913493.109999999</v>
      </c>
      <c r="J64" s="12">
        <f t="shared" si="16"/>
        <v>16248835.109999999</v>
      </c>
      <c r="K64" s="12">
        <f t="shared" si="16"/>
        <v>16617278.109999999</v>
      </c>
      <c r="L64" s="12">
        <f t="shared" si="16"/>
        <v>16727499.109999999</v>
      </c>
      <c r="M64" s="12">
        <f t="shared" si="16"/>
        <v>15667919.109999999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668937.10999999987</v>
      </c>
      <c r="D73" s="31">
        <f t="shared" si="18"/>
        <v>668937.10999999987</v>
      </c>
      <c r="E73" s="31">
        <f t="shared" si="18"/>
        <v>668937.10999999987</v>
      </c>
      <c r="F73" s="31">
        <f t="shared" si="18"/>
        <v>668937.10999999987</v>
      </c>
      <c r="G73" s="31">
        <f t="shared" si="18"/>
        <v>668937.10999999987</v>
      </c>
      <c r="H73" s="31">
        <f t="shared" si="18"/>
        <v>668937.10999999987</v>
      </c>
      <c r="I73" s="31">
        <f t="shared" si="18"/>
        <v>668937.10999999987</v>
      </c>
      <c r="J73" s="31">
        <f t="shared" si="18"/>
        <v>668937.10999999987</v>
      </c>
      <c r="K73" s="31">
        <f t="shared" si="18"/>
        <v>668937.10999999987</v>
      </c>
      <c r="L73" s="31">
        <f t="shared" si="18"/>
        <v>668937.10999999987</v>
      </c>
      <c r="M73" s="31">
        <f t="shared" si="18"/>
        <v>668937.10999999987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668937.1099999994</v>
      </c>
      <c r="D74" s="16">
        <f t="shared" si="18"/>
        <v>668937.1099999994</v>
      </c>
      <c r="E74" s="16">
        <f t="shared" si="18"/>
        <v>668937.1099999994</v>
      </c>
      <c r="F74" s="16">
        <f t="shared" si="18"/>
        <v>668937.1099999994</v>
      </c>
      <c r="G74" s="16">
        <f t="shared" si="18"/>
        <v>668937.1099999994</v>
      </c>
      <c r="H74" s="16">
        <f t="shared" si="18"/>
        <v>668937.1099999994</v>
      </c>
      <c r="I74" s="16">
        <f t="shared" si="18"/>
        <v>668937.1099999994</v>
      </c>
      <c r="J74" s="16">
        <f t="shared" si="18"/>
        <v>668937.1099999994</v>
      </c>
      <c r="K74" s="16">
        <f t="shared" si="18"/>
        <v>668937.1099999994</v>
      </c>
      <c r="L74" s="16">
        <f t="shared" si="18"/>
        <v>668937.1099999994</v>
      </c>
      <c r="M74" s="16">
        <f t="shared" si="18"/>
        <v>668937.1099999994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July 2018
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40216653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1640959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41857612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1008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41858620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18138591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18138591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22078062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1640959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23719021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0.56665967948673235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8291817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2669947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10961764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17945166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-10961764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-982295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5880207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4590260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4590260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39570822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2287798</v>
      </c>
      <c r="O50" s="7">
        <f>+N50+N39+N41</f>
        <v>1184603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898132</v>
      </c>
      <c r="O53" s="10">
        <v>930725</v>
      </c>
      <c r="P53" s="40">
        <f>+O53-N53</f>
        <v>32593</v>
      </c>
      <c r="Z53" s="40">
        <f>N53-P53+O53-N53</f>
        <v>898132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-249368.11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-404122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682881.89000000013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40253703.890000001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1604916.1099999994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12">
        <f t="shared" si="15"/>
        <v>547789.10999999987</v>
      </c>
      <c r="E63" s="12">
        <f t="shared" si="15"/>
        <v>1130945.1099999999</v>
      </c>
      <c r="F63" s="12">
        <f t="shared" si="15"/>
        <v>1005093.1099999999</v>
      </c>
      <c r="G63" s="12">
        <f t="shared" si="15"/>
        <v>967403.10999999987</v>
      </c>
      <c r="H63" s="12">
        <f t="shared" si="15"/>
        <v>1068072.1099999999</v>
      </c>
      <c r="I63" s="12">
        <f t="shared" si="15"/>
        <v>1850490.1099999999</v>
      </c>
      <c r="J63" s="12">
        <f t="shared" si="15"/>
        <v>2185832.11</v>
      </c>
      <c r="K63" s="12">
        <f t="shared" si="15"/>
        <v>2554275.11</v>
      </c>
      <c r="L63" s="12">
        <f t="shared" si="15"/>
        <v>2664496.11</v>
      </c>
      <c r="M63" s="12">
        <f t="shared" si="15"/>
        <v>1604916.1099999999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14905330.109999999</v>
      </c>
      <c r="E64" s="12">
        <f t="shared" si="16"/>
        <v>15488486.109999999</v>
      </c>
      <c r="F64" s="12">
        <f t="shared" si="16"/>
        <v>15362634.109999999</v>
      </c>
      <c r="G64" s="12">
        <f t="shared" si="16"/>
        <v>15324944.109999999</v>
      </c>
      <c r="H64" s="12">
        <f t="shared" si="16"/>
        <v>15425613.109999999</v>
      </c>
      <c r="I64" s="12">
        <f t="shared" si="16"/>
        <v>16208031.109999999</v>
      </c>
      <c r="J64" s="12">
        <f t="shared" si="16"/>
        <v>16543373.109999999</v>
      </c>
      <c r="K64" s="12">
        <f t="shared" si="16"/>
        <v>16911816.109999999</v>
      </c>
      <c r="L64" s="12">
        <f t="shared" si="16"/>
        <v>17022037.109999999</v>
      </c>
      <c r="M64" s="12">
        <f t="shared" si="16"/>
        <v>15962457.109999999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963475.10999999987</v>
      </c>
      <c r="E73" s="31">
        <f t="shared" si="18"/>
        <v>963475.10999999987</v>
      </c>
      <c r="F73" s="31">
        <f t="shared" si="18"/>
        <v>963475.10999999987</v>
      </c>
      <c r="G73" s="31">
        <f t="shared" si="18"/>
        <v>963475.10999999987</v>
      </c>
      <c r="H73" s="31">
        <f t="shared" si="18"/>
        <v>963475.10999999987</v>
      </c>
      <c r="I73" s="31">
        <f t="shared" si="18"/>
        <v>963475.10999999987</v>
      </c>
      <c r="J73" s="31">
        <f t="shared" si="18"/>
        <v>963475.10999999987</v>
      </c>
      <c r="K73" s="31">
        <f t="shared" si="18"/>
        <v>963475.10999999987</v>
      </c>
      <c r="L73" s="31">
        <f t="shared" si="18"/>
        <v>963475.10999999987</v>
      </c>
      <c r="M73" s="31">
        <f t="shared" si="18"/>
        <v>963475.10999999987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963475.1099999994</v>
      </c>
      <c r="E74" s="16">
        <f t="shared" si="18"/>
        <v>963475.1099999994</v>
      </c>
      <c r="F74" s="16">
        <f t="shared" si="18"/>
        <v>963475.1099999994</v>
      </c>
      <c r="G74" s="16">
        <f t="shared" si="18"/>
        <v>963475.1099999994</v>
      </c>
      <c r="H74" s="16">
        <f t="shared" si="18"/>
        <v>963475.1099999994</v>
      </c>
      <c r="I74" s="16">
        <f t="shared" si="18"/>
        <v>963475.1099999994</v>
      </c>
      <c r="J74" s="16">
        <f t="shared" si="18"/>
        <v>963475.1099999994</v>
      </c>
      <c r="K74" s="16">
        <f t="shared" si="18"/>
        <v>963475.1099999994</v>
      </c>
      <c r="L74" s="16">
        <f t="shared" si="18"/>
        <v>963475.1099999994</v>
      </c>
      <c r="M74" s="16">
        <f t="shared" si="18"/>
        <v>963475.1099999994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August 2018
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1:Z80"/>
  <sheetViews>
    <sheetView showGridLines="0" topLeftCell="A2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38483815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1651658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40135473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40137347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16790405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16790405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21693410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1651658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23345068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0.5816567304439143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8256760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2647749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10904509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-10904509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-815914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6018871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4527050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4527050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38240835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1896512</v>
      </c>
      <c r="O50" s="7">
        <f>+N50+N39+N41</f>
        <v>959698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698981</v>
      </c>
      <c r="O53" s="10">
        <v>930725</v>
      </c>
      <c r="P53" s="40">
        <f>+O53-N53</f>
        <v>231744</v>
      </c>
      <c r="Z53" s="40">
        <f>N53-P53+O53-N53</f>
        <v>698981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-236149.11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-379666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521405.89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38762240.890000001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1375106.1099999994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12">
        <f t="shared" si="15"/>
        <v>901135.10999999987</v>
      </c>
      <c r="F63" s="12">
        <f t="shared" si="15"/>
        <v>775283.10999999987</v>
      </c>
      <c r="G63" s="12">
        <f t="shared" si="15"/>
        <v>737593.10999999987</v>
      </c>
      <c r="H63" s="12">
        <f t="shared" si="15"/>
        <v>838262.10999999987</v>
      </c>
      <c r="I63" s="12">
        <f t="shared" si="15"/>
        <v>1620680.1099999999</v>
      </c>
      <c r="J63" s="12">
        <f t="shared" si="15"/>
        <v>1956022.1099999999</v>
      </c>
      <c r="K63" s="12">
        <f t="shared" si="15"/>
        <v>2324465.11</v>
      </c>
      <c r="L63" s="12">
        <f t="shared" si="15"/>
        <v>2434686.11</v>
      </c>
      <c r="M63" s="12">
        <f t="shared" si="15"/>
        <v>1375106.1099999999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15258676.109999999</v>
      </c>
      <c r="F64" s="12">
        <f t="shared" si="16"/>
        <v>15132824.109999999</v>
      </c>
      <c r="G64" s="12">
        <f t="shared" si="16"/>
        <v>15095134.109999999</v>
      </c>
      <c r="H64" s="12">
        <f t="shared" si="16"/>
        <v>15195803.109999999</v>
      </c>
      <c r="I64" s="12">
        <f t="shared" si="16"/>
        <v>15978221.109999999</v>
      </c>
      <c r="J64" s="12">
        <f t="shared" si="16"/>
        <v>16313563.109999999</v>
      </c>
      <c r="K64" s="12">
        <f t="shared" si="16"/>
        <v>16682006.109999999</v>
      </c>
      <c r="L64" s="12">
        <f t="shared" si="16"/>
        <v>16792227.109999999</v>
      </c>
      <c r="M64" s="12">
        <f t="shared" si="16"/>
        <v>15732647.109999999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733665.10999999987</v>
      </c>
      <c r="F73" s="31">
        <f t="shared" si="18"/>
        <v>733665.10999999987</v>
      </c>
      <c r="G73" s="31">
        <f t="shared" si="18"/>
        <v>733665.10999999987</v>
      </c>
      <c r="H73" s="31">
        <f t="shared" si="18"/>
        <v>733665.10999999987</v>
      </c>
      <c r="I73" s="31">
        <f t="shared" si="18"/>
        <v>733665.10999999987</v>
      </c>
      <c r="J73" s="31">
        <f t="shared" si="18"/>
        <v>733665.10999999987</v>
      </c>
      <c r="K73" s="31">
        <f t="shared" si="18"/>
        <v>733665.10999999987</v>
      </c>
      <c r="L73" s="31">
        <f t="shared" si="18"/>
        <v>733665.10999999987</v>
      </c>
      <c r="M73" s="31">
        <f t="shared" si="18"/>
        <v>733665.10999999987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733665.1099999994</v>
      </c>
      <c r="F74" s="16">
        <f t="shared" si="18"/>
        <v>733665.1099999994</v>
      </c>
      <c r="G74" s="16">
        <f t="shared" si="18"/>
        <v>733665.1099999994</v>
      </c>
      <c r="H74" s="16">
        <f t="shared" si="18"/>
        <v>733665.1099999994</v>
      </c>
      <c r="I74" s="16">
        <f t="shared" si="18"/>
        <v>733665.1099999994</v>
      </c>
      <c r="J74" s="16">
        <f t="shared" si="18"/>
        <v>733665.1099999994</v>
      </c>
      <c r="K74" s="16">
        <f t="shared" si="18"/>
        <v>733665.1099999994</v>
      </c>
      <c r="L74" s="16">
        <f t="shared" si="18"/>
        <v>733665.1099999994</v>
      </c>
      <c r="M74" s="16">
        <f t="shared" si="18"/>
        <v>733665.1099999994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Z80"/>
  <sheetViews>
    <sheetView showGridLines="0" zoomScale="60" zoomScaleNormal="60" workbookViewId="0">
      <selection activeCell="E79" sqref="E79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38081118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1689813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39770931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3851697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39772805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16565643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16565643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21515475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1689813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23205288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0.58347359281078937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8277913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2693291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10971204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-10971204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-808360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5959730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4486600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4486600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37983177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531272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1789628</v>
      </c>
      <c r="O50" s="7">
        <f>+N50+N39+N41</f>
        <v>860368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598981</v>
      </c>
      <c r="O53" s="10">
        <v>930725</v>
      </c>
      <c r="P53" s="40">
        <f>+O53-N53</f>
        <v>331744</v>
      </c>
      <c r="Z53" s="40">
        <f>N53-P53+O53-N53</f>
        <v>598981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-232972.11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311523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1115771.8900000001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39098948.890000001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30">
        <f t="shared" si="14"/>
        <v>-118094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673856.1099999994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32">
        <f t="shared" si="15"/>
        <v>199885.10999999987</v>
      </c>
      <c r="F63" s="12">
        <f t="shared" si="15"/>
        <v>74033.10999999987</v>
      </c>
      <c r="G63" s="12">
        <f t="shared" si="15"/>
        <v>36343.10999999987</v>
      </c>
      <c r="H63" s="12">
        <f t="shared" si="15"/>
        <v>137012.10999999987</v>
      </c>
      <c r="I63" s="12">
        <f t="shared" si="15"/>
        <v>919430.10999999987</v>
      </c>
      <c r="J63" s="12">
        <f t="shared" si="15"/>
        <v>1254772.1099999999</v>
      </c>
      <c r="K63" s="12">
        <f t="shared" si="15"/>
        <v>1623215.1099999999</v>
      </c>
      <c r="L63" s="12">
        <f t="shared" si="15"/>
        <v>1733436.1099999999</v>
      </c>
      <c r="M63" s="12">
        <f t="shared" si="15"/>
        <v>673856.10999999987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14557426.109999999</v>
      </c>
      <c r="F64" s="12">
        <f t="shared" si="16"/>
        <v>14431574.109999999</v>
      </c>
      <c r="G64" s="12">
        <f t="shared" si="16"/>
        <v>14393884.109999999</v>
      </c>
      <c r="H64" s="12">
        <f t="shared" si="16"/>
        <v>14494553.109999999</v>
      </c>
      <c r="I64" s="12">
        <f t="shared" si="16"/>
        <v>15276971.109999999</v>
      </c>
      <c r="J64" s="12">
        <f t="shared" si="16"/>
        <v>15612313.109999999</v>
      </c>
      <c r="K64" s="12">
        <f t="shared" si="16"/>
        <v>15980756.109999999</v>
      </c>
      <c r="L64" s="12">
        <f t="shared" si="16"/>
        <v>16090977.109999999</v>
      </c>
      <c r="M64" s="12">
        <f t="shared" si="16"/>
        <v>15031397.109999999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-701250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32415.10999999987</v>
      </c>
      <c r="F73" s="31">
        <f t="shared" si="18"/>
        <v>32415.10999999987</v>
      </c>
      <c r="G73" s="31">
        <f t="shared" si="18"/>
        <v>32415.10999999987</v>
      </c>
      <c r="H73" s="31">
        <f t="shared" si="18"/>
        <v>32415.10999999987</v>
      </c>
      <c r="I73" s="31">
        <f t="shared" si="18"/>
        <v>32415.10999999987</v>
      </c>
      <c r="J73" s="31">
        <f t="shared" si="18"/>
        <v>32415.10999999987</v>
      </c>
      <c r="K73" s="31">
        <f t="shared" si="18"/>
        <v>32415.10999999987</v>
      </c>
      <c r="L73" s="31">
        <f t="shared" si="18"/>
        <v>32415.10999999987</v>
      </c>
      <c r="M73" s="31">
        <f t="shared" si="18"/>
        <v>32415.10999999987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32415.109999999404</v>
      </c>
      <c r="F74" s="16">
        <f t="shared" si="18"/>
        <v>32415.109999999404</v>
      </c>
      <c r="G74" s="16">
        <f t="shared" si="18"/>
        <v>32415.109999999404</v>
      </c>
      <c r="H74" s="16">
        <f t="shared" si="18"/>
        <v>32415.109999999404</v>
      </c>
      <c r="I74" s="16">
        <f t="shared" si="18"/>
        <v>32415.109999999404</v>
      </c>
      <c r="J74" s="16">
        <f t="shared" si="18"/>
        <v>32415.109999999404</v>
      </c>
      <c r="K74" s="16">
        <f t="shared" si="18"/>
        <v>32415.109999999404</v>
      </c>
      <c r="L74" s="16">
        <f t="shared" si="18"/>
        <v>32415.109999999404</v>
      </c>
      <c r="M74" s="16">
        <f t="shared" si="18"/>
        <v>32415.109999999404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1:Z85"/>
  <sheetViews>
    <sheetView showGridLines="0" zoomScale="80" zoomScaleNormal="80" workbookViewId="0">
      <selection activeCell="G77" sqref="G7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37785874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1730027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39515901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1833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39517734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16451568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16451568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21334306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1730027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23064333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0.58367220324800384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8209201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2688109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10897310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17779465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-10897310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-653843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6107412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4501827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4501827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37958117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1559617</v>
      </c>
      <c r="O50" s="7">
        <f>+N50+N39+N41</f>
        <v>784874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595781</v>
      </c>
      <c r="O53" s="10">
        <v>930725</v>
      </c>
      <c r="P53" s="40">
        <f>+O53-N53</f>
        <v>334944</v>
      </c>
      <c r="Z53" s="40">
        <f>N53-P53+O53-N53</f>
        <v>595781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-224609.11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263332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1072743.8900000001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39030860.890000001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486873.1099999994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12">
        <f t="shared" si="15"/>
        <v>-150639.89000000013</v>
      </c>
      <c r="H63" s="12">
        <f t="shared" si="15"/>
        <v>-49970.89000000013</v>
      </c>
      <c r="I63" s="12">
        <f t="shared" si="15"/>
        <v>732447.10999999987</v>
      </c>
      <c r="J63" s="12">
        <f t="shared" si="15"/>
        <v>1067789.1099999999</v>
      </c>
      <c r="K63" s="12">
        <f t="shared" si="15"/>
        <v>1436232.1099999999</v>
      </c>
      <c r="L63" s="12">
        <f t="shared" si="15"/>
        <v>1546453.1099999999</v>
      </c>
      <c r="M63" s="12">
        <f t="shared" si="15"/>
        <v>486873.10999999987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14206901.109999999</v>
      </c>
      <c r="H64" s="12">
        <f t="shared" si="16"/>
        <v>14307570.109999999</v>
      </c>
      <c r="I64" s="12">
        <f t="shared" si="16"/>
        <v>15089988.109999999</v>
      </c>
      <c r="J64" s="12">
        <f t="shared" si="16"/>
        <v>15425330.109999999</v>
      </c>
      <c r="K64" s="12">
        <f t="shared" si="16"/>
        <v>15793773.109999999</v>
      </c>
      <c r="L64" s="12">
        <f t="shared" si="16"/>
        <v>15903994.109999999</v>
      </c>
      <c r="M64" s="12">
        <f t="shared" si="16"/>
        <v>14844414.109999999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-154567.89000000013</v>
      </c>
      <c r="H73" s="31">
        <f t="shared" si="18"/>
        <v>-154567.89000000013</v>
      </c>
      <c r="I73" s="31">
        <f t="shared" si="18"/>
        <v>-154567.89000000013</v>
      </c>
      <c r="J73" s="31">
        <f t="shared" si="18"/>
        <v>-154567.89000000013</v>
      </c>
      <c r="K73" s="31">
        <f t="shared" si="18"/>
        <v>-154567.89000000013</v>
      </c>
      <c r="L73" s="31">
        <f t="shared" si="18"/>
        <v>-154567.89000000013</v>
      </c>
      <c r="M73" s="31">
        <f t="shared" si="18"/>
        <v>-154567.89000000013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-154567.8900000006</v>
      </c>
      <c r="H74" s="16">
        <f t="shared" si="18"/>
        <v>-154567.8900000006</v>
      </c>
      <c r="I74" s="16">
        <f t="shared" si="18"/>
        <v>-154567.8900000006</v>
      </c>
      <c r="J74" s="16">
        <f t="shared" si="18"/>
        <v>-154567.8900000006</v>
      </c>
      <c r="K74" s="16">
        <f t="shared" si="18"/>
        <v>-154567.8900000006</v>
      </c>
      <c r="L74" s="16">
        <f t="shared" si="18"/>
        <v>-154567.8900000006</v>
      </c>
      <c r="M74" s="16">
        <f t="shared" si="18"/>
        <v>-154567.8900000006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November 2018
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1:Z85"/>
  <sheetViews>
    <sheetView showGridLines="0" topLeftCell="A9" zoomScale="80" zoomScaleNormal="80" workbookViewId="0">
      <selection activeCell="G56" sqref="G56:G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37408883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1686788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39095671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22306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39117977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16363499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16363499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21045384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1686788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22732172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0.58144984901269503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8144917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2692597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10837514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17479756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-10837514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-646164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5875178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4432257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4432257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37508448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1609529</v>
      </c>
      <c r="O50" s="7">
        <f>+N50+N39+N41</f>
        <v>842465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526750</v>
      </c>
      <c r="O53" s="10">
        <v>930725</v>
      </c>
      <c r="P53" s="40">
        <f>+O53-N53</f>
        <v>403975</v>
      </c>
      <c r="Z53" s="40">
        <f>N53-P53+O53-N53</f>
        <v>526750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-435334.11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1040804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1570459.8900000001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39078907.890000001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39069.109999999404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12">
        <f t="shared" si="15"/>
        <v>-497774.89000000013</v>
      </c>
      <c r="I63" s="12">
        <f t="shared" si="15"/>
        <v>284643.10999999987</v>
      </c>
      <c r="J63" s="12">
        <f t="shared" si="15"/>
        <v>619985.10999999987</v>
      </c>
      <c r="K63" s="12">
        <f t="shared" si="15"/>
        <v>988428.10999999987</v>
      </c>
      <c r="L63" s="12">
        <f t="shared" si="15"/>
        <v>1098649.1099999999</v>
      </c>
      <c r="M63" s="12">
        <f t="shared" si="15"/>
        <v>39069.10999999987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13859766.109999999</v>
      </c>
      <c r="I64" s="12">
        <f t="shared" si="16"/>
        <v>14642184.109999999</v>
      </c>
      <c r="J64" s="12">
        <f t="shared" si="16"/>
        <v>14977526.109999999</v>
      </c>
      <c r="K64" s="12">
        <f t="shared" si="16"/>
        <v>15345969.109999999</v>
      </c>
      <c r="L64" s="12">
        <f t="shared" si="16"/>
        <v>15456190.109999999</v>
      </c>
      <c r="M64" s="12">
        <f t="shared" si="16"/>
        <v>14396610.109999999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-602371.89000000013</v>
      </c>
      <c r="I73" s="31">
        <f t="shared" si="18"/>
        <v>-602371.89000000013</v>
      </c>
      <c r="J73" s="31">
        <f t="shared" si="18"/>
        <v>-602371.89000000013</v>
      </c>
      <c r="K73" s="31">
        <f t="shared" si="18"/>
        <v>-602371.89000000013</v>
      </c>
      <c r="L73" s="31">
        <f t="shared" si="18"/>
        <v>-602371.89000000013</v>
      </c>
      <c r="M73" s="31">
        <f t="shared" si="18"/>
        <v>-602371.89000000013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-602371.8900000006</v>
      </c>
      <c r="I74" s="16">
        <f t="shared" si="18"/>
        <v>-602371.8900000006</v>
      </c>
      <c r="J74" s="16">
        <f t="shared" si="18"/>
        <v>-602371.8900000006</v>
      </c>
      <c r="K74" s="16">
        <f t="shared" si="18"/>
        <v>-602371.8900000006</v>
      </c>
      <c r="L74" s="16">
        <f t="shared" si="18"/>
        <v>-602371.8900000006</v>
      </c>
      <c r="M74" s="16">
        <f t="shared" si="18"/>
        <v>-602371.8900000006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December 2018
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1:Z85"/>
  <sheetViews>
    <sheetView showGridLines="0" topLeftCell="A34" zoomScale="80" zoomScaleNormal="80" workbookViewId="0">
      <selection activeCell="D52" sqref="D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1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1:Z85"/>
  <sheetViews>
    <sheetView showGridLines="0" topLeftCell="A3" zoomScale="80" zoomScaleNormal="80" workbookViewId="0">
      <selection activeCell="A35" sqref="A35:XFD48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3507287</v>
      </c>
      <c r="L5" s="53">
        <v>2668320</v>
      </c>
      <c r="M5" s="53">
        <v>1617618</v>
      </c>
      <c r="N5" s="12">
        <f>SUM(B5:M5)</f>
        <v>36646863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117110</v>
      </c>
      <c r="L6" s="53">
        <v>111576</v>
      </c>
      <c r="M6" s="53">
        <v>95131</v>
      </c>
      <c r="N6" s="7">
        <f>SUM(B6:M6)</f>
        <v>1840739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38487602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0</v>
      </c>
      <c r="L11" s="7">
        <v>0</v>
      </c>
      <c r="M11" s="7">
        <v>0</v>
      </c>
      <c r="N11" s="7">
        <f>SUM(B11:M11)</f>
        <v>26446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38514048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1332035</v>
      </c>
      <c r="L16" s="53">
        <v>1066893</v>
      </c>
      <c r="M16" s="53">
        <v>774058</v>
      </c>
      <c r="N16" s="7">
        <f>SUM(B16:M16)</f>
        <v>15823287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15823287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20823576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1840739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22664315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0.58887313893965132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823718</v>
      </c>
      <c r="L30" s="53">
        <v>672632</v>
      </c>
      <c r="M30" s="53">
        <v>481272</v>
      </c>
      <c r="N30" s="7">
        <f>SUM(B30:M30)</f>
        <v>8206032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249552</v>
      </c>
      <c r="L31" s="53">
        <v>214590</v>
      </c>
      <c r="M31" s="53">
        <v>210384</v>
      </c>
      <c r="N31" s="7">
        <f>SUM(B31:M31)</f>
        <v>2651316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10857348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1699036</v>
      </c>
      <c r="L37" s="53">
        <v>1429774</v>
      </c>
      <c r="M37" s="53">
        <v>1131406</v>
      </c>
      <c r="N37" s="7">
        <f>SUM(B37:M37)</f>
        <v>17432509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-10857348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-80621</v>
      </c>
      <c r="K39" s="72">
        <v>-82780</v>
      </c>
      <c r="L39" s="72">
        <v>-82780</v>
      </c>
      <c r="M39" s="72">
        <v>-81945</v>
      </c>
      <c r="N39" s="7">
        <f>SUM(B39:M39)</f>
        <v>-632701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5821560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4387403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4387403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36889598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1624450</v>
      </c>
      <c r="O50" s="7">
        <f>+N50+N39+N41</f>
        <v>870849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10000</v>
      </c>
      <c r="L53" s="10">
        <v>10000</v>
      </c>
      <c r="M53" s="10">
        <v>265725</v>
      </c>
      <c r="N53" s="10">
        <f>SUM(B53:M53)</f>
        <v>702402</v>
      </c>
      <c r="O53" s="10">
        <v>930725</v>
      </c>
      <c r="P53" s="40">
        <f>+O53-N53</f>
        <v>228323</v>
      </c>
      <c r="Z53" s="40">
        <f>N53-P53+O53-N53</f>
        <v>702402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-20000</v>
      </c>
      <c r="L56" s="7">
        <v>-20000</v>
      </c>
      <c r="M56" s="7">
        <v>-25000</v>
      </c>
      <c r="N56" s="7">
        <f>SUM(B56:M56)</f>
        <v>-413367.11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-25000</v>
      </c>
      <c r="L57" s="22">
        <v>-25000</v>
      </c>
      <c r="M57" s="22">
        <v>-25000</v>
      </c>
      <c r="N57" s="22">
        <f>SUM(B57:M57)</f>
        <v>282345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1009619.89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37899217.890000001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614830.1099999994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1195746.1099999999</v>
      </c>
      <c r="K63" s="12">
        <f t="shared" si="15"/>
        <v>1564189.1099999999</v>
      </c>
      <c r="L63" s="12">
        <f t="shared" si="15"/>
        <v>1674410.1099999999</v>
      </c>
      <c r="M63" s="12">
        <f t="shared" si="15"/>
        <v>614830.10999999987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15553287.109999999</v>
      </c>
      <c r="K64" s="12">
        <f t="shared" si="16"/>
        <v>15921730.109999999</v>
      </c>
      <c r="L64" s="12">
        <f t="shared" si="16"/>
        <v>16031951.109999999</v>
      </c>
      <c r="M64" s="12">
        <f t="shared" si="16"/>
        <v>14972371.109999999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-26610.89000000013</v>
      </c>
      <c r="K73" s="31">
        <f t="shared" si="18"/>
        <v>-26610.89000000013</v>
      </c>
      <c r="L73" s="31">
        <f t="shared" si="18"/>
        <v>-26610.89000000013</v>
      </c>
      <c r="M73" s="31">
        <f t="shared" si="18"/>
        <v>-26610.89000000013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-26610.890000000596</v>
      </c>
      <c r="K74" s="16">
        <f t="shared" si="18"/>
        <v>-26610.890000000596</v>
      </c>
      <c r="L74" s="16">
        <f t="shared" si="18"/>
        <v>-26610.890000000596</v>
      </c>
      <c r="M74" s="16">
        <f t="shared" si="18"/>
        <v>-26610.890000000596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March 2019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R101"/>
  <sheetViews>
    <sheetView showGridLines="0" workbookViewId="0">
      <pane xSplit="1" ySplit="3" topLeftCell="B2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80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5060173.2426346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36617683.270043597</v>
      </c>
    </row>
    <row r="6" spans="1:15" s="6" customFormat="1" hidden="1">
      <c r="A6" s="6" t="s">
        <v>29</v>
      </c>
      <c r="B6" s="53">
        <v>54104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1492414.8257351469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38110098.095778741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7663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38117761.095778741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17024251.983628441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17024251.983628441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19593431.28641516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1492414.8257351469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21085846.112150308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7256809.4591667373</v>
      </c>
    </row>
    <row r="31" spans="1:44" s="6" customFormat="1" hidden="1">
      <c r="A31" s="6" t="s">
        <v>42</v>
      </c>
      <c r="B31" s="53">
        <v>216187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2447658.0329899229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9704467.4921566602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16463469.150633194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-9704467.4921566602</v>
      </c>
    </row>
    <row r="39" spans="1:44" s="6" customFormat="1" hidden="1">
      <c r="A39" s="6" t="s">
        <v>47</v>
      </c>
      <c r="B39" s="53">
        <v>-73369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>
        <v>10663.666666666668</v>
      </c>
      <c r="C40" s="53">
        <v>10663.666666666668</v>
      </c>
      <c r="D40" s="53">
        <v>10663.666666666668</v>
      </c>
      <c r="E40" s="53">
        <v>10663.666666666668</v>
      </c>
      <c r="F40" s="53">
        <v>10663.666666666668</v>
      </c>
      <c r="G40" s="53">
        <v>10663.666666666668</v>
      </c>
      <c r="H40" s="53">
        <v>10663.666666666668</v>
      </c>
      <c r="I40" s="53">
        <v>10663.666666666668</v>
      </c>
      <c r="J40" s="53">
        <v>10963.666666666668</v>
      </c>
      <c r="K40" s="53">
        <v>10863.666666666668</v>
      </c>
      <c r="L40" s="53">
        <v>10963.666666666668</v>
      </c>
      <c r="M40" s="53">
        <v>10663.666666666668</v>
      </c>
      <c r="N40" s="7">
        <f>SUM(B40:M40)</f>
        <v>128764.00000000004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274898</v>
      </c>
      <c r="C42" s="12">
        <f t="shared" si="9"/>
        <v>451720.85183464753</v>
      </c>
      <c r="D42" s="12">
        <f t="shared" si="9"/>
        <v>648869.85732714157</v>
      </c>
      <c r="E42" s="12">
        <f t="shared" si="9"/>
        <v>550930.31800514681</v>
      </c>
      <c r="F42" s="12">
        <f t="shared" si="9"/>
        <v>525042.81958058651</v>
      </c>
      <c r="G42" s="12">
        <f t="shared" si="9"/>
        <v>533166.81105753558</v>
      </c>
      <c r="H42" s="12">
        <f t="shared" si="9"/>
        <v>435241.43693888182</v>
      </c>
      <c r="I42" s="12">
        <f t="shared" si="9"/>
        <v>499557.47059148696</v>
      </c>
      <c r="J42" s="12">
        <f t="shared" si="9"/>
        <v>547160.58831208444</v>
      </c>
      <c r="K42" s="12">
        <f t="shared" si="9"/>
        <v>488530.10439707123</v>
      </c>
      <c r="L42" s="12">
        <f t="shared" si="9"/>
        <v>473635.43207101931</v>
      </c>
      <c r="M42" s="12">
        <f t="shared" si="9"/>
        <v>361436.97669426404</v>
      </c>
      <c r="N42" s="12">
        <f t="shared" si="9"/>
        <v>5787195.2051432002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4124958.8524519308</v>
      </c>
      <c r="O44" s="6"/>
    </row>
    <row r="45" spans="1:44" hidden="1">
      <c r="A45" s="6" t="s">
        <v>51</v>
      </c>
      <c r="B45" s="22">
        <v>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-55000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4069958.8524519308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1779612</v>
      </c>
      <c r="C48" s="19">
        <f t="shared" si="11"/>
        <v>4678164.3297955757</v>
      </c>
      <c r="D48" s="19">
        <f t="shared" si="11"/>
        <v>3570948.0205331934</v>
      </c>
      <c r="E48" s="19">
        <f t="shared" si="11"/>
        <v>3196540.2405007528</v>
      </c>
      <c r="F48" s="19">
        <f t="shared" si="11"/>
        <v>2537590.5534286695</v>
      </c>
      <c r="G48" s="19">
        <f t="shared" si="11"/>
        <v>2705129.6115950304</v>
      </c>
      <c r="H48" s="19">
        <f t="shared" si="11"/>
        <v>4296767.8048361419</v>
      </c>
      <c r="I48" s="19">
        <f t="shared" si="11"/>
        <v>2953341.5134643381</v>
      </c>
      <c r="J48" s="19">
        <f t="shared" si="11"/>
        <v>2861261.6887970995</v>
      </c>
      <c r="K48" s="19">
        <f t="shared" si="11"/>
        <v>2780369.393946989</v>
      </c>
      <c r="L48" s="19">
        <f t="shared" si="11"/>
        <v>2778876.1588696693</v>
      </c>
      <c r="M48" s="19">
        <f t="shared" si="11"/>
        <v>2450267.6792794396</v>
      </c>
      <c r="N48" s="19">
        <f t="shared" si="11"/>
        <v>36585873.533380225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-518363</v>
      </c>
      <c r="C50" s="12">
        <f t="shared" si="12"/>
        <v>434434.35975422338</v>
      </c>
      <c r="D50" s="12">
        <f t="shared" si="12"/>
        <v>568178.97359715961</v>
      </c>
      <c r="E50" s="12">
        <f t="shared" si="12"/>
        <v>496684.79458816955</v>
      </c>
      <c r="F50" s="12">
        <f t="shared" si="12"/>
        <v>22426.726282144431</v>
      </c>
      <c r="G50" s="12">
        <f t="shared" si="12"/>
        <v>-181366.28224246856</v>
      </c>
      <c r="H50" s="12">
        <f t="shared" si="12"/>
        <v>188975.42496307939</v>
      </c>
      <c r="I50" s="12">
        <f t="shared" si="12"/>
        <v>352216.92879612185</v>
      </c>
      <c r="J50" s="12">
        <f t="shared" si="12"/>
        <v>434952.60870434204</v>
      </c>
      <c r="K50" s="12">
        <f t="shared" si="12"/>
        <v>188695.443523027</v>
      </c>
      <c r="L50" s="12">
        <f t="shared" si="12"/>
        <v>409384.12303474871</v>
      </c>
      <c r="M50" s="12">
        <f t="shared" si="12"/>
        <v>-867328.0002686996</v>
      </c>
      <c r="N50" s="12">
        <f>SUM(B50:M50)</f>
        <v>1528892.1007318478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1401177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-118129</v>
      </c>
      <c r="P56" s="56"/>
    </row>
    <row r="57" spans="1:17" s="6" customFormat="1">
      <c r="A57" s="6" t="s">
        <v>59</v>
      </c>
      <c r="B57" s="22">
        <v>-262370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-537370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1048990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1794407</v>
      </c>
      <c r="C61" s="19">
        <f t="shared" si="14"/>
        <v>4715164.3297955757</v>
      </c>
      <c r="D61" s="19">
        <f t="shared" si="14"/>
        <v>3077948.0205331934</v>
      </c>
      <c r="E61" s="19">
        <f t="shared" si="14"/>
        <v>3257895.2405007528</v>
      </c>
      <c r="F61" s="19">
        <f t="shared" si="14"/>
        <v>2836430.5534286695</v>
      </c>
      <c r="G61" s="19">
        <f t="shared" si="14"/>
        <v>2924129.6115950304</v>
      </c>
      <c r="H61" s="19">
        <f t="shared" si="14"/>
        <v>4510767.8048361419</v>
      </c>
      <c r="I61" s="19">
        <f t="shared" si="14"/>
        <v>3112341.5134643381</v>
      </c>
      <c r="J61" s="19">
        <f t="shared" si="14"/>
        <v>2996261.6887970995</v>
      </c>
      <c r="K61" s="19">
        <f t="shared" si="14"/>
        <v>2796369.393946989</v>
      </c>
      <c r="L61" s="19">
        <f t="shared" si="14"/>
        <v>2744876.1588696693</v>
      </c>
      <c r="M61" s="19">
        <f t="shared" si="14"/>
        <v>2871267.6792794396</v>
      </c>
      <c r="N61" s="19">
        <f t="shared" si="14"/>
        <v>37634863.533380225</v>
      </c>
      <c r="O61" s="6"/>
    </row>
    <row r="62" spans="1:17" ht="13.5" thickBot="1">
      <c r="A62" s="13" t="s">
        <v>63</v>
      </c>
      <c r="B62" s="30">
        <f t="shared" ref="B62:N62" si="15">+B13-B61</f>
        <v>-533158</v>
      </c>
      <c r="C62" s="14">
        <f t="shared" si="15"/>
        <v>397434.35975422338</v>
      </c>
      <c r="D62" s="14">
        <f t="shared" si="15"/>
        <v>1061178.9735971596</v>
      </c>
      <c r="E62" s="14">
        <f t="shared" si="15"/>
        <v>435329.79458816955</v>
      </c>
      <c r="F62" s="14">
        <f t="shared" si="15"/>
        <v>-276413.27371785557</v>
      </c>
      <c r="G62" s="14">
        <f t="shared" si="15"/>
        <v>-400366.28224246856</v>
      </c>
      <c r="H62" s="14">
        <f t="shared" si="15"/>
        <v>-25024.575036920607</v>
      </c>
      <c r="I62" s="14">
        <f t="shared" si="15"/>
        <v>193216.92879612185</v>
      </c>
      <c r="J62" s="14">
        <f t="shared" si="15"/>
        <v>299952.60870434204</v>
      </c>
      <c r="K62" s="14">
        <f t="shared" si="15"/>
        <v>172695.443523027</v>
      </c>
      <c r="L62" s="14">
        <f t="shared" si="15"/>
        <v>443384.12303474871</v>
      </c>
      <c r="M62" s="14">
        <f t="shared" si="15"/>
        <v>-1288328.0002686996</v>
      </c>
      <c r="N62" s="14">
        <f t="shared" si="15"/>
        <v>482897.56239851564</v>
      </c>
      <c r="O62" s="6"/>
      <c r="P62" s="25"/>
    </row>
    <row r="63" spans="1:17" s="6" customFormat="1" ht="13.5" thickTop="1">
      <c r="A63" s="13" t="s">
        <v>64</v>
      </c>
      <c r="B63" s="32">
        <f>+B62</f>
        <v>-533158</v>
      </c>
      <c r="C63" s="12">
        <f t="shared" ref="C63:M63" si="16">B63+C62</f>
        <v>-135723.64024577662</v>
      </c>
      <c r="D63" s="12">
        <f t="shared" si="16"/>
        <v>925455.33335138299</v>
      </c>
      <c r="E63" s="12">
        <f t="shared" si="16"/>
        <v>1360785.1279395525</v>
      </c>
      <c r="F63" s="12">
        <f t="shared" si="16"/>
        <v>1084371.854221697</v>
      </c>
      <c r="G63" s="12">
        <f t="shared" si="16"/>
        <v>684005.57197922841</v>
      </c>
      <c r="H63" s="12">
        <f t="shared" si="16"/>
        <v>658980.9969423078</v>
      </c>
      <c r="I63" s="12">
        <f t="shared" si="16"/>
        <v>852197.92573842965</v>
      </c>
      <c r="J63" s="12">
        <f t="shared" si="16"/>
        <v>1152150.5344427717</v>
      </c>
      <c r="K63" s="12">
        <f t="shared" si="16"/>
        <v>1324845.9779657987</v>
      </c>
      <c r="L63" s="12">
        <f t="shared" si="16"/>
        <v>1768230.1010005474</v>
      </c>
      <c r="M63" s="12">
        <f t="shared" si="16"/>
        <v>479902.10073184781</v>
      </c>
      <c r="N63" s="12"/>
    </row>
    <row r="64" spans="1:17">
      <c r="A64" s="13" t="s">
        <v>65</v>
      </c>
      <c r="B64" s="12">
        <f t="shared" ref="B64:M64" si="17">+$B$60+B63</f>
        <v>10457337</v>
      </c>
      <c r="C64" s="12">
        <f t="shared" si="17"/>
        <v>10854771.359754223</v>
      </c>
      <c r="D64" s="12">
        <f t="shared" si="17"/>
        <v>11915950.333351383</v>
      </c>
      <c r="E64" s="12">
        <f t="shared" si="17"/>
        <v>12351280.127939552</v>
      </c>
      <c r="F64" s="12">
        <f t="shared" si="17"/>
        <v>12074866.854221698</v>
      </c>
      <c r="G64" s="12">
        <f t="shared" si="17"/>
        <v>11674500.571979228</v>
      </c>
      <c r="H64" s="12">
        <f t="shared" si="17"/>
        <v>11649475.996942308</v>
      </c>
      <c r="I64" s="12">
        <f t="shared" si="17"/>
        <v>11842692.92573843</v>
      </c>
      <c r="J64" s="12">
        <f t="shared" si="17"/>
        <v>12142645.534442771</v>
      </c>
      <c r="K64" s="12">
        <f t="shared" si="17"/>
        <v>12315340.977965798</v>
      </c>
      <c r="L64" s="12">
        <f t="shared" si="17"/>
        <v>12758725.101000547</v>
      </c>
      <c r="M64" s="12">
        <f t="shared" si="17"/>
        <v>11470397.100731848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390549.19930042047</v>
      </c>
      <c r="C72" s="16">
        <f t="shared" si="18"/>
        <v>-10663.666666666977</v>
      </c>
      <c r="D72" s="16">
        <f t="shared" si="18"/>
        <v>-10663.666666666511</v>
      </c>
      <c r="E72" s="16">
        <f t="shared" si="18"/>
        <v>-10663.666666666511</v>
      </c>
      <c r="F72" s="16">
        <f t="shared" si="18"/>
        <v>-10663.666666666511</v>
      </c>
      <c r="G72" s="16">
        <f t="shared" si="18"/>
        <v>-10663.666666666511</v>
      </c>
      <c r="H72" s="16">
        <f t="shared" si="18"/>
        <v>-10663.666666666977</v>
      </c>
      <c r="I72" s="16">
        <f t="shared" si="18"/>
        <v>-10663.666666666511</v>
      </c>
      <c r="J72" s="16">
        <f t="shared" si="18"/>
        <v>-10963.666666666511</v>
      </c>
      <c r="K72" s="16">
        <f t="shared" si="18"/>
        <v>-10863.666666666511</v>
      </c>
      <c r="L72" s="16">
        <f t="shared" si="18"/>
        <v>-10963.666666666977</v>
      </c>
      <c r="M72" s="16">
        <f t="shared" si="18"/>
        <v>-10663.666666666511</v>
      </c>
      <c r="N72" s="6"/>
      <c r="O72" s="6"/>
      <c r="P72" s="16">
        <f>+N62-N67</f>
        <v>482897.56239851564</v>
      </c>
    </row>
    <row r="73" spans="1:16" s="6" customFormat="1">
      <c r="A73" s="13" t="s">
        <v>64</v>
      </c>
      <c r="B73" s="16">
        <f t="shared" si="18"/>
        <v>390549.19930042047</v>
      </c>
      <c r="C73" s="16">
        <f t="shared" si="18"/>
        <v>379885.53263375349</v>
      </c>
      <c r="D73" s="16">
        <f t="shared" si="18"/>
        <v>369221.86596708698</v>
      </c>
      <c r="E73" s="16">
        <f t="shared" si="18"/>
        <v>358558.19930042047</v>
      </c>
      <c r="F73" s="16">
        <f t="shared" si="18"/>
        <v>347894.53263375396</v>
      </c>
      <c r="G73" s="16">
        <f t="shared" si="18"/>
        <v>337230.86596708745</v>
      </c>
      <c r="H73" s="16">
        <f t="shared" si="18"/>
        <v>326567.19930042047</v>
      </c>
      <c r="I73" s="16">
        <f t="shared" si="18"/>
        <v>315903.53263375396</v>
      </c>
      <c r="J73" s="16">
        <f t="shared" si="18"/>
        <v>304939.86596708745</v>
      </c>
      <c r="K73" s="16">
        <f t="shared" si="18"/>
        <v>294076.19930042094</v>
      </c>
      <c r="L73" s="16">
        <f t="shared" si="18"/>
        <v>283112.53263375396</v>
      </c>
      <c r="M73" s="16">
        <f t="shared" si="18"/>
        <v>272448.86596708745</v>
      </c>
      <c r="N73" s="16">
        <f t="shared" si="18"/>
        <v>0</v>
      </c>
    </row>
    <row r="74" spans="1:16">
      <c r="A74" s="1" t="s">
        <v>65</v>
      </c>
      <c r="B74" s="16">
        <f t="shared" si="18"/>
        <v>390549.19930041954</v>
      </c>
      <c r="C74" s="16">
        <f t="shared" si="18"/>
        <v>379885.53263375349</v>
      </c>
      <c r="D74" s="16">
        <f t="shared" si="18"/>
        <v>369221.86596708745</v>
      </c>
      <c r="E74" s="16">
        <f t="shared" si="18"/>
        <v>358558.19930041954</v>
      </c>
      <c r="F74" s="16">
        <f t="shared" si="18"/>
        <v>347894.53263375536</v>
      </c>
      <c r="G74" s="16">
        <f t="shared" si="18"/>
        <v>337230.86596708745</v>
      </c>
      <c r="H74" s="16">
        <f t="shared" si="18"/>
        <v>326567.19930041954</v>
      </c>
      <c r="I74" s="16">
        <f t="shared" si="18"/>
        <v>315903.53263375349</v>
      </c>
      <c r="J74" s="16">
        <f t="shared" si="18"/>
        <v>304939.86596708745</v>
      </c>
      <c r="K74" s="16">
        <f t="shared" si="18"/>
        <v>294076.19930041954</v>
      </c>
      <c r="L74" s="16">
        <f t="shared" si="18"/>
        <v>283112.53263375349</v>
      </c>
      <c r="M74" s="16">
        <f t="shared" si="18"/>
        <v>272448.86596708745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44982</v>
      </c>
      <c r="D84" s="7">
        <f>SUM($B53:D53)</f>
        <v>54982</v>
      </c>
      <c r="E84" s="7">
        <f>SUM($B53:E53)</f>
        <v>99337</v>
      </c>
      <c r="F84" s="7">
        <f>SUM($B53:F53)</f>
        <v>286177</v>
      </c>
      <c r="G84" s="7">
        <f>SUM($B53:G53)</f>
        <v>488177</v>
      </c>
      <c r="H84" s="7">
        <f>SUM(B53:H53)</f>
        <v>685177</v>
      </c>
      <c r="I84" s="7">
        <f>SUM(B53:I53)</f>
        <v>827177</v>
      </c>
      <c r="J84" s="7">
        <f>SUM(B53:J53)</f>
        <v>946177</v>
      </c>
      <c r="K84" s="7">
        <f>SUM(B53:K53)</f>
        <v>946177</v>
      </c>
      <c r="L84" s="7">
        <f>SUM(B53:L53)</f>
        <v>946177</v>
      </c>
      <c r="M84" s="7">
        <f>SUM(B53:M53)</f>
        <v>1401177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56018</v>
      </c>
      <c r="D85" s="7">
        <f t="shared" si="20"/>
        <v>69686</v>
      </c>
      <c r="E85" s="7">
        <f t="shared" si="20"/>
        <v>105331</v>
      </c>
      <c r="F85" s="7">
        <f t="shared" si="20"/>
        <v>103170</v>
      </c>
      <c r="G85" s="7">
        <f t="shared" si="20"/>
        <v>-56330</v>
      </c>
      <c r="H85" s="7">
        <f t="shared" ref="H85:M85" si="21">+H83-H84</f>
        <v>-156330</v>
      </c>
      <c r="I85" s="7">
        <f t="shared" si="21"/>
        <v>-293330</v>
      </c>
      <c r="J85" s="7">
        <f t="shared" si="21"/>
        <v>-412330</v>
      </c>
      <c r="K85" s="7">
        <f t="shared" si="21"/>
        <v>-227330</v>
      </c>
      <c r="L85" s="7">
        <f t="shared" si="21"/>
        <v>-227330</v>
      </c>
      <c r="M85" s="7">
        <f t="shared" si="21"/>
        <v>-507330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655499</v>
      </c>
    </row>
    <row r="88" spans="1:14">
      <c r="C88" s="35">
        <f>+B87+C87</f>
        <v>321499</v>
      </c>
      <c r="D88" s="35">
        <f>+C88+D87</f>
        <v>354499</v>
      </c>
      <c r="E88" s="35">
        <f t="shared" ref="E88:M88" si="23">+D88+E87</f>
        <v>387499</v>
      </c>
      <c r="F88" s="35">
        <f t="shared" si="23"/>
        <v>420499</v>
      </c>
      <c r="G88" s="40">
        <f t="shared" si="23"/>
        <v>453499</v>
      </c>
      <c r="H88" s="35">
        <f t="shared" si="23"/>
        <v>486499</v>
      </c>
      <c r="I88" s="40">
        <f t="shared" si="23"/>
        <v>519499</v>
      </c>
      <c r="J88" s="40">
        <f t="shared" si="23"/>
        <v>553499</v>
      </c>
      <c r="K88" s="40">
        <f t="shared" si="23"/>
        <v>587499</v>
      </c>
      <c r="L88" s="35">
        <f t="shared" si="23"/>
        <v>621499</v>
      </c>
      <c r="M88" s="35">
        <f t="shared" si="23"/>
        <v>655499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July 2016</oddFoot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1:Z85"/>
  <sheetViews>
    <sheetView showGridLines="0" topLeftCell="A34" zoomScale="80" zoomScaleNormal="80" workbookViewId="0">
      <selection activeCell="K63" sqref="K63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3426789</v>
      </c>
      <c r="L5" s="53">
        <v>2668320</v>
      </c>
      <c r="M5" s="53">
        <v>1617618</v>
      </c>
      <c r="N5" s="12">
        <f>SUM(B5:M5)</f>
        <v>36566365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211527</v>
      </c>
      <c r="L6" s="53">
        <v>111576</v>
      </c>
      <c r="M6" s="53">
        <v>95131</v>
      </c>
      <c r="N6" s="7">
        <f>SUM(B6:M6)</f>
        <v>1935156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3638316</v>
      </c>
      <c r="L9" s="12">
        <f t="shared" si="0"/>
        <v>2779896</v>
      </c>
      <c r="M9" s="12">
        <f t="shared" si="0"/>
        <v>1712749</v>
      </c>
      <c r="N9" s="12">
        <f t="shared" si="0"/>
        <v>38501521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398</v>
      </c>
      <c r="L11" s="7">
        <v>0</v>
      </c>
      <c r="M11" s="7">
        <v>0</v>
      </c>
      <c r="N11" s="7">
        <f>SUM(B11:M11)</f>
        <v>26844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3638714</v>
      </c>
      <c r="L13" s="14">
        <f t="shared" si="1"/>
        <v>2779896</v>
      </c>
      <c r="M13" s="14">
        <f t="shared" si="1"/>
        <v>1712749</v>
      </c>
      <c r="N13" s="14">
        <f t="shared" si="1"/>
        <v>38528365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1171081</v>
      </c>
      <c r="L16" s="53">
        <v>1066893</v>
      </c>
      <c r="M16" s="53">
        <v>774058</v>
      </c>
      <c r="N16" s="7">
        <f>SUM(B16:M16)</f>
        <v>15662333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1171081</v>
      </c>
      <c r="L20" s="12">
        <f t="shared" si="2"/>
        <v>1066893</v>
      </c>
      <c r="M20" s="12">
        <f t="shared" si="2"/>
        <v>774058</v>
      </c>
      <c r="N20" s="12">
        <f t="shared" si="2"/>
        <v>15662333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2255708</v>
      </c>
      <c r="L23" s="7">
        <f t="shared" si="3"/>
        <v>1601427</v>
      </c>
      <c r="M23" s="7">
        <f t="shared" si="3"/>
        <v>843560</v>
      </c>
      <c r="N23" s="7">
        <f>SUM(B23:M23)</f>
        <v>20904032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211527</v>
      </c>
      <c r="L24" s="7">
        <f t="shared" si="3"/>
        <v>111576</v>
      </c>
      <c r="M24" s="7">
        <f t="shared" si="3"/>
        <v>95131</v>
      </c>
      <c r="N24" s="7">
        <f>SUM(B24:M24)</f>
        <v>1935156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2467235</v>
      </c>
      <c r="L27" s="12">
        <f t="shared" si="4"/>
        <v>1713003</v>
      </c>
      <c r="M27" s="12">
        <f>SUM(M23:M26)</f>
        <v>938691</v>
      </c>
      <c r="N27" s="12">
        <f t="shared" si="4"/>
        <v>22839188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0.67812553939789721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0.5932022269977334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655189</v>
      </c>
      <c r="L30" s="53">
        <v>672632</v>
      </c>
      <c r="M30" s="53">
        <v>481272</v>
      </c>
      <c r="N30" s="7">
        <f>SUM(B30:M30)</f>
        <v>8037503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208287</v>
      </c>
      <c r="L31" s="53">
        <v>214590</v>
      </c>
      <c r="M31" s="53">
        <v>210384</v>
      </c>
      <c r="N31" s="7">
        <f>SUM(B31:M31)</f>
        <v>2610051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863476</v>
      </c>
      <c r="L34" s="12">
        <f t="shared" si="6"/>
        <v>887222</v>
      </c>
      <c r="M34" s="12">
        <f t="shared" si="6"/>
        <v>691656</v>
      </c>
      <c r="N34" s="12">
        <f t="shared" si="6"/>
        <v>10647554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1577003</v>
      </c>
      <c r="L37" s="53">
        <v>1429774</v>
      </c>
      <c r="M37" s="53">
        <v>1131406</v>
      </c>
      <c r="N37" s="7">
        <f>SUM(B37:M37)</f>
        <v>17310476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-863476</v>
      </c>
      <c r="L38" s="7">
        <f t="shared" si="7"/>
        <v>-887222</v>
      </c>
      <c r="M38" s="7">
        <f t="shared" si="7"/>
        <v>-691656</v>
      </c>
      <c r="N38" s="7">
        <f>SUM(B38:M38)</f>
        <v>-10647554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87">
        <v>-79744</v>
      </c>
      <c r="E39" s="72">
        <v>-73419</v>
      </c>
      <c r="F39" s="87">
        <v>-73419</v>
      </c>
      <c r="G39" s="72">
        <v>-73419</v>
      </c>
      <c r="H39" s="72">
        <v>-73419</v>
      </c>
      <c r="I39" s="72">
        <v>-77993</v>
      </c>
      <c r="J39" s="72">
        <v>-80621</v>
      </c>
      <c r="K39" s="87">
        <v>-80540</v>
      </c>
      <c r="L39" s="72">
        <v>-82780</v>
      </c>
      <c r="M39" s="72">
        <v>-81945</v>
      </c>
      <c r="N39" s="7">
        <f>SUM(B39:M39)</f>
        <v>-936787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490198</v>
      </c>
      <c r="E42" s="12">
        <f t="shared" si="8"/>
        <v>482098</v>
      </c>
      <c r="F42" s="12">
        <f t="shared" si="8"/>
        <v>476400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622687</v>
      </c>
      <c r="L42" s="12">
        <f t="shared" si="8"/>
        <v>449472</v>
      </c>
      <c r="M42" s="12">
        <f t="shared" si="8"/>
        <v>347805</v>
      </c>
      <c r="N42" s="12">
        <f t="shared" si="8"/>
        <v>5605235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384697</v>
      </c>
      <c r="L44" s="53">
        <v>301088</v>
      </c>
      <c r="M44" s="53">
        <f>743355-270</f>
        <v>743085</v>
      </c>
      <c r="N44" s="12">
        <f>SUM(B44:M44)</f>
        <v>4419137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384697</v>
      </c>
      <c r="L46" s="12">
        <f t="shared" si="9"/>
        <v>301088</v>
      </c>
      <c r="M46" s="12">
        <f t="shared" si="9"/>
        <v>743085</v>
      </c>
      <c r="N46" s="12">
        <f t="shared" si="9"/>
        <v>4419137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3293366</v>
      </c>
      <c r="E48" s="19">
        <f t="shared" si="10"/>
        <v>3320425</v>
      </c>
      <c r="F48" s="19">
        <f t="shared" si="10"/>
        <v>2501826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3041941</v>
      </c>
      <c r="L48" s="19">
        <f t="shared" si="10"/>
        <v>2704675</v>
      </c>
      <c r="M48" s="19">
        <f t="shared" si="10"/>
        <v>2556604</v>
      </c>
      <c r="N48" s="19">
        <f t="shared" si="10"/>
        <v>36334259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1066376</v>
      </c>
      <c r="E50" s="12">
        <f t="shared" si="11"/>
        <v>531272</v>
      </c>
      <c r="F50" s="12">
        <f t="shared" si="11"/>
        <v>-153984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596773</v>
      </c>
      <c r="L50" s="12">
        <f t="shared" si="11"/>
        <v>75221</v>
      </c>
      <c r="M50" s="12">
        <f t="shared" si="11"/>
        <v>-843855</v>
      </c>
      <c r="N50" s="12">
        <f>SUM(B50:M50)</f>
        <v>2194106</v>
      </c>
      <c r="O50" s="7">
        <f>+N50+N39+N41</f>
        <v>1136419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6779</v>
      </c>
      <c r="L53" s="10">
        <v>10000</v>
      </c>
      <c r="M53" s="10">
        <v>265725</v>
      </c>
      <c r="N53" s="10">
        <f>SUM(B53:M53)</f>
        <v>699181</v>
      </c>
      <c r="O53" s="10">
        <v>930725</v>
      </c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-14696</v>
      </c>
      <c r="L56" s="7">
        <v>-20000</v>
      </c>
      <c r="M56" s="7">
        <v>-25000</v>
      </c>
      <c r="N56" s="7">
        <f>SUM(B56:M56)</f>
        <v>-408063.11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-356014</v>
      </c>
      <c r="L57" s="22">
        <v>-25000</v>
      </c>
      <c r="M57" s="22">
        <v>-25000</v>
      </c>
      <c r="N57" s="22">
        <f>SUM(B57:M57)</f>
        <v>-48669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-363931</v>
      </c>
      <c r="L58" s="19">
        <f t="shared" si="12"/>
        <v>-35000</v>
      </c>
      <c r="M58" s="19">
        <f t="shared" si="12"/>
        <v>215725</v>
      </c>
      <c r="N58" s="19">
        <f t="shared" si="12"/>
        <v>680688.89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3281890</v>
      </c>
      <c r="E61" s="19">
        <f t="shared" si="13"/>
        <v>3969791</v>
      </c>
      <c r="F61" s="19">
        <f t="shared" si="13"/>
        <v>2513798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2678010</v>
      </c>
      <c r="L61" s="19">
        <f t="shared" si="13"/>
        <v>2669675</v>
      </c>
      <c r="M61" s="19">
        <f t="shared" si="13"/>
        <v>2772329</v>
      </c>
      <c r="N61" s="19">
        <f t="shared" si="13"/>
        <v>37014947.890000001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1077852</v>
      </c>
      <c r="E62" s="30">
        <f t="shared" si="14"/>
        <v>-118094</v>
      </c>
      <c r="F62" s="30">
        <f t="shared" si="14"/>
        <v>-165956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30">
        <f t="shared" si="14"/>
        <v>960704</v>
      </c>
      <c r="L62" s="14">
        <f t="shared" si="14"/>
        <v>110221</v>
      </c>
      <c r="M62" s="14">
        <f t="shared" si="14"/>
        <v>-1059580</v>
      </c>
      <c r="N62" s="14">
        <f t="shared" si="14"/>
        <v>1513417.1099999994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477426.10999999987</v>
      </c>
      <c r="E63" s="32">
        <f t="shared" si="15"/>
        <v>359332.10999999987</v>
      </c>
      <c r="F63" s="32">
        <f t="shared" si="15"/>
        <v>193376.10999999987</v>
      </c>
      <c r="G63" s="32">
        <f t="shared" si="15"/>
        <v>-292117.89000000013</v>
      </c>
      <c r="H63" s="32">
        <f t="shared" si="15"/>
        <v>384303.10999999987</v>
      </c>
      <c r="I63" s="32">
        <f t="shared" si="15"/>
        <v>711292.10999999987</v>
      </c>
      <c r="J63" s="32">
        <f t="shared" si="15"/>
        <v>1502072.1099999999</v>
      </c>
      <c r="K63" s="32">
        <f t="shared" si="15"/>
        <v>2462776.11</v>
      </c>
      <c r="L63" s="12">
        <f t="shared" si="15"/>
        <v>2572997.11</v>
      </c>
      <c r="M63" s="12">
        <f t="shared" si="15"/>
        <v>1513417.1099999999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14834967.109999999</v>
      </c>
      <c r="E64" s="12">
        <f t="shared" si="16"/>
        <v>14716873.109999999</v>
      </c>
      <c r="F64" s="12">
        <f t="shared" si="16"/>
        <v>14550917.109999999</v>
      </c>
      <c r="G64" s="12">
        <f t="shared" si="16"/>
        <v>14065423.109999999</v>
      </c>
      <c r="H64" s="12">
        <f t="shared" si="16"/>
        <v>14741844.109999999</v>
      </c>
      <c r="I64" s="12">
        <f t="shared" si="16"/>
        <v>15068833.109999999</v>
      </c>
      <c r="J64" s="12">
        <f t="shared" si="16"/>
        <v>15859613.109999999</v>
      </c>
      <c r="K64" s="12">
        <f t="shared" si="16"/>
        <v>16820317.109999999</v>
      </c>
      <c r="L64" s="12">
        <f t="shared" si="16"/>
        <v>16930538.109999999</v>
      </c>
      <c r="M64" s="12">
        <f t="shared" si="16"/>
        <v>15870958.109999999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-70303</v>
      </c>
      <c r="E72" s="31">
        <f t="shared" si="18"/>
        <v>-701250</v>
      </c>
      <c r="F72" s="31">
        <f t="shared" si="18"/>
        <v>-40104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592261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893112.10999999987</v>
      </c>
      <c r="E73" s="31">
        <f t="shared" si="18"/>
        <v>191862.10999999987</v>
      </c>
      <c r="F73" s="31">
        <f t="shared" si="18"/>
        <v>151758.10999999987</v>
      </c>
      <c r="G73" s="31">
        <f t="shared" si="18"/>
        <v>-296045.89000000013</v>
      </c>
      <c r="H73" s="31">
        <f t="shared" si="18"/>
        <v>279706.10999999987</v>
      </c>
      <c r="I73" s="31">
        <f t="shared" si="18"/>
        <v>-175722.89000000013</v>
      </c>
      <c r="J73" s="31">
        <f t="shared" si="18"/>
        <v>279715.10999999987</v>
      </c>
      <c r="K73" s="31">
        <f t="shared" si="18"/>
        <v>871976.10999999987</v>
      </c>
      <c r="L73" s="31">
        <f t="shared" si="18"/>
        <v>871976.10999999987</v>
      </c>
      <c r="M73" s="31">
        <f t="shared" si="18"/>
        <v>871976.10999999987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893112.1099999994</v>
      </c>
      <c r="E74" s="16">
        <f t="shared" si="18"/>
        <v>191862.1099999994</v>
      </c>
      <c r="F74" s="16">
        <f t="shared" si="18"/>
        <v>151758.1099999994</v>
      </c>
      <c r="G74" s="16">
        <f t="shared" si="18"/>
        <v>-296045.8900000006</v>
      </c>
      <c r="H74" s="16">
        <f t="shared" si="18"/>
        <v>279706.1099999994</v>
      </c>
      <c r="I74" s="16">
        <f t="shared" si="18"/>
        <v>-175722.8900000006</v>
      </c>
      <c r="J74" s="16">
        <f t="shared" si="18"/>
        <v>279715.1099999994</v>
      </c>
      <c r="K74" s="16">
        <f t="shared" si="18"/>
        <v>871976.1099999994</v>
      </c>
      <c r="L74" s="16">
        <f t="shared" si="18"/>
        <v>871976.1099999994</v>
      </c>
      <c r="M74" s="16">
        <f t="shared" si="18"/>
        <v>871976.1099999994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April 2019
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1:Z85"/>
  <sheetViews>
    <sheetView showGridLines="0" topLeftCell="A49" zoomScale="80" zoomScaleNormal="80" workbookViewId="0">
      <selection activeCell="A66" sqref="A66:N74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122</v>
      </c>
      <c r="E1" s="6"/>
      <c r="F1" s="6"/>
      <c r="J1" s="6"/>
      <c r="K1" s="6"/>
      <c r="N1" s="3"/>
    </row>
    <row r="2" spans="1:16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53">
        <v>1640834.6158099999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37509989.699990004</v>
      </c>
      <c r="O5" s="29"/>
    </row>
    <row r="6" spans="1:16" s="6" customFormat="1">
      <c r="A6" s="6" t="s">
        <v>29</v>
      </c>
      <c r="B6" s="53">
        <v>92028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1691001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1732862.6158099999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39200990.699990004</v>
      </c>
      <c r="O9" s="29"/>
      <c r="P9" s="29">
        <f>+N9</f>
        <v>39200990.699990004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1732862.6158099999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39200990.699990004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53">
        <v>791004.56432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15857650.615010001</v>
      </c>
      <c r="O16" s="29"/>
      <c r="P16" s="7">
        <f>-N16</f>
        <v>-15857650.615010001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791004.56432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15857650.615010001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849830.05148999987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21652339.084980004</v>
      </c>
      <c r="O23" s="29"/>
    </row>
    <row r="24" spans="1:16" s="6" customFormat="1">
      <c r="A24" s="6" t="s">
        <v>37</v>
      </c>
      <c r="B24" s="7">
        <f t="shared" si="3"/>
        <v>92028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1691001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941858.05148999987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23343340.084980004</v>
      </c>
      <c r="O27" s="29"/>
      <c r="P27" s="29">
        <f>+N27</f>
        <v>23343340.084980004</v>
      </c>
    </row>
    <row r="28" spans="1:16" s="6" customFormat="1" ht="14.45" customHeight="1">
      <c r="B28" s="73">
        <f>+B27/B9</f>
        <v>0.54352724959084131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0.59547832001567136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53">
        <v>634323.70906718075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8687986.7553709913</v>
      </c>
      <c r="O30" s="29"/>
    </row>
    <row r="31" spans="1:16" s="6" customFormat="1">
      <c r="A31" s="6" t="s">
        <v>42</v>
      </c>
      <c r="B31" s="53">
        <v>230153.93213440015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2617165.7810230502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864477.64120158087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11305152.536394041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1360897.0412015808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18181963.899062652</v>
      </c>
      <c r="O37" s="29"/>
    </row>
    <row r="38" spans="1:16" s="6" customFormat="1">
      <c r="A38" s="6" t="s">
        <v>46</v>
      </c>
      <c r="B38" s="7">
        <f>-B34</f>
        <v>-864477.64120158087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-11305152.536394039</v>
      </c>
      <c r="O38" s="29"/>
    </row>
    <row r="39" spans="1:16" s="6" customFormat="1">
      <c r="A39" s="6" t="s">
        <v>47</v>
      </c>
      <c r="B39" s="72">
        <v>-77645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-999377</v>
      </c>
      <c r="O39" s="88"/>
      <c r="P39" s="42"/>
    </row>
    <row r="40" spans="1:16" s="6" customFormat="1">
      <c r="A40" s="6" t="s">
        <v>124</v>
      </c>
      <c r="B40" s="53">
        <v>-8593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-105099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-1247876</v>
      </c>
    </row>
    <row r="42" spans="1:16" s="6" customFormat="1">
      <c r="A42" s="13" t="s">
        <v>49</v>
      </c>
      <c r="B42" s="12">
        <f t="shared" ref="B42:N42" si="8">SUM(B37:B41)</f>
        <v>406031.39999999991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5628935.362668613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399883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4852699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399883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4852699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2461396.6055215807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37644437.514072657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-728533.9897115808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1556553.1859173505</v>
      </c>
      <c r="O50" s="7"/>
      <c r="P50" s="25">
        <f>+N50</f>
        <v>1556553.1859173505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308677.18591735046</v>
      </c>
    </row>
    <row r="53" spans="1:26" s="6" customFormat="1">
      <c r="A53" s="6" t="s">
        <v>55</v>
      </c>
      <c r="B53" s="10">
        <v>146000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51">
        <f>SUM(B53:M53)</f>
        <v>821200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51">
        <f>SUM(B54:M54)</f>
        <v>90000</v>
      </c>
    </row>
    <row r="55" spans="1:26" s="6" customFormat="1">
      <c r="A55" s="6" t="s">
        <v>111</v>
      </c>
      <c r="B55" s="89">
        <v>438941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438941</v>
      </c>
    </row>
    <row r="56" spans="1:26" s="6" customFormat="1">
      <c r="A56" s="37" t="s">
        <v>58</v>
      </c>
      <c r="B56" s="7">
        <v>-25000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-280000</v>
      </c>
      <c r="O56" s="7"/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O57" s="56"/>
    </row>
    <row r="58" spans="1:26" s="6" customFormat="1">
      <c r="A58" s="13" t="s">
        <v>60</v>
      </c>
      <c r="B58" s="19">
        <f t="shared" ref="B58:N58" si="12">SUM(B53:B57)</f>
        <v>534941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770141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26">
        <v>13639094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2996337.6055215807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38414578.514072657</v>
      </c>
      <c r="O61" s="29"/>
    </row>
    <row r="62" spans="1:26" ht="13.5" thickBot="1">
      <c r="A62" s="13" t="s">
        <v>63</v>
      </c>
      <c r="B62" s="14">
        <f t="shared" ref="B62:N62" si="14">+B13-B61</f>
        <v>-1263474.9897115808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786412.18591734767</v>
      </c>
      <c r="O62" s="29"/>
    </row>
    <row r="63" spans="1:26" s="6" customFormat="1" ht="13.5" thickTop="1">
      <c r="A63" s="13" t="s">
        <v>64</v>
      </c>
      <c r="B63" s="12">
        <f>+B62</f>
        <v>-1263474.9897115808</v>
      </c>
      <c r="C63" s="12">
        <f t="shared" ref="C63:M63" si="15">B63+C62</f>
        <v>-1365485.9385833154</v>
      </c>
      <c r="D63" s="12">
        <f t="shared" si="15"/>
        <v>-510844.457135248</v>
      </c>
      <c r="E63" s="12">
        <f t="shared" si="15"/>
        <v>39265.226583616342</v>
      </c>
      <c r="F63" s="12">
        <f t="shared" si="15"/>
        <v>-19187.808919855393</v>
      </c>
      <c r="G63" s="12">
        <f t="shared" si="15"/>
        <v>-26169.55751675088</v>
      </c>
      <c r="H63" s="12">
        <f t="shared" si="15"/>
        <v>142354.86989390478</v>
      </c>
      <c r="I63" s="12">
        <f t="shared" si="15"/>
        <v>641762.77011633199</v>
      </c>
      <c r="J63" s="12">
        <f t="shared" si="15"/>
        <v>1297874.5202156384</v>
      </c>
      <c r="K63" s="12">
        <f t="shared" si="15"/>
        <v>1429000.8466185951</v>
      </c>
      <c r="L63" s="12">
        <f t="shared" si="15"/>
        <v>1668363.8249535044</v>
      </c>
      <c r="M63" s="12">
        <f t="shared" si="15"/>
        <v>786412.18591735046</v>
      </c>
      <c r="N63" s="12"/>
    </row>
    <row r="64" spans="1:26">
      <c r="A64" s="13" t="s">
        <v>65</v>
      </c>
      <c r="B64" s="12">
        <f t="shared" ref="B64:M64" si="16">+$B$60+B63</f>
        <v>12375619.010288419</v>
      </c>
      <c r="C64" s="12">
        <f t="shared" si="16"/>
        <v>12273608.061416686</v>
      </c>
      <c r="D64" s="12">
        <f t="shared" si="16"/>
        <v>13128249.542864751</v>
      </c>
      <c r="E64" s="12">
        <f t="shared" si="16"/>
        <v>13678359.226583617</v>
      </c>
      <c r="F64" s="12">
        <f t="shared" si="16"/>
        <v>13619906.191080146</v>
      </c>
      <c r="G64" s="12">
        <f t="shared" si="16"/>
        <v>13612924.44248325</v>
      </c>
      <c r="H64" s="12">
        <f t="shared" si="16"/>
        <v>13781448.869893905</v>
      </c>
      <c r="I64" s="12">
        <f t="shared" si="16"/>
        <v>14280856.770116333</v>
      </c>
      <c r="J64" s="12">
        <f t="shared" si="16"/>
        <v>14936968.520215638</v>
      </c>
      <c r="K64" s="12">
        <f t="shared" si="16"/>
        <v>15068094.846618595</v>
      </c>
      <c r="L64" s="12">
        <f t="shared" si="16"/>
        <v>15307457.824953504</v>
      </c>
      <c r="M64" s="12">
        <f t="shared" si="16"/>
        <v>14425506.185917351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1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-541892.9897115808</v>
      </c>
      <c r="C74" s="16">
        <f t="shared" si="18"/>
        <v>-520091.93858331442</v>
      </c>
      <c r="D74" s="16">
        <f t="shared" si="18"/>
        <v>-813605.45713524893</v>
      </c>
      <c r="E74" s="16">
        <f t="shared" si="18"/>
        <v>-846651.77341638319</v>
      </c>
      <c r="F74" s="16">
        <f t="shared" si="18"/>
        <v>-779252.80891985446</v>
      </c>
      <c r="G74" s="16">
        <f t="shared" si="18"/>
        <v>-748544.55751674995</v>
      </c>
      <c r="H74" s="16">
        <f t="shared" si="18"/>
        <v>-680689.13010609522</v>
      </c>
      <c r="I74" s="16">
        <f t="shared" si="18"/>
        <v>-963699.22988366708</v>
      </c>
      <c r="J74" s="16">
        <f t="shared" si="18"/>
        <v>-642929.47978436202</v>
      </c>
      <c r="K74" s="16">
        <f t="shared" si="18"/>
        <v>-880246.1533814054</v>
      </c>
      <c r="L74" s="16">
        <f t="shared" si="18"/>
        <v>-751104.17504649609</v>
      </c>
      <c r="M74" s="16">
        <f t="shared" si="18"/>
        <v>-573475.81408264861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-120000</v>
      </c>
    </row>
    <row r="85" spans="6:8">
      <c r="F85" s="2">
        <f>SUM(B57:F57)</f>
        <v>-125000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May 2019
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1:Z85"/>
  <sheetViews>
    <sheetView showGridLines="0" topLeftCell="A46" zoomScale="80" zoomScaleNormal="80" workbookViewId="0">
      <selection activeCell="B24" sqref="B24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125</v>
      </c>
      <c r="E1" s="6"/>
      <c r="F1" s="6"/>
      <c r="J1" s="6"/>
      <c r="K1" s="6"/>
      <c r="N1" s="3"/>
    </row>
    <row r="2" spans="1:16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37376066.084179997</v>
      </c>
      <c r="O5" s="29"/>
    </row>
    <row r="6" spans="1:16" s="6" customFormat="1">
      <c r="A6" s="6" t="s">
        <v>29</v>
      </c>
      <c r="B6" s="49">
        <v>122669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1721642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39097708.084179997</v>
      </c>
      <c r="O9" s="29"/>
      <c r="P9" s="29">
        <f>+N9</f>
        <v>39097708.084179997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2191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39099899.084179997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49">
        <v>789538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15856184.050690001</v>
      </c>
      <c r="O16" s="29"/>
      <c r="P16" s="7">
        <f>-N16</f>
        <v>-15856184.050690001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15856184.050690001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21519882.033490002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1721642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23241524.033490002</v>
      </c>
      <c r="O27" s="29"/>
      <c r="P27" s="29">
        <f>+N27</f>
        <v>23241524.033490002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0.59444722395106731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8653240.0463038106</v>
      </c>
      <c r="O30" s="29"/>
    </row>
    <row r="31" spans="1:16" s="6" customFormat="1">
      <c r="A31" s="6" t="s">
        <v>42</v>
      </c>
      <c r="B31" s="49">
        <v>243836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2630847.8488886501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11284087.895192461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18133725.857861072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-11284087.895192457</v>
      </c>
      <c r="O38" s="29"/>
    </row>
    <row r="39" spans="1:16" s="6" customFormat="1">
      <c r="A39" s="6" t="s">
        <v>47</v>
      </c>
      <c r="B39" s="72">
        <v>-77862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-999594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-105106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-1248100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5601537.9626686145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49">
        <v>313331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4766147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4766147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37507956.908551075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1591942.1756289313</v>
      </c>
      <c r="O50" s="7"/>
      <c r="P50" s="25">
        <f>+N50</f>
        <v>1591942.1756289313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343842.17562893126</v>
      </c>
    </row>
    <row r="53" spans="1:26" s="6" customFormat="1">
      <c r="A53" s="6" t="s">
        <v>55</v>
      </c>
      <c r="B53" s="10">
        <v>17969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693169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-269346</v>
      </c>
      <c r="O56" s="7"/>
    </row>
    <row r="57" spans="1:26" s="6" customFormat="1">
      <c r="A57" s="6" t="s">
        <v>59</v>
      </c>
      <c r="B57" s="22">
        <v>-29008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-304008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635672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38143628.908551075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956270.17562892288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-1195627.9488717346</v>
      </c>
      <c r="D63" s="12">
        <f t="shared" si="15"/>
        <v>-340986.4674236672</v>
      </c>
      <c r="E63" s="12">
        <f t="shared" si="15"/>
        <v>209123.21629519714</v>
      </c>
      <c r="F63" s="12">
        <f t="shared" si="15"/>
        <v>150670.1807917254</v>
      </c>
      <c r="G63" s="12">
        <f t="shared" si="15"/>
        <v>143688.43219482992</v>
      </c>
      <c r="H63" s="12">
        <f t="shared" si="15"/>
        <v>312212.85960548557</v>
      </c>
      <c r="I63" s="12">
        <f t="shared" si="15"/>
        <v>811620.75982791279</v>
      </c>
      <c r="J63" s="12">
        <f t="shared" si="15"/>
        <v>1467732.5099272192</v>
      </c>
      <c r="K63" s="12">
        <f t="shared" si="15"/>
        <v>1598858.8363301759</v>
      </c>
      <c r="L63" s="12">
        <f t="shared" si="15"/>
        <v>1838221.8146650852</v>
      </c>
      <c r="M63" s="12">
        <f t="shared" si="15"/>
        <v>956270.17562893126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12403319.051128265</v>
      </c>
      <c r="D64" s="12">
        <f t="shared" si="16"/>
        <v>13257960.532576334</v>
      </c>
      <c r="E64" s="12">
        <f t="shared" si="16"/>
        <v>13808070.216295198</v>
      </c>
      <c r="F64" s="12">
        <f t="shared" si="16"/>
        <v>13749617.180791724</v>
      </c>
      <c r="G64" s="12">
        <f t="shared" si="16"/>
        <v>13742635.432194829</v>
      </c>
      <c r="H64" s="12">
        <f t="shared" si="16"/>
        <v>13911159.859605486</v>
      </c>
      <c r="I64" s="12">
        <f t="shared" si="16"/>
        <v>14410567.759827912</v>
      </c>
      <c r="J64" s="12">
        <f t="shared" si="16"/>
        <v>15066679.509927219</v>
      </c>
      <c r="K64" s="12">
        <f t="shared" si="16"/>
        <v>15197805.836330175</v>
      </c>
      <c r="L64" s="12">
        <f t="shared" si="16"/>
        <v>15437168.814665085</v>
      </c>
      <c r="M64" s="12">
        <f t="shared" si="16"/>
        <v>14555217.17562893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M72" si="18">+B62-B67</f>
        <v>169857.9897115808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ref="B73:N74" si="19">+B63-B68</f>
        <v>169857.9897115808</v>
      </c>
      <c r="C73" s="31">
        <f t="shared" si="19"/>
        <v>169857.9897115808</v>
      </c>
      <c r="D73" s="31">
        <f t="shared" si="19"/>
        <v>169857.9897115808</v>
      </c>
      <c r="E73" s="31">
        <f t="shared" si="19"/>
        <v>169857.9897115808</v>
      </c>
      <c r="F73" s="31">
        <f t="shared" si="19"/>
        <v>169857.9897115808</v>
      </c>
      <c r="G73" s="31">
        <f t="shared" si="19"/>
        <v>169857.9897115808</v>
      </c>
      <c r="H73" s="31">
        <f t="shared" si="19"/>
        <v>169857.9897115808</v>
      </c>
      <c r="I73" s="31">
        <f t="shared" si="19"/>
        <v>169857.9897115808</v>
      </c>
      <c r="J73" s="31">
        <f t="shared" si="19"/>
        <v>169857.9897115808</v>
      </c>
      <c r="K73" s="31">
        <f t="shared" si="19"/>
        <v>169857.9897115808</v>
      </c>
      <c r="L73" s="31">
        <f t="shared" si="19"/>
        <v>169857.9897115808</v>
      </c>
      <c r="M73" s="31">
        <f t="shared" si="19"/>
        <v>169857.9897115808</v>
      </c>
      <c r="N73" s="16">
        <f t="shared" si="19"/>
        <v>0</v>
      </c>
    </row>
    <row r="74" spans="1:15">
      <c r="A74" s="1" t="s">
        <v>65</v>
      </c>
      <c r="B74" s="16">
        <f t="shared" si="19"/>
        <v>-412182</v>
      </c>
      <c r="C74" s="16">
        <f t="shared" si="19"/>
        <v>-390380.94887173548</v>
      </c>
      <c r="D74" s="16">
        <f t="shared" si="19"/>
        <v>-683894.46742366627</v>
      </c>
      <c r="E74" s="16">
        <f t="shared" si="19"/>
        <v>-716940.78370480239</v>
      </c>
      <c r="F74" s="16">
        <f t="shared" si="19"/>
        <v>-649541.81920827553</v>
      </c>
      <c r="G74" s="16">
        <f t="shared" si="19"/>
        <v>-618833.56780517101</v>
      </c>
      <c r="H74" s="16">
        <f t="shared" si="19"/>
        <v>-550978.14039451443</v>
      </c>
      <c r="I74" s="16">
        <f t="shared" si="19"/>
        <v>-833988.24017208815</v>
      </c>
      <c r="J74" s="16">
        <f t="shared" si="19"/>
        <v>-513218.49007278122</v>
      </c>
      <c r="K74" s="16">
        <f t="shared" si="19"/>
        <v>-750535.1636698246</v>
      </c>
      <c r="L74" s="16">
        <f t="shared" si="19"/>
        <v>-621393.1853349153</v>
      </c>
      <c r="M74" s="16">
        <f t="shared" si="19"/>
        <v>-443764.82437106967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-109346</v>
      </c>
    </row>
    <row r="85" spans="6:8">
      <c r="F85" s="2">
        <f>SUM(B57:F57)</f>
        <v>-129008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 xml:space="preserve">&amp;CCash Flow - FY2019/2020
July 2019
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1:Z85"/>
  <sheetViews>
    <sheetView showGridLines="0" zoomScale="80" zoomScaleNormal="8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127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37154938.063540004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1695840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38850778.063540004</v>
      </c>
      <c r="O9" s="29"/>
      <c r="P9" s="29">
        <f>+N9</f>
        <v>38850778.063540004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2421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38853199.063540004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15880607.39405</v>
      </c>
      <c r="O16" s="29"/>
      <c r="P16" s="7">
        <f>-N16</f>
        <v>-15880607.39405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15880607.39405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21274330.669490006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1695840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22970170.669490006</v>
      </c>
      <c r="O27" s="29"/>
      <c r="P27" s="29">
        <f>+N27</f>
        <v>22970170.669490006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0.59124094328104715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8658102.9582725056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2629448.5540482202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11287551.512320725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17965714.544989333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-11287551.512320723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-999811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-105113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-1248324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5429839.0326686092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4579076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4579076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37177073.939039335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1676125.1245006658</v>
      </c>
      <c r="O50" s="7"/>
      <c r="P50" s="25">
        <f>+N50</f>
        <v>1676125.1245006658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427801.12450066581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592102.55000000005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-259403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-69394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779162.55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37956236.489039332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896962.57450067252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-400294.06855193246</v>
      </c>
      <c r="E63" s="12">
        <f t="shared" si="15"/>
        <v>149815.61516693188</v>
      </c>
      <c r="F63" s="12">
        <f t="shared" si="15"/>
        <v>91362.579663460143</v>
      </c>
      <c r="G63" s="12">
        <f t="shared" si="15"/>
        <v>84380.831066564657</v>
      </c>
      <c r="H63" s="12">
        <f t="shared" si="15"/>
        <v>252905.25847722031</v>
      </c>
      <c r="I63" s="12">
        <f t="shared" si="15"/>
        <v>752313.15869964752</v>
      </c>
      <c r="J63" s="12">
        <f t="shared" si="15"/>
        <v>1408424.908798954</v>
      </c>
      <c r="K63" s="12">
        <f t="shared" si="15"/>
        <v>1539551.2352019106</v>
      </c>
      <c r="L63" s="12">
        <f t="shared" si="15"/>
        <v>1778914.2135368199</v>
      </c>
      <c r="M63" s="12">
        <f t="shared" si="15"/>
        <v>896962.574500666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13198652.931448068</v>
      </c>
      <c r="E64" s="12">
        <f t="shared" si="16"/>
        <v>13748762.615166932</v>
      </c>
      <c r="F64" s="12">
        <f t="shared" si="16"/>
        <v>13690309.579663459</v>
      </c>
      <c r="G64" s="12">
        <f t="shared" si="16"/>
        <v>13683327.831066564</v>
      </c>
      <c r="H64" s="12">
        <f t="shared" si="16"/>
        <v>13851852.25847722</v>
      </c>
      <c r="I64" s="12">
        <f t="shared" si="16"/>
        <v>14351260.158699647</v>
      </c>
      <c r="J64" s="12">
        <f t="shared" si="16"/>
        <v>15007371.908798954</v>
      </c>
      <c r="K64" s="12">
        <f t="shared" si="16"/>
        <v>15138498.23520191</v>
      </c>
      <c r="L64" s="12">
        <f t="shared" si="16"/>
        <v>15377861.213536819</v>
      </c>
      <c r="M64" s="12">
        <f t="shared" si="16"/>
        <v>14495909.574500665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110550.38858331554</v>
      </c>
      <c r="E73" s="31">
        <f t="shared" si="18"/>
        <v>110550.38858331554</v>
      </c>
      <c r="F73" s="31">
        <f t="shared" si="18"/>
        <v>110550.38858331554</v>
      </c>
      <c r="G73" s="31">
        <f t="shared" si="18"/>
        <v>110550.38858331554</v>
      </c>
      <c r="H73" s="31">
        <f t="shared" si="18"/>
        <v>110550.38858331554</v>
      </c>
      <c r="I73" s="31">
        <f t="shared" si="18"/>
        <v>110550.38858331554</v>
      </c>
      <c r="J73" s="31">
        <f t="shared" si="18"/>
        <v>110550.38858331554</v>
      </c>
      <c r="K73" s="31">
        <f t="shared" si="18"/>
        <v>110550.38858331554</v>
      </c>
      <c r="L73" s="31">
        <f t="shared" si="18"/>
        <v>110550.38858331554</v>
      </c>
      <c r="M73" s="31">
        <f t="shared" si="18"/>
        <v>110550.38858331554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-743202.06855193153</v>
      </c>
      <c r="E74" s="16">
        <f t="shared" si="18"/>
        <v>-776248.38483306766</v>
      </c>
      <c r="F74" s="16">
        <f t="shared" si="18"/>
        <v>-708849.42033654079</v>
      </c>
      <c r="G74" s="16">
        <f t="shared" si="18"/>
        <v>-678141.16893343627</v>
      </c>
      <c r="H74" s="16">
        <f t="shared" si="18"/>
        <v>-610285.74152277969</v>
      </c>
      <c r="I74" s="16">
        <f t="shared" si="18"/>
        <v>-893295.84130035341</v>
      </c>
      <c r="J74" s="16">
        <f t="shared" si="18"/>
        <v>-572526.09120104648</v>
      </c>
      <c r="K74" s="16">
        <f t="shared" si="18"/>
        <v>-809842.76479808986</v>
      </c>
      <c r="L74" s="16">
        <f t="shared" si="18"/>
        <v>-680700.78646318056</v>
      </c>
      <c r="M74" s="16">
        <f t="shared" si="18"/>
        <v>-503072.42549933493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-99403</v>
      </c>
    </row>
    <row r="85" spans="6:8">
      <c r="F85" s="2">
        <f>SUM(B57:F57)</f>
        <v>105606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Aug 2019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1:Z85"/>
  <sheetViews>
    <sheetView showGridLines="0" topLeftCell="A49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128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37068436.724790007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1715585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38784021.724790007</v>
      </c>
      <c r="O9" s="29"/>
      <c r="P9" s="29">
        <f>+N9</f>
        <v>38784021.724790007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2829.4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38786851.124790005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1670912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15902172.94782</v>
      </c>
      <c r="O16" s="29"/>
      <c r="P16" s="7">
        <f>-N16</f>
        <v>-15902172.94782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15902172.94782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21166263.776970003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1715585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22881848.776970003</v>
      </c>
      <c r="O27" s="29"/>
      <c r="P27" s="29">
        <f>+N27</f>
        <v>22881848.776970003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0.58998133147043808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8667954.0981792007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2654259.5030695917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11322213.601248793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18004761.133917402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-11322213.60124879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-997947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-105120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-1246467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5436080.5326686129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331729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4611207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4611207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37271674.081737407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1515177.0430525988</v>
      </c>
      <c r="O50" s="7"/>
      <c r="P50" s="25">
        <f>+N50</f>
        <v>1515177.0430525988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268710.04305259883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476373.96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-258945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-127470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605815.96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37877490.041737407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909361.08305259794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162214.12371886475</v>
      </c>
      <c r="F63" s="12">
        <f t="shared" si="15"/>
        <v>103761.08821539301</v>
      </c>
      <c r="G63" s="12">
        <f t="shared" si="15"/>
        <v>96779.339618497528</v>
      </c>
      <c r="H63" s="12">
        <f t="shared" si="15"/>
        <v>265303.76702915318</v>
      </c>
      <c r="I63" s="12">
        <f t="shared" si="15"/>
        <v>764711.66725158039</v>
      </c>
      <c r="J63" s="12">
        <f t="shared" si="15"/>
        <v>1420823.4173508869</v>
      </c>
      <c r="K63" s="12">
        <f t="shared" si="15"/>
        <v>1551949.7437538435</v>
      </c>
      <c r="L63" s="12">
        <f t="shared" si="15"/>
        <v>1791312.7220887528</v>
      </c>
      <c r="M63" s="12">
        <f t="shared" si="15"/>
        <v>909361.08305259887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13761161.123718865</v>
      </c>
      <c r="F64" s="12">
        <f t="shared" si="16"/>
        <v>13702708.088215392</v>
      </c>
      <c r="G64" s="12">
        <f t="shared" si="16"/>
        <v>13695726.339618497</v>
      </c>
      <c r="H64" s="12">
        <f t="shared" si="16"/>
        <v>13864250.767029153</v>
      </c>
      <c r="I64" s="12">
        <f t="shared" si="16"/>
        <v>14363658.667251579</v>
      </c>
      <c r="J64" s="12">
        <f t="shared" si="16"/>
        <v>15019770.417350886</v>
      </c>
      <c r="K64" s="12">
        <f t="shared" si="16"/>
        <v>15150896.743753843</v>
      </c>
      <c r="L64" s="12">
        <f t="shared" si="16"/>
        <v>15390259.722088752</v>
      </c>
      <c r="M64" s="12">
        <f t="shared" si="16"/>
        <v>14508308.083052598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16">
        <f t="shared" si="18"/>
        <v>12398.508551932871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16">
        <f t="shared" si="18"/>
        <v>122948.89713524841</v>
      </c>
      <c r="E73" s="31">
        <f t="shared" si="18"/>
        <v>122948.89713524841</v>
      </c>
      <c r="F73" s="31">
        <f t="shared" si="18"/>
        <v>122948.89713524841</v>
      </c>
      <c r="G73" s="31">
        <f t="shared" si="18"/>
        <v>122948.89713524841</v>
      </c>
      <c r="H73" s="31">
        <f t="shared" si="18"/>
        <v>122948.89713524841</v>
      </c>
      <c r="I73" s="31">
        <f t="shared" si="18"/>
        <v>122948.89713524841</v>
      </c>
      <c r="J73" s="31">
        <f t="shared" si="18"/>
        <v>122948.89713524841</v>
      </c>
      <c r="K73" s="31">
        <f t="shared" si="18"/>
        <v>122948.89713524841</v>
      </c>
      <c r="L73" s="31">
        <f t="shared" si="18"/>
        <v>122948.89713524841</v>
      </c>
      <c r="M73" s="31">
        <f t="shared" si="18"/>
        <v>122948.89713524841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-763849.87628113478</v>
      </c>
      <c r="F74" s="16">
        <f t="shared" si="18"/>
        <v>-696450.91178460792</v>
      </c>
      <c r="G74" s="16">
        <f t="shared" si="18"/>
        <v>-665742.6603815034</v>
      </c>
      <c r="H74" s="16">
        <f t="shared" si="18"/>
        <v>-597887.23297084682</v>
      </c>
      <c r="I74" s="16">
        <f t="shared" si="18"/>
        <v>-880897.33274842054</v>
      </c>
      <c r="J74" s="16">
        <f t="shared" si="18"/>
        <v>-560127.58264911361</v>
      </c>
      <c r="K74" s="16">
        <f t="shared" si="18"/>
        <v>-797444.25624615699</v>
      </c>
      <c r="L74" s="16">
        <f t="shared" si="18"/>
        <v>-668302.27791124769</v>
      </c>
      <c r="M74" s="16">
        <f t="shared" si="18"/>
        <v>-490673.91694740206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-98945</v>
      </c>
    </row>
    <row r="85" spans="6:8">
      <c r="F85" s="2">
        <f>SUM(B57:F57)</f>
        <v>47530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September 2019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1:Z85"/>
  <sheetViews>
    <sheetView showGridLines="0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129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36943792.116130002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1857798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38801590.116130002</v>
      </c>
      <c r="O9" s="29"/>
      <c r="P9" s="29">
        <f>+N9</f>
        <v>38801590.116130002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/>
      <c r="G11" s="7"/>
      <c r="H11" s="7"/>
      <c r="I11" s="7"/>
      <c r="J11" s="7"/>
      <c r="K11" s="7"/>
      <c r="L11" s="7"/>
      <c r="M11" s="7"/>
      <c r="N11" s="7">
        <f>SUM(B11:M11)</f>
        <v>2602.4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38804192.51613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.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.5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15846738.306540001</v>
      </c>
      <c r="O16" s="29"/>
      <c r="P16" s="7">
        <f>-N16</f>
        <v>-15846738.306540001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15846738.306540001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21097053.809590004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1857798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22954851.809590004</v>
      </c>
      <c r="O27" s="29"/>
      <c r="P27" s="29">
        <f>+N27</f>
        <v>22954851.809590004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0.59159564700539335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8720090.4704269804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2668503.117160676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11388593.587587656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18092592.850256268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-11388593.587587655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-992008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-105127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-1240535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5463464.2626686133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3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4518585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4518585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37217381.156796277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1586811.3593337345</v>
      </c>
      <c r="O50" s="7"/>
      <c r="P50" s="25">
        <f>+N50</f>
        <v>1586811.3593337345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346276.35933373449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402267.48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-19542</v>
      </c>
      <c r="E56" s="7">
        <v>-13668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-247406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91">
        <v>-215833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-318303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352415.48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3510559.41</v>
      </c>
      <c r="E61" s="19">
        <f t="shared" si="13"/>
        <v>3113506.52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37569796.636796273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867039.99000000022</v>
      </c>
      <c r="E62" s="14">
        <f t="shared" si="14"/>
        <v>875351.48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1234395.8793337271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-388102.55999999959</v>
      </c>
      <c r="E63" s="12">
        <f t="shared" si="15"/>
        <v>487248.92000000039</v>
      </c>
      <c r="F63" s="12">
        <f t="shared" si="15"/>
        <v>428795.88449652866</v>
      </c>
      <c r="G63" s="12">
        <f t="shared" si="15"/>
        <v>421814.13589963317</v>
      </c>
      <c r="H63" s="12">
        <f t="shared" si="15"/>
        <v>590338.56331028882</v>
      </c>
      <c r="I63" s="12">
        <f t="shared" si="15"/>
        <v>1089746.463532716</v>
      </c>
      <c r="J63" s="12">
        <f t="shared" si="15"/>
        <v>1745858.2136320225</v>
      </c>
      <c r="K63" s="12">
        <f t="shared" si="15"/>
        <v>1876984.5400349791</v>
      </c>
      <c r="L63" s="12">
        <f t="shared" si="15"/>
        <v>2116347.5183698884</v>
      </c>
      <c r="M63" s="12">
        <f t="shared" si="15"/>
        <v>1234395.8793337345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13210844.440000001</v>
      </c>
      <c r="E64" s="12">
        <f t="shared" si="16"/>
        <v>14086195.92</v>
      </c>
      <c r="F64" s="12">
        <f t="shared" si="16"/>
        <v>14027742.884496529</v>
      </c>
      <c r="G64" s="12">
        <f t="shared" si="16"/>
        <v>14020761.135899633</v>
      </c>
      <c r="H64" s="12">
        <f t="shared" si="16"/>
        <v>14189285.563310288</v>
      </c>
      <c r="I64" s="12">
        <f t="shared" si="16"/>
        <v>14688693.463532716</v>
      </c>
      <c r="J64" s="12">
        <f t="shared" si="16"/>
        <v>15344805.213632023</v>
      </c>
      <c r="K64" s="12">
        <f t="shared" si="16"/>
        <v>15475931.54003498</v>
      </c>
      <c r="L64" s="12">
        <f t="shared" si="16"/>
        <v>15715294.518369889</v>
      </c>
      <c r="M64" s="12">
        <f t="shared" si="16"/>
        <v>14833342.879333735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12398.508551932871</v>
      </c>
      <c r="E72" s="31">
        <f t="shared" si="18"/>
        <v>325241.79628113564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122741.89713524841</v>
      </c>
      <c r="E73" s="31">
        <f t="shared" si="18"/>
        <v>447983.69341638405</v>
      </c>
      <c r="F73" s="31">
        <f t="shared" si="18"/>
        <v>447983.69341638405</v>
      </c>
      <c r="G73" s="31">
        <f t="shared" si="18"/>
        <v>447983.69341638405</v>
      </c>
      <c r="H73" s="31">
        <f t="shared" si="18"/>
        <v>447983.69341638405</v>
      </c>
      <c r="I73" s="31">
        <f t="shared" si="18"/>
        <v>447983.69341638405</v>
      </c>
      <c r="J73" s="31">
        <f t="shared" si="18"/>
        <v>447983.69341638405</v>
      </c>
      <c r="K73" s="31">
        <f t="shared" si="18"/>
        <v>447983.69341638405</v>
      </c>
      <c r="L73" s="31">
        <f t="shared" si="18"/>
        <v>447983.69341638405</v>
      </c>
      <c r="M73" s="31">
        <f t="shared" si="18"/>
        <v>447983.69341638405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-731010.55999999866</v>
      </c>
      <c r="E74" s="16">
        <f t="shared" si="18"/>
        <v>-438815.08000000007</v>
      </c>
      <c r="F74" s="16">
        <f t="shared" si="18"/>
        <v>-371416.11550347134</v>
      </c>
      <c r="G74" s="16">
        <f t="shared" si="18"/>
        <v>-340707.86410036683</v>
      </c>
      <c r="H74" s="16">
        <f t="shared" si="18"/>
        <v>-272852.43668971211</v>
      </c>
      <c r="I74" s="16">
        <f t="shared" si="18"/>
        <v>-555862.53646728396</v>
      </c>
      <c r="J74" s="16">
        <f t="shared" si="18"/>
        <v>-235092.78636797704</v>
      </c>
      <c r="K74" s="16">
        <f t="shared" si="18"/>
        <v>-472409.45996502042</v>
      </c>
      <c r="L74" s="16">
        <f t="shared" si="18"/>
        <v>-343267.48163011111</v>
      </c>
      <c r="M74" s="16">
        <f t="shared" si="18"/>
        <v>-165639.12066626549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-87406</v>
      </c>
    </row>
    <row r="85" spans="6:8">
      <c r="F85" s="2">
        <f>SUM(B57:F57)</f>
        <v>-143303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October 2019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1:Z85"/>
  <sheetViews>
    <sheetView showGridLines="0" topLeftCell="A43" zoomScale="90" zoomScaleNormal="90" workbookViewId="0">
      <selection activeCell="F62" sqref="F6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37125674.554690003</v>
      </c>
      <c r="O5" s="29"/>
    </row>
    <row r="6" spans="1:16" s="6" customForma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1787638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38913312.554690003</v>
      </c>
      <c r="O9" s="29"/>
      <c r="P9" s="29">
        <f>+N9</f>
        <v>38913312.554690003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/>
      <c r="H11" s="7"/>
      <c r="I11" s="7"/>
      <c r="J11" s="7"/>
      <c r="K11" s="7"/>
      <c r="L11" s="7"/>
      <c r="M11" s="7"/>
      <c r="N11" s="7">
        <f>SUM(B11:M11)</f>
        <v>2827.4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38916139.954690002</v>
      </c>
      <c r="O13" s="29"/>
    </row>
    <row r="14" spans="1:16" s="6" customFormat="1" ht="2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15932293.35482</v>
      </c>
      <c r="O16" s="29"/>
      <c r="P16" s="7">
        <f>-N16</f>
        <v>-15932293.35482</v>
      </c>
    </row>
    <row r="17" spans="1:16" s="6" customFormat="1" ht="20.2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15932293.35482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21193381.199870005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1787638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22981019.199870005</v>
      </c>
      <c r="O27" s="29"/>
      <c r="P27" s="29">
        <f>+N27</f>
        <v>22981019.199870005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0.5905695940835608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8722977.1718962751</v>
      </c>
      <c r="O30" s="29"/>
    </row>
    <row r="31" spans="1:16" s="6" customFormat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2687331.5104679093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11410308.682364184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18118409.205032796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-11410308.682364183</v>
      </c>
      <c r="O38" s="29"/>
    </row>
    <row r="39" spans="1:16" s="6" customForma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-986069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-105134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-1234603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5473497.5226686131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6.5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4468609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4468609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37284708.559852801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1631431.3948372062</v>
      </c>
      <c r="O50" s="7"/>
      <c r="P50" s="25">
        <f>+N50</f>
        <v>1631431.3948372062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396828.39483720623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367267.48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-19439</v>
      </c>
      <c r="E56" s="7">
        <v>13319</v>
      </c>
      <c r="F56" s="7">
        <v>-12737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-208053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91">
        <v>-198902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-492205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-23243.589999999997</v>
      </c>
      <c r="E58" s="19">
        <f t="shared" si="12"/>
        <v>-181620.47999999998</v>
      </c>
      <c r="F58" s="19">
        <f t="shared" si="12"/>
        <v>-121639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182866.47999999998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3510662.41</v>
      </c>
      <c r="E61" s="19">
        <f t="shared" si="13"/>
        <v>3140493.52</v>
      </c>
      <c r="F61" s="19">
        <f>+F58+F48</f>
        <v>2545254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37467575.039852798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866936.99000000022</v>
      </c>
      <c r="E62" s="14">
        <f t="shared" si="14"/>
        <v>848364.48</v>
      </c>
      <c r="F62" s="14">
        <f>+F13-F61</f>
        <v>182806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1448564.9148372039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-388205.55999999959</v>
      </c>
      <c r="E63" s="12">
        <f t="shared" si="15"/>
        <v>460158.92000000039</v>
      </c>
      <c r="F63" s="12">
        <f t="shared" si="15"/>
        <v>642964.92000000039</v>
      </c>
      <c r="G63" s="12">
        <f t="shared" si="15"/>
        <v>635983.17140310491</v>
      </c>
      <c r="H63" s="12">
        <f t="shared" si="15"/>
        <v>804507.59881376056</v>
      </c>
      <c r="I63" s="12">
        <f t="shared" si="15"/>
        <v>1303915.4990361878</v>
      </c>
      <c r="J63" s="12">
        <f t="shared" si="15"/>
        <v>1960027.2491354942</v>
      </c>
      <c r="K63" s="12">
        <f t="shared" si="15"/>
        <v>2091153.5755384509</v>
      </c>
      <c r="L63" s="12">
        <f t="shared" si="15"/>
        <v>2330516.5538733602</v>
      </c>
      <c r="M63" s="12">
        <f t="shared" si="15"/>
        <v>1448564.9148372062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13210741.440000001</v>
      </c>
      <c r="E64" s="12">
        <f t="shared" si="16"/>
        <v>14059105.92</v>
      </c>
      <c r="F64" s="12">
        <f>+$B$60+F63</f>
        <v>14241911.92</v>
      </c>
      <c r="G64" s="12">
        <f t="shared" si="16"/>
        <v>14234930.171403104</v>
      </c>
      <c r="H64" s="12">
        <f t="shared" si="16"/>
        <v>14403454.598813761</v>
      </c>
      <c r="I64" s="12">
        <f t="shared" si="16"/>
        <v>14902862.499036187</v>
      </c>
      <c r="J64" s="12">
        <f t="shared" si="16"/>
        <v>15558974.249135494</v>
      </c>
      <c r="K64" s="12">
        <f t="shared" si="16"/>
        <v>15690100.575538451</v>
      </c>
      <c r="L64" s="12">
        <f t="shared" si="16"/>
        <v>15929463.55387336</v>
      </c>
      <c r="M64" s="12">
        <f t="shared" si="16"/>
        <v>15047511.914837206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12295.508551932871</v>
      </c>
      <c r="E72" s="31">
        <f t="shared" si="18"/>
        <v>298254.79628113564</v>
      </c>
      <c r="F72" s="31">
        <f t="shared" si="18"/>
        <v>241259.03550347174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122638.89713524841</v>
      </c>
      <c r="E73" s="31">
        <f t="shared" si="18"/>
        <v>420893.69341638405</v>
      </c>
      <c r="F73" s="31">
        <f t="shared" si="18"/>
        <v>662152.72891985578</v>
      </c>
      <c r="G73" s="31">
        <f t="shared" si="18"/>
        <v>662152.72891985578</v>
      </c>
      <c r="H73" s="31">
        <f t="shared" si="18"/>
        <v>662152.72891985578</v>
      </c>
      <c r="I73" s="31">
        <f t="shared" si="18"/>
        <v>662152.72891985578</v>
      </c>
      <c r="J73" s="31">
        <f t="shared" si="18"/>
        <v>662152.72891985578</v>
      </c>
      <c r="K73" s="31">
        <f t="shared" si="18"/>
        <v>662152.72891985578</v>
      </c>
      <c r="L73" s="31">
        <f t="shared" si="18"/>
        <v>662152.72891985578</v>
      </c>
      <c r="M73" s="31">
        <f t="shared" si="18"/>
        <v>662152.72891985578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-731113.55999999866</v>
      </c>
      <c r="E74" s="16">
        <f t="shared" si="18"/>
        <v>-465905.08000000007</v>
      </c>
      <c r="F74" s="16">
        <f t="shared" si="18"/>
        <v>-157247.08000000007</v>
      </c>
      <c r="G74" s="16">
        <f t="shared" si="18"/>
        <v>-126538.82859689556</v>
      </c>
      <c r="H74" s="16">
        <f t="shared" si="18"/>
        <v>-58683.401186238974</v>
      </c>
      <c r="I74" s="16">
        <f t="shared" si="18"/>
        <v>-341693.50096381269</v>
      </c>
      <c r="J74" s="16">
        <f t="shared" si="18"/>
        <v>-20923.750864505768</v>
      </c>
      <c r="K74" s="16">
        <f t="shared" si="18"/>
        <v>-258240.42446154915</v>
      </c>
      <c r="L74" s="16">
        <f t="shared" si="18"/>
        <v>-129098.44612663984</v>
      </c>
      <c r="M74" s="16">
        <f t="shared" si="18"/>
        <v>48529.914837205783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-48053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November 2019</oddFooter>
  </headerFooter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6A35-7CAD-4135-846B-AC62C4D2DD7B}">
  <sheetPr>
    <tabColor rgb="FF92D050"/>
    <pageSetUpPr fitToPage="1"/>
  </sheetPr>
  <dimension ref="A1:U85"/>
  <sheetViews>
    <sheetView showGridLines="0" tabSelected="1" zoomScale="90" zoomScaleNormal="90" workbookViewId="0">
      <selection activeCell="A2" sqref="A2"/>
    </sheetView>
  </sheetViews>
  <sheetFormatPr defaultRowHeight="12.75" outlineLevelRow="1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136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24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1847037</v>
      </c>
      <c r="K5" s="101">
        <v>3303515.2019700003</v>
      </c>
      <c r="L5" s="101">
        <v>2866321.64855</v>
      </c>
      <c r="M5" s="101">
        <v>1394806.15129</v>
      </c>
      <c r="N5" s="102">
        <f>SUM(B5:M5)</f>
        <v>34610086.001809999</v>
      </c>
    </row>
    <row r="6" spans="1:14" s="6" customFormat="1" ht="12.75" hidden="1" customHeight="1" outlineLevel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82594</v>
      </c>
      <c r="K6" s="101">
        <v>123229</v>
      </c>
      <c r="L6" s="101">
        <v>130378</v>
      </c>
      <c r="M6" s="101">
        <v>105525</v>
      </c>
      <c r="N6" s="103">
        <f>SUM(B6:M6)</f>
        <v>1719293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1929631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36329379.001809999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>
        <v>1009</v>
      </c>
      <c r="K11" s="7"/>
      <c r="L11" s="7"/>
      <c r="M11" s="7"/>
      <c r="N11" s="7">
        <f>SUM(B11:M11)</f>
        <v>31546.400000000001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1930640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36360925.401809998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608125</v>
      </c>
      <c r="K16" s="101">
        <v>1245676.8455400001</v>
      </c>
      <c r="L16" s="101">
        <v>1172737.3767599999</v>
      </c>
      <c r="M16" s="101">
        <v>726619.06070999999</v>
      </c>
      <c r="N16" s="103">
        <f>SUM(B16:M16)</f>
        <v>14769973.28301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608125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14769973.28301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1238912</v>
      </c>
      <c r="K23" s="103">
        <f t="shared" si="3"/>
        <v>2057838.3564300002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19840112.718800005</v>
      </c>
    </row>
    <row r="24" spans="1:14" s="6" customFormat="1" hidden="1" outlineLevel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82594</v>
      </c>
      <c r="K24" s="103">
        <f t="shared" si="3"/>
        <v>123229</v>
      </c>
      <c r="L24" s="103">
        <f t="shared" si="3"/>
        <v>130378</v>
      </c>
      <c r="M24" s="103">
        <f t="shared" si="3"/>
        <v>105525</v>
      </c>
      <c r="N24" s="103">
        <f>SUM(B24:M24)</f>
        <v>1719293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1321506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21559405.718800005</v>
      </c>
    </row>
    <row r="28" spans="1:14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0.68484907218012148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0.59344272627742611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903621</v>
      </c>
      <c r="K30" s="101">
        <v>843636.89934994141</v>
      </c>
      <c r="L30" s="101">
        <v>694327.62761942751</v>
      </c>
      <c r="M30" s="101">
        <v>505922.77644506848</v>
      </c>
      <c r="N30" s="103">
        <f>SUM(B30:M30)</f>
        <v>8864962.3034144379</v>
      </c>
    </row>
    <row r="31" spans="1:14" s="6" customFormat="1" hidden="1" outlineLevel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229623</v>
      </c>
      <c r="K31" s="101">
        <v>235419.63067710202</v>
      </c>
      <c r="L31" s="101">
        <v>214783.16583566315</v>
      </c>
      <c r="M31" s="101">
        <v>196662.95050247436</v>
      </c>
      <c r="N31" s="103">
        <f>SUM(B31:M31)</f>
        <v>2747075.7470152397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1133244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11612038.050429678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1596741</v>
      </c>
      <c r="K37" s="101">
        <v>1704354.0300270435</v>
      </c>
      <c r="L37" s="101">
        <v>1425328.2934550906</v>
      </c>
      <c r="M37" s="101">
        <v>1205462.7296161538</v>
      </c>
      <c r="N37" s="103">
        <f>SUM(B37:M37)</f>
        <v>18234286.053098287</v>
      </c>
    </row>
    <row r="38" spans="1:14" s="6" customFormat="1" ht="12.75" hidden="1" customHeight="1" outlineLevel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-1133244</v>
      </c>
      <c r="K38" s="103">
        <f t="shared" si="7"/>
        <v>-1079056.5300270435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-11612038.050429676</v>
      </c>
    </row>
    <row r="39" spans="1:14" s="6" customFormat="1" ht="12.75" hidden="1" customHeight="1" outlineLevel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-83438</v>
      </c>
      <c r="K39" s="109">
        <v>-85493</v>
      </c>
      <c r="L39" s="109">
        <v>-85493</v>
      </c>
      <c r="M39" s="109">
        <v>-85493</v>
      </c>
      <c r="N39" s="103">
        <f>SUM(B39:M39)</f>
        <v>-968036</v>
      </c>
    </row>
    <row r="40" spans="1:14" s="6" customFormat="1" ht="12.75" hidden="1" customHeight="1" outlineLevel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-8600</v>
      </c>
      <c r="K40" s="101">
        <v>-8893</v>
      </c>
      <c r="L40" s="101">
        <v>-8893</v>
      </c>
      <c r="M40" s="101">
        <v>-8893</v>
      </c>
      <c r="N40" s="103">
        <f>SUM(B40:M40)</f>
        <v>-104079</v>
      </c>
    </row>
    <row r="41" spans="1:14" s="6" customFormat="1" ht="12.75" hidden="1" customHeight="1" outlineLevel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</row>
    <row r="42" spans="1:14" s="6" customFormat="1" collapsed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366909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5406733.0026686117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313331</v>
      </c>
      <c r="C44" s="101">
        <v>400498</v>
      </c>
      <c r="D44" s="101">
        <v>331729</v>
      </c>
      <c r="E44" s="101">
        <v>309099</v>
      </c>
      <c r="F44" s="101">
        <v>349633</v>
      </c>
      <c r="G44" s="101">
        <v>248256</v>
      </c>
      <c r="H44" s="101">
        <v>313763</v>
      </c>
      <c r="I44" s="101">
        <v>301908</v>
      </c>
      <c r="J44" s="101">
        <v>329769</v>
      </c>
      <c r="K44" s="101">
        <v>384523</v>
      </c>
      <c r="L44" s="101">
        <v>298207</v>
      </c>
      <c r="M44" s="101">
        <v>669637</v>
      </c>
      <c r="N44" s="102">
        <f>SUM(B44:M44)</f>
        <v>4250353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329769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4250353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</row>
    <row r="48" spans="1:14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2438047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36039097.33610829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</row>
    <row r="50" spans="1:21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-507407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321828.06570171239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</row>
    <row r="53" spans="1:21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1220</v>
      </c>
      <c r="K53" s="10">
        <v>110000</v>
      </c>
      <c r="L53" s="10">
        <v>10000</v>
      </c>
      <c r="M53" s="10">
        <v>10000</v>
      </c>
      <c r="N53" s="10">
        <f>SUM(B53:M53)</f>
        <v>343144.48</v>
      </c>
      <c r="U53" s="40"/>
    </row>
    <row r="54" spans="1:21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1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>
        <v>500000</v>
      </c>
      <c r="K55" s="10"/>
      <c r="L55" s="10">
        <v>0</v>
      </c>
      <c r="M55" s="56"/>
      <c r="N55" s="10">
        <f>SUM(B55:M55)</f>
        <v>925857</v>
      </c>
    </row>
    <row r="56" spans="1:21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-21563</v>
      </c>
      <c r="K56" s="7">
        <v>-25000</v>
      </c>
      <c r="L56" s="7">
        <v>-25000</v>
      </c>
      <c r="M56" s="7">
        <v>-20000</v>
      </c>
      <c r="N56" s="7">
        <f>SUM(B56:M56)</f>
        <v>-268666</v>
      </c>
    </row>
    <row r="57" spans="1:21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1331707</v>
      </c>
      <c r="K57" s="22">
        <v>-25000</v>
      </c>
      <c r="L57" s="22">
        <v>-25000</v>
      </c>
      <c r="M57" s="22">
        <v>-25000</v>
      </c>
      <c r="N57" s="22">
        <f>SUM(B57:M57)</f>
        <v>1391541</v>
      </c>
    </row>
    <row r="58" spans="1:21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1811364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2481876.48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</row>
    <row r="61" spans="1:21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4249411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38520973.816108286</v>
      </c>
    </row>
    <row r="62" spans="1:21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-2318771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-2160048.4142982885</v>
      </c>
    </row>
    <row r="63" spans="1:21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-1648586.0799999996</v>
      </c>
      <c r="K63" s="12">
        <f t="shared" si="15"/>
        <v>-1517459.753597043</v>
      </c>
      <c r="L63" s="12">
        <f t="shared" si="15"/>
        <v>-1278096.7752621337</v>
      </c>
      <c r="M63" s="12">
        <f t="shared" si="15"/>
        <v>-2160048.4142982876</v>
      </c>
      <c r="N63" s="12"/>
    </row>
    <row r="64" spans="1:21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11950360.92</v>
      </c>
      <c r="K64" s="12">
        <f t="shared" si="16"/>
        <v>12081487.246402957</v>
      </c>
      <c r="L64" s="12">
        <f t="shared" si="16"/>
        <v>12320850.224737866</v>
      </c>
      <c r="M64" s="12">
        <f t="shared" si="16"/>
        <v>11438898.585701711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</row>
    <row r="66" spans="1:14" s="6" customFormat="1">
      <c r="A66" s="112" t="s">
        <v>126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30">
        <v>656111.75009930646</v>
      </c>
      <c r="K67" s="14">
        <v>131126.32640295662</v>
      </c>
      <c r="L67" s="14">
        <v>239362.9783349093</v>
      </c>
      <c r="M67" s="14">
        <v>-881951.63903615391</v>
      </c>
      <c r="N67" s="116"/>
    </row>
    <row r="68" spans="1:14" ht="13.5" thickTop="1">
      <c r="A68" s="115" t="s">
        <v>64</v>
      </c>
      <c r="B68" s="31">
        <f>+B67</f>
        <v>-1263474.9897115808</v>
      </c>
      <c r="C68" s="31">
        <f>+B68+C67</f>
        <v>-1365485.9385833154</v>
      </c>
      <c r="D68" s="31">
        <f t="shared" ref="D68:M68" si="17">+C68+D67</f>
        <v>-510844.457135248</v>
      </c>
      <c r="E68" s="31">
        <f t="shared" si="17"/>
        <v>39265.226583616342</v>
      </c>
      <c r="F68" s="31">
        <f t="shared" si="17"/>
        <v>-19187.808919855393</v>
      </c>
      <c r="G68" s="31">
        <f t="shared" si="17"/>
        <v>-26169.55751675088</v>
      </c>
      <c r="H68" s="31">
        <f t="shared" si="17"/>
        <v>142354.86989390478</v>
      </c>
      <c r="I68" s="31">
        <f t="shared" si="17"/>
        <v>641762.77011633199</v>
      </c>
      <c r="J68" s="31">
        <f t="shared" si="17"/>
        <v>1297874.5202156384</v>
      </c>
      <c r="K68" s="16">
        <f t="shared" si="17"/>
        <v>1429000.8466185951</v>
      </c>
      <c r="L68" s="16">
        <f t="shared" si="17"/>
        <v>1668363.8249535044</v>
      </c>
      <c r="M68" s="16">
        <f t="shared" si="17"/>
        <v>786412.18591735046</v>
      </c>
      <c r="N68" s="116"/>
    </row>
    <row r="69" spans="1:14">
      <c r="A69" s="115" t="s">
        <v>65</v>
      </c>
      <c r="B69" s="16">
        <v>12917512</v>
      </c>
      <c r="C69" s="16">
        <v>12793700</v>
      </c>
      <c r="D69" s="16">
        <v>13941855</v>
      </c>
      <c r="E69" s="16">
        <v>14525011</v>
      </c>
      <c r="F69" s="16">
        <v>14399159</v>
      </c>
      <c r="G69" s="16">
        <v>14361469</v>
      </c>
      <c r="H69" s="16">
        <v>14462138</v>
      </c>
      <c r="I69" s="16">
        <v>15244556</v>
      </c>
      <c r="J69" s="16">
        <v>15579898</v>
      </c>
      <c r="K69" s="16">
        <v>15948341</v>
      </c>
      <c r="L69" s="16">
        <v>16058562</v>
      </c>
      <c r="M69" s="16">
        <v>14998982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31">
        <f t="shared" si="18"/>
        <v>-2974882.7500993065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118"/>
    </row>
    <row r="73" spans="1:14" s="6" customFormat="1">
      <c r="A73" s="115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31">
        <f t="shared" si="18"/>
        <v>-2946460.6002156381</v>
      </c>
      <c r="K73" s="16">
        <f t="shared" si="18"/>
        <v>-2946460.6002156381</v>
      </c>
      <c r="L73" s="16">
        <f t="shared" si="18"/>
        <v>-2946460.6002156381</v>
      </c>
      <c r="M73" s="16">
        <f t="shared" si="18"/>
        <v>-2946460.6002156381</v>
      </c>
      <c r="N73" s="116">
        <f t="shared" si="18"/>
        <v>0</v>
      </c>
    </row>
    <row r="74" spans="1:14">
      <c r="A74" s="121" t="s">
        <v>65</v>
      </c>
      <c r="B74" s="122">
        <f t="shared" si="18"/>
        <v>-412182</v>
      </c>
      <c r="C74" s="122">
        <f t="shared" si="18"/>
        <v>-449688.55000000075</v>
      </c>
      <c r="D74" s="122">
        <f t="shared" si="18"/>
        <v>-730803.55999999866</v>
      </c>
      <c r="E74" s="122">
        <f t="shared" si="18"/>
        <v>-438608.08000000007</v>
      </c>
      <c r="F74" s="122">
        <f t="shared" si="18"/>
        <v>-129950.08000000007</v>
      </c>
      <c r="G74" s="122">
        <f t="shared" si="18"/>
        <v>-23108.080000000075</v>
      </c>
      <c r="H74" s="122">
        <f t="shared" si="18"/>
        <v>15252.919999999925</v>
      </c>
      <c r="I74" s="122">
        <f t="shared" si="18"/>
        <v>-975424.08000000007</v>
      </c>
      <c r="J74" s="122">
        <f t="shared" si="18"/>
        <v>-3629537.08</v>
      </c>
      <c r="K74" s="122">
        <f t="shared" si="18"/>
        <v>-3866853.7535970435</v>
      </c>
      <c r="L74" s="122">
        <f t="shared" si="18"/>
        <v>-3737711.7752621341</v>
      </c>
      <c r="M74" s="122">
        <f t="shared" si="18"/>
        <v>-3560083.4142982885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4">
      <c r="A78" s="1"/>
      <c r="B78" s="4"/>
      <c r="D78" s="8"/>
      <c r="E78" s="8"/>
      <c r="F78" s="8"/>
      <c r="H78" s="61"/>
      <c r="J78" s="6"/>
    </row>
    <row r="79" spans="1:14">
      <c r="E79" s="6"/>
      <c r="H79" s="20"/>
      <c r="J79" s="6"/>
      <c r="N79" s="25"/>
    </row>
    <row r="80" spans="1:14">
      <c r="E80" s="6"/>
      <c r="J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1:Z85"/>
  <sheetViews>
    <sheetView showGridLines="0" zoomScale="90" zoomScaleNormal="90" workbookViewId="0">
      <selection activeCell="A12" sqref="A1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135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3663286.3910400001</v>
      </c>
      <c r="K5" s="101">
        <v>3303515.2019700003</v>
      </c>
      <c r="L5" s="101">
        <v>2866321.64855</v>
      </c>
      <c r="M5" s="101">
        <v>1394806.15129</v>
      </c>
      <c r="N5" s="102">
        <f>SUM(B5:M5)</f>
        <v>36426335.392849997</v>
      </c>
      <c r="O5" s="29"/>
    </row>
    <row r="6" spans="1:16" s="6" customFormat="1" ht="12.75" hidden="1" customHeight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127523</v>
      </c>
      <c r="K6" s="101">
        <v>123229</v>
      </c>
      <c r="L6" s="101">
        <v>130378</v>
      </c>
      <c r="M6" s="101">
        <v>105525</v>
      </c>
      <c r="N6" s="103">
        <f>SUM(B6:M6)</f>
        <v>1764222</v>
      </c>
      <c r="O6" s="29"/>
    </row>
    <row r="7" spans="1:16" s="6" customFormat="1" ht="12.75" hidden="1" customHeight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  <c r="O7" s="29"/>
    </row>
    <row r="8" spans="1:16" s="6" customFormat="1" ht="12.75" hidden="1" customHeight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38190557.392849997</v>
      </c>
      <c r="O9" s="29"/>
      <c r="P9" s="29">
        <f>+N9</f>
        <v>38190557.392849997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/>
      <c r="K11" s="7"/>
      <c r="L11" s="7"/>
      <c r="M11" s="7"/>
      <c r="N11" s="7">
        <f>SUM(B11:M11)</f>
        <v>30537.4</v>
      </c>
      <c r="O11" s="29"/>
    </row>
    <row r="12" spans="1:16" s="6" customForma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38221094.792849995</v>
      </c>
      <c r="O13" s="29"/>
    </row>
    <row r="14" spans="1:16" s="6" customFormat="1" ht="21" hidden="1" customHeight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6" s="6" customFormat="1" ht="17.25" hidden="1" customHeight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6" s="6" customFormat="1" ht="12" hidden="1" customHeight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1292296.5777699999</v>
      </c>
      <c r="K16" s="101">
        <v>1245676.8455400001</v>
      </c>
      <c r="L16" s="101">
        <v>1172737.3767599999</v>
      </c>
      <c r="M16" s="101">
        <v>726619.06070999999</v>
      </c>
      <c r="N16" s="103">
        <f>SUM(B16:M16)</f>
        <v>15454144.860780001</v>
      </c>
      <c r="O16" s="29"/>
      <c r="P16" s="7">
        <f>-N16</f>
        <v>-15454144.860780001</v>
      </c>
    </row>
    <row r="17" spans="1:16" s="6" customFormat="1" ht="20.25" hidden="1" customHeight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6" s="6" customFormat="1" ht="26.25" hidden="1" customHeight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6" s="6" customFormat="1" ht="12" hidden="1" customHeight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15454144.860780001</v>
      </c>
      <c r="O20" s="29"/>
    </row>
    <row r="21" spans="1:16" s="6" customFormat="1" ht="13.5" hidden="1" customHeight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6" s="6" customFormat="1" ht="17.25" hidden="1" customHeight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6" s="6" customFormat="1" hidden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2370989.8132700003</v>
      </c>
      <c r="K23" s="103">
        <f t="shared" si="3"/>
        <v>2057838.3564300002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20972190.532070003</v>
      </c>
      <c r="O23" s="29"/>
    </row>
    <row r="24" spans="1:16" s="6" customFormat="1" hidden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127523</v>
      </c>
      <c r="K24" s="103">
        <f t="shared" si="3"/>
        <v>123229</v>
      </c>
      <c r="L24" s="103">
        <f t="shared" si="3"/>
        <v>130378</v>
      </c>
      <c r="M24" s="103">
        <f t="shared" si="3"/>
        <v>105525</v>
      </c>
      <c r="N24" s="103">
        <f>SUM(B24:M24)</f>
        <v>1764222</v>
      </c>
      <c r="O24" s="29"/>
    </row>
    <row r="25" spans="1:16" s="6" customFormat="1" hidden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  <c r="O25" s="29"/>
    </row>
    <row r="26" spans="1:16" s="6" customFormat="1" hidden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22736412.532070003</v>
      </c>
      <c r="O27" s="29"/>
      <c r="P27" s="29">
        <f>+N27</f>
        <v>22736412.532070003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0.59534120694260129</v>
      </c>
    </row>
    <row r="29" spans="1:16" s="6" customFormat="1" ht="27" hidden="1" customHeight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6" s="6" customFormat="1" hidden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800842.39032942755</v>
      </c>
      <c r="K30" s="101">
        <v>843636.89934994141</v>
      </c>
      <c r="L30" s="101">
        <v>694327.62761942751</v>
      </c>
      <c r="M30" s="101">
        <v>505922.77644506848</v>
      </c>
      <c r="N30" s="103">
        <f>SUM(B30:M30)</f>
        <v>8762183.6937438659</v>
      </c>
      <c r="O30" s="29"/>
    </row>
    <row r="31" spans="1:16" s="6" customFormat="1" hidden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216879.11284126632</v>
      </c>
      <c r="K31" s="101">
        <v>235419.63067710202</v>
      </c>
      <c r="L31" s="101">
        <v>214783.16583566315</v>
      </c>
      <c r="M31" s="101">
        <v>196662.95050247436</v>
      </c>
      <c r="N31" s="103">
        <f>SUM(B31:M31)</f>
        <v>2734331.8598565059</v>
      </c>
      <c r="O31" s="29"/>
    </row>
    <row r="32" spans="1:16" s="6" customFormat="1" ht="15" hidden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  <c r="O32" s="29"/>
    </row>
    <row r="33" spans="1:16" s="6" customFormat="1" ht="13.5" hidden="1" customHeight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11496515.553600371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6" s="6" customFormat="1" ht="12.75" hidden="1" customHeight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1636445.0631706938</v>
      </c>
      <c r="K37" s="101">
        <v>1704354.0300270435</v>
      </c>
      <c r="L37" s="101">
        <v>1425328.2934550906</v>
      </c>
      <c r="M37" s="101">
        <v>1205462.7296161538</v>
      </c>
      <c r="N37" s="103">
        <f>SUM(B37:M37)</f>
        <v>18273990.116268981</v>
      </c>
      <c r="O37" s="29"/>
    </row>
    <row r="38" spans="1:16" s="6" customFormat="1" ht="12.75" hidden="1" customHeight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-1017721.5031706939</v>
      </c>
      <c r="K38" s="103">
        <f t="shared" si="7"/>
        <v>-1079056.5300270435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-11496515.553600369</v>
      </c>
      <c r="O38" s="29"/>
    </row>
    <row r="39" spans="1:16" s="6" customFormat="1" ht="12.75" hidden="1" customHeight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-85493</v>
      </c>
      <c r="K39" s="109">
        <v>-85493</v>
      </c>
      <c r="L39" s="109">
        <v>-85493</v>
      </c>
      <c r="M39" s="109">
        <v>-85493</v>
      </c>
      <c r="N39" s="103">
        <f>SUM(B39:M39)</f>
        <v>-970091</v>
      </c>
      <c r="O39" s="88"/>
      <c r="P39" s="42"/>
    </row>
    <row r="40" spans="1:16" s="6" customFormat="1" ht="12.75" hidden="1" customHeight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-8893</v>
      </c>
      <c r="K40" s="101">
        <v>-8893</v>
      </c>
      <c r="L40" s="101">
        <v>-8893</v>
      </c>
      <c r="M40" s="101">
        <v>-8893</v>
      </c>
      <c r="N40" s="103">
        <f>SUM(B40:M40)</f>
        <v>-104372</v>
      </c>
      <c r="O40" s="88"/>
      <c r="P40" s="58"/>
    </row>
    <row r="41" spans="1:16" s="6" customFormat="1" ht="12.75" hidden="1" customHeight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  <c r="O41" s="88"/>
      <c r="P41" s="42">
        <f>SUM(N39:N41)</f>
        <v>-1217863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5559611.5626686122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301908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4260476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4260476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36770747.977048986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1450346.8158010188</v>
      </c>
      <c r="O50" s="7"/>
      <c r="P50" s="25">
        <f>+N50</f>
        <v>1450346.8158010188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232483.81580101885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351924.47999999998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-267103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34834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635512.48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37406260.457048982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814834.33580101281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1326296.6700993069</v>
      </c>
      <c r="K63" s="12">
        <f t="shared" si="15"/>
        <v>1457422.9965022635</v>
      </c>
      <c r="L63" s="12">
        <f t="shared" si="15"/>
        <v>1696785.9748371728</v>
      </c>
      <c r="M63" s="12">
        <f t="shared" si="15"/>
        <v>814834.33580101887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14925243.670099307</v>
      </c>
      <c r="K64" s="12">
        <f t="shared" si="16"/>
        <v>15056369.996502263</v>
      </c>
      <c r="L64" s="12">
        <f t="shared" si="16"/>
        <v>15295732.974837173</v>
      </c>
      <c r="M64" s="12">
        <f t="shared" si="16"/>
        <v>14413781.335801018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3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16">
        <f t="shared" si="18"/>
        <v>28422.149883668404</v>
      </c>
      <c r="K73" s="16">
        <f t="shared" si="18"/>
        <v>28422.149883668404</v>
      </c>
      <c r="L73" s="16">
        <f t="shared" si="18"/>
        <v>28422.149883668404</v>
      </c>
      <c r="M73" s="16">
        <f t="shared" si="18"/>
        <v>28422.149883668404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15252.919999999925</v>
      </c>
      <c r="I74" s="16">
        <f t="shared" si="18"/>
        <v>-975424.08000000007</v>
      </c>
      <c r="J74" s="16">
        <f t="shared" si="18"/>
        <v>-654654.32990069315</v>
      </c>
      <c r="K74" s="16">
        <f t="shared" si="18"/>
        <v>-891971.00349773653</v>
      </c>
      <c r="L74" s="16">
        <f t="shared" si="18"/>
        <v>-762829.02516282722</v>
      </c>
      <c r="M74" s="16">
        <f t="shared" si="18"/>
        <v>-585200.6641989816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1:Z85"/>
  <sheetViews>
    <sheetView showGridLines="0" zoomScale="80" zoomScaleNormal="80" workbookViewId="0">
      <selection activeCell="B35" sqref="B3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42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G54" sqref="G54"/>
      <selection pane="bottomLeft" activeCell="G54" sqref="G54"/>
      <selection pane="bottomRight" activeCell="G54" sqref="G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36386180.027409002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1490877.3788199478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37877057.406228952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9960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37887017.406228952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16789898.646904763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16789898.646904763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19596281.380504236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1490877.3788199478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21087158.759324182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7257765.183171045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2442779.2833928349</v>
      </c>
    </row>
    <row r="32" spans="1:44" s="6" customFormat="1" ht="15" hidden="1">
      <c r="A32" s="6" t="s">
        <v>38</v>
      </c>
      <c r="B32" s="65"/>
      <c r="C32" s="6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9700544.4665638804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16467004.6815391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-9700544.4665638804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5665889.7616418861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4132531.7368074628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4072531.7368074628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36228864.611917995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1652127.740977623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1739639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-119421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-539015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1384515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37613379.611917995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14">
        <f t="shared" si="15"/>
        <v>1071842.6402638261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273637.79431095719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12">
        <f t="shared" si="16"/>
        <v>616392.97359715891</v>
      </c>
      <c r="E63" s="12">
        <f t="shared" si="16"/>
        <v>1062386.434851995</v>
      </c>
      <c r="F63" s="12">
        <f t="shared" si="16"/>
        <v>796636.82780080591</v>
      </c>
      <c r="G63" s="12">
        <f t="shared" si="16"/>
        <v>406934.21222500387</v>
      </c>
      <c r="H63" s="12">
        <f t="shared" si="16"/>
        <v>392573.30385475024</v>
      </c>
      <c r="I63" s="12">
        <f t="shared" si="16"/>
        <v>596453.8993175386</v>
      </c>
      <c r="J63" s="12">
        <f t="shared" si="16"/>
        <v>907370.17468854715</v>
      </c>
      <c r="K63" s="12">
        <f t="shared" si="16"/>
        <v>1090929.2848782407</v>
      </c>
      <c r="L63" s="12">
        <f t="shared" si="16"/>
        <v>1545277.0745796564</v>
      </c>
      <c r="M63" s="12">
        <f t="shared" si="16"/>
        <v>267612.74097762327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11606887.97359716</v>
      </c>
      <c r="E64" s="12">
        <f t="shared" si="17"/>
        <v>12052881.434851995</v>
      </c>
      <c r="F64" s="12">
        <f t="shared" si="17"/>
        <v>11787131.827800807</v>
      </c>
      <c r="G64" s="12">
        <f t="shared" si="17"/>
        <v>11397429.212225003</v>
      </c>
      <c r="H64" s="12">
        <f t="shared" si="17"/>
        <v>11383068.30385475</v>
      </c>
      <c r="I64" s="12">
        <f t="shared" si="17"/>
        <v>11586948.899317538</v>
      </c>
      <c r="J64" s="12">
        <f t="shared" si="17"/>
        <v>11897865.174688548</v>
      </c>
      <c r="K64" s="12">
        <f t="shared" si="17"/>
        <v>12081424.284878241</v>
      </c>
      <c r="L64" s="12">
        <f t="shared" si="17"/>
        <v>12535772.074579656</v>
      </c>
      <c r="M64" s="12">
        <f t="shared" si="17"/>
        <v>11258107.740977623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273637.79431095719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60159.506212862907</v>
      </c>
      <c r="E73" s="16">
        <f t="shared" si="18"/>
        <v>60159.506212862907</v>
      </c>
      <c r="F73" s="16">
        <f t="shared" si="18"/>
        <v>60159.506212862907</v>
      </c>
      <c r="G73" s="16">
        <f t="shared" si="18"/>
        <v>60159.506212862907</v>
      </c>
      <c r="H73" s="16">
        <f t="shared" si="18"/>
        <v>60159.506212862907</v>
      </c>
      <c r="I73" s="16">
        <f t="shared" si="18"/>
        <v>60159.506212862907</v>
      </c>
      <c r="J73" s="16">
        <f t="shared" si="18"/>
        <v>60159.506212862907</v>
      </c>
      <c r="K73" s="16">
        <f t="shared" si="18"/>
        <v>60159.506212862907</v>
      </c>
      <c r="L73" s="16">
        <f t="shared" si="18"/>
        <v>60159.506212862907</v>
      </c>
      <c r="M73" s="16">
        <f t="shared" si="18"/>
        <v>60159.506212862907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60159.506212864071</v>
      </c>
      <c r="E74" s="16">
        <f t="shared" si="18"/>
        <v>60159.506212862208</v>
      </c>
      <c r="F74" s="16">
        <f t="shared" si="18"/>
        <v>60159.506212864071</v>
      </c>
      <c r="G74" s="16">
        <f t="shared" si="18"/>
        <v>60159.506212862208</v>
      </c>
      <c r="H74" s="16">
        <f t="shared" si="18"/>
        <v>60159.506212862208</v>
      </c>
      <c r="I74" s="16">
        <f t="shared" si="18"/>
        <v>60159.506212862208</v>
      </c>
      <c r="J74" s="16">
        <f t="shared" si="18"/>
        <v>60159.506212864071</v>
      </c>
      <c r="K74" s="16">
        <f t="shared" si="18"/>
        <v>60159.506212862208</v>
      </c>
      <c r="L74" s="16">
        <f t="shared" si="18"/>
        <v>60159.506212862208</v>
      </c>
      <c r="M74" s="16">
        <f t="shared" si="18"/>
        <v>60159.506212862208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393444</v>
      </c>
      <c r="E84" s="7">
        <f>SUM($B53:E53)</f>
        <v>437799</v>
      </c>
      <c r="F84" s="7">
        <f>SUM($B53:F53)</f>
        <v>624639</v>
      </c>
      <c r="G84" s="7">
        <f>SUM($B53:G53)</f>
        <v>826639</v>
      </c>
      <c r="H84" s="7">
        <f>SUM(B53:H53)</f>
        <v>1023639</v>
      </c>
      <c r="I84" s="7">
        <f>SUM(B53:I53)</f>
        <v>1165639</v>
      </c>
      <c r="J84" s="7">
        <f>SUM(B53:J53)</f>
        <v>1284639</v>
      </c>
      <c r="K84" s="7">
        <f>SUM(B53:K53)</f>
        <v>1284639</v>
      </c>
      <c r="L84" s="7">
        <f>SUM(B53:L53)</f>
        <v>1284639</v>
      </c>
      <c r="M84" s="7">
        <f>SUM(B53:M53)</f>
        <v>1739639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-268776</v>
      </c>
      <c r="E85" s="7">
        <f t="shared" si="20"/>
        <v>-233131</v>
      </c>
      <c r="F85" s="7">
        <f t="shared" si="20"/>
        <v>-235292</v>
      </c>
      <c r="G85" s="7">
        <f t="shared" si="20"/>
        <v>-394792</v>
      </c>
      <c r="H85" s="7">
        <f t="shared" ref="H85:M85" si="21">+H83-H84</f>
        <v>-494792</v>
      </c>
      <c r="I85" s="7">
        <f t="shared" si="21"/>
        <v>-631792</v>
      </c>
      <c r="J85" s="7">
        <f t="shared" si="21"/>
        <v>-750792</v>
      </c>
      <c r="K85" s="7">
        <f t="shared" si="21"/>
        <v>-565792</v>
      </c>
      <c r="L85" s="7">
        <f t="shared" si="21"/>
        <v>-565792</v>
      </c>
      <c r="M85" s="7">
        <f t="shared" si="21"/>
        <v>-845792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658436</v>
      </c>
    </row>
    <row r="88" spans="1:14">
      <c r="C88" s="35">
        <f>+B87+C87</f>
        <v>324436</v>
      </c>
      <c r="D88" s="35">
        <f>+C88+D87</f>
        <v>357436</v>
      </c>
      <c r="E88" s="35">
        <f t="shared" ref="E88:M88" si="23">+D88+E87</f>
        <v>390436</v>
      </c>
      <c r="F88" s="35">
        <f t="shared" si="23"/>
        <v>423436</v>
      </c>
      <c r="G88" s="40">
        <f t="shared" si="23"/>
        <v>456436</v>
      </c>
      <c r="H88" s="35">
        <f t="shared" si="23"/>
        <v>489436</v>
      </c>
      <c r="I88" s="40">
        <f t="shared" si="23"/>
        <v>522436</v>
      </c>
      <c r="J88" s="40">
        <f t="shared" si="23"/>
        <v>556436</v>
      </c>
      <c r="K88" s="40">
        <f t="shared" si="23"/>
        <v>590436</v>
      </c>
      <c r="L88" s="35">
        <f t="shared" si="23"/>
        <v>624436</v>
      </c>
      <c r="M88" s="35">
        <f t="shared" si="23"/>
        <v>658436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August 2016</oddFooter>
  </headerFooter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1:Z85"/>
  <sheetViews>
    <sheetView showGridLines="0" zoomScale="90" zoomScaleNormal="90" workbookViewId="0"/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132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3653867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36372910.125760004</v>
      </c>
      <c r="O5" s="29"/>
    </row>
    <row r="6" spans="1:16" s="6" customFormat="1" ht="12.75" hidden="1" customHeigh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118231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1735174</v>
      </c>
      <c r="O6" s="29"/>
    </row>
    <row r="7" spans="1:16" s="6" customFormat="1" ht="12.75" hidden="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t="12.75" hidden="1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38108084.125760004</v>
      </c>
      <c r="O9" s="29"/>
      <c r="P9" s="29">
        <f>+N9</f>
        <v>38108084.125760004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367</v>
      </c>
      <c r="I11" s="7"/>
      <c r="J11" s="7"/>
      <c r="K11" s="7"/>
      <c r="L11" s="7"/>
      <c r="M11" s="7"/>
      <c r="N11" s="7">
        <f>SUM(B11:M11)</f>
        <v>6391.4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3772465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38114475.525760002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1773539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15331426.28156</v>
      </c>
      <c r="O16" s="29"/>
      <c r="P16" s="7">
        <f>-N16</f>
        <v>-15331426.28156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15331426.28156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1880328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21041483.844200004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118231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1735174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22776657.844200004</v>
      </c>
      <c r="O27" s="29"/>
      <c r="P27" s="29">
        <f>+N27</f>
        <v>22776657.844200004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0.59768572382266827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797690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8746657.7261316292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230373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2712836.4393763151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11459494.165507944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t="12.75" hidden="1" customHeigh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1519146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18107889.528176554</v>
      </c>
      <c r="O37" s="29"/>
    </row>
    <row r="38" spans="1:16" s="6" customFormat="1" ht="12.75" hidden="1" customHeigh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>-H34</f>
        <v>-1028063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-11459494.165507942</v>
      </c>
      <c r="O38" s="29"/>
    </row>
    <row r="39" spans="1:16" s="6" customFormat="1" ht="12.75" hidden="1" customHeigh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-79350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-975475</v>
      </c>
      <c r="O39" s="88"/>
      <c r="P39" s="42"/>
    </row>
    <row r="40" spans="1:16" s="6" customFormat="1" ht="12.75" hidden="1" customHeigh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-8600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-104665</v>
      </c>
      <c r="O40" s="88"/>
      <c r="P40" s="58"/>
    </row>
    <row r="41" spans="1:16" s="6" customFormat="1" ht="12.75" hidden="1" customHeigh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-1223540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5424855.3626686111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4303313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4303313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36519088.809736557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258217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1595386.7160234461</v>
      </c>
      <c r="O50" s="7"/>
      <c r="P50" s="25">
        <f>+N50</f>
        <v>1595386.7160234461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371846.71602344606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372057.48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-280990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-534124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72800.479999999981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36591889.289736554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139115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1522586.2360234484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878528.92000000039</v>
      </c>
      <c r="I63" s="12">
        <f t="shared" si="15"/>
        <v>1377936.8202224276</v>
      </c>
      <c r="J63" s="12">
        <f t="shared" si="15"/>
        <v>2034048.5703217341</v>
      </c>
      <c r="K63" s="12">
        <f t="shared" si="15"/>
        <v>2165174.8967246907</v>
      </c>
      <c r="L63" s="12">
        <f t="shared" si="15"/>
        <v>2404537.8750596</v>
      </c>
      <c r="M63" s="12">
        <f t="shared" si="15"/>
        <v>1522586.2360234461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14477475.92</v>
      </c>
      <c r="I64" s="12">
        <f t="shared" si="16"/>
        <v>14976883.820222428</v>
      </c>
      <c r="J64" s="12">
        <f t="shared" si="16"/>
        <v>15632995.570321735</v>
      </c>
      <c r="K64" s="12">
        <f t="shared" si="16"/>
        <v>15764121.89672469</v>
      </c>
      <c r="L64" s="12">
        <f t="shared" si="16"/>
        <v>16003484.875059601</v>
      </c>
      <c r="M64" s="12">
        <f t="shared" si="16"/>
        <v>15121533.236023447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-29409.427410655655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736174.05010609562</v>
      </c>
      <c r="I73" s="16">
        <f t="shared" si="18"/>
        <v>736174.05010609562</v>
      </c>
      <c r="J73" s="16">
        <f t="shared" si="18"/>
        <v>736174.05010609562</v>
      </c>
      <c r="K73" s="16">
        <f t="shared" si="18"/>
        <v>736174.05010609562</v>
      </c>
      <c r="L73" s="16">
        <f t="shared" si="18"/>
        <v>736174.05010609562</v>
      </c>
      <c r="M73" s="16">
        <f t="shared" si="18"/>
        <v>736174.05010609562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15337.919999999925</v>
      </c>
      <c r="I74" s="16">
        <f t="shared" si="18"/>
        <v>-267672.17977757193</v>
      </c>
      <c r="J74" s="16">
        <f t="shared" si="18"/>
        <v>53097.570321734995</v>
      </c>
      <c r="K74" s="16">
        <f t="shared" si="18"/>
        <v>-184219.10327531025</v>
      </c>
      <c r="L74" s="16">
        <f t="shared" si="18"/>
        <v>-55077.124940399081</v>
      </c>
      <c r="M74" s="16">
        <f t="shared" si="18"/>
        <v>122551.23602344655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1:Z85"/>
  <sheetViews>
    <sheetView showGridLines="0" zoomScale="90" zoomScaleNormal="90" workbookViewId="0">
      <selection activeCell="B52" sqref="B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131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90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36681429.530709997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1734672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38416101.530709997</v>
      </c>
      <c r="O9" s="29"/>
      <c r="P9" s="29">
        <f>+N9</f>
        <v>38416101.530709997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/>
      <c r="I11" s="7"/>
      <c r="J11" s="7"/>
      <c r="K11" s="7"/>
      <c r="L11" s="7"/>
      <c r="M11" s="7"/>
      <c r="N11" s="7">
        <f>SUM(B11:M11)</f>
        <v>6024.4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38422125.930709995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15753978.31715</v>
      </c>
      <c r="O16" s="29"/>
      <c r="P16" s="7">
        <f>-N16</f>
        <v>-15753978.31715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15753978.31715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20927451.213560004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1734672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22662123.213560004</v>
      </c>
      <c r="O27" s="29"/>
      <c r="P27" s="29">
        <f>+N27</f>
        <v>22662123.213560004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0.58991210223254442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8691659.0177195705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2706349.5897377185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11398008.607457289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18062605.470125899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-11398008.607457288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-981618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-104958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-1229976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5434620.8626686111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4369824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4369824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36956431.787275903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1465694.1434341017</v>
      </c>
      <c r="O50" s="7"/>
      <c r="P50" s="25">
        <f>+N50</f>
        <v>1465694.1434341017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235718.14343410172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365095.48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-293043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-674211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-86301.520000000019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36870130.2672759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1551995.6634340957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907938.34741065605</v>
      </c>
      <c r="I63" s="12">
        <f t="shared" si="15"/>
        <v>1407346.2476330833</v>
      </c>
      <c r="J63" s="12">
        <f t="shared" si="15"/>
        <v>2063457.9977323897</v>
      </c>
      <c r="K63" s="12">
        <f t="shared" si="15"/>
        <v>2194584.3241353463</v>
      </c>
      <c r="L63" s="12">
        <f t="shared" si="15"/>
        <v>2433947.3024702556</v>
      </c>
      <c r="M63" s="12">
        <f t="shared" si="15"/>
        <v>1551995.6634341017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14506885.347410657</v>
      </c>
      <c r="I64" s="12">
        <f t="shared" si="16"/>
        <v>15006293.247633083</v>
      </c>
      <c r="J64" s="12">
        <f t="shared" si="16"/>
        <v>15662404.99773239</v>
      </c>
      <c r="K64" s="12">
        <f t="shared" si="16"/>
        <v>15793531.324135346</v>
      </c>
      <c r="L64" s="12">
        <f t="shared" si="16"/>
        <v>16032894.302470256</v>
      </c>
      <c r="M64" s="12">
        <f t="shared" si="16"/>
        <v>15150942.663434101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16">
        <f t="shared" si="18"/>
        <v>765583.47751675127</v>
      </c>
      <c r="I73" s="16">
        <f t="shared" si="18"/>
        <v>765583.47751675127</v>
      </c>
      <c r="J73" s="16">
        <f t="shared" si="18"/>
        <v>765583.47751675127</v>
      </c>
      <c r="K73" s="16">
        <f t="shared" si="18"/>
        <v>765583.47751675127</v>
      </c>
      <c r="L73" s="16">
        <f t="shared" si="18"/>
        <v>765583.47751675127</v>
      </c>
      <c r="M73" s="16">
        <f t="shared" si="18"/>
        <v>765583.47751675127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44747.347410656512</v>
      </c>
      <c r="I74" s="16">
        <f t="shared" si="18"/>
        <v>-238262.75236691721</v>
      </c>
      <c r="J74" s="16">
        <f t="shared" si="18"/>
        <v>82506.997732389718</v>
      </c>
      <c r="K74" s="16">
        <f t="shared" si="18"/>
        <v>-154809.67586465366</v>
      </c>
      <c r="L74" s="16">
        <f t="shared" si="18"/>
        <v>-25667.697529744357</v>
      </c>
      <c r="M74" s="16">
        <f t="shared" si="18"/>
        <v>151960.66343410127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-75350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December 2019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D60" sqref="D60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36267784.838021711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1267148.5740768847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37534933.412098594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16542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37551475.412098594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16676084.307320582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16676084.307320582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19591700.530701131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1267148.5740768847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20858849.104778014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7268858.9624583889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2475230.5331280869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9744089.4955864754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16334639.451567886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-9744089.4955864772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5489979.502648076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4115867.8841629941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4050867.8841629941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35961021.189718127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1580699.7673804634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1780303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-120453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-561799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1401363</v>
      </c>
    </row>
    <row r="59" spans="1:17">
      <c r="B59" s="7"/>
      <c r="C59" s="7"/>
      <c r="D59" s="7">
        <f>SUM(B56:D57)</f>
        <v>-381252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37362384.189718127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189091.22238046676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12">
        <f t="shared" si="16"/>
        <v>974110.46125483536</v>
      </c>
      <c r="F63" s="12">
        <f t="shared" si="16"/>
        <v>708360.8542036463</v>
      </c>
      <c r="G63" s="12">
        <f t="shared" si="16"/>
        <v>318658.23862784426</v>
      </c>
      <c r="H63" s="12">
        <f t="shared" si="16"/>
        <v>304297.33025759063</v>
      </c>
      <c r="I63" s="12">
        <f t="shared" si="16"/>
        <v>508177.92572037899</v>
      </c>
      <c r="J63" s="12">
        <f t="shared" si="16"/>
        <v>819094.20109138754</v>
      </c>
      <c r="K63" s="12">
        <f t="shared" si="16"/>
        <v>1002653.3112810811</v>
      </c>
      <c r="L63" s="12">
        <f t="shared" si="16"/>
        <v>1457001.1009824967</v>
      </c>
      <c r="M63" s="12">
        <f t="shared" si="16"/>
        <v>179336.76738046366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11964605.461254835</v>
      </c>
      <c r="F64" s="12">
        <f t="shared" si="17"/>
        <v>11698855.854203647</v>
      </c>
      <c r="G64" s="12">
        <f t="shared" si="17"/>
        <v>11309153.238627844</v>
      </c>
      <c r="H64" s="12">
        <f t="shared" si="17"/>
        <v>11294792.330257591</v>
      </c>
      <c r="I64" s="12">
        <f t="shared" si="17"/>
        <v>11498672.925720379</v>
      </c>
      <c r="J64" s="12">
        <f t="shared" si="17"/>
        <v>11809589.201091388</v>
      </c>
      <c r="K64" s="12">
        <f t="shared" si="17"/>
        <v>11993148.311281081</v>
      </c>
      <c r="L64" s="12">
        <f t="shared" si="17"/>
        <v>12447496.100982497</v>
      </c>
      <c r="M64" s="12">
        <f t="shared" si="17"/>
        <v>11169831.767380463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189091.22238046676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-28116.467384296702</v>
      </c>
      <c r="F73" s="16">
        <f t="shared" si="18"/>
        <v>-28116.467384296702</v>
      </c>
      <c r="G73" s="16">
        <f t="shared" si="18"/>
        <v>-28116.467384296702</v>
      </c>
      <c r="H73" s="16">
        <f t="shared" si="18"/>
        <v>-28116.467384296702</v>
      </c>
      <c r="I73" s="16">
        <f t="shared" si="18"/>
        <v>-28116.467384296702</v>
      </c>
      <c r="J73" s="16">
        <f t="shared" si="18"/>
        <v>-28116.467384296702</v>
      </c>
      <c r="K73" s="16">
        <f t="shared" si="18"/>
        <v>-28116.467384296702</v>
      </c>
      <c r="L73" s="16">
        <f t="shared" si="18"/>
        <v>-28116.467384296702</v>
      </c>
      <c r="M73" s="16">
        <f t="shared" si="18"/>
        <v>-28116.467384296702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-28116.467384297401</v>
      </c>
      <c r="F74" s="16">
        <f t="shared" si="18"/>
        <v>-28116.467384295538</v>
      </c>
      <c r="G74" s="16">
        <f t="shared" si="18"/>
        <v>-28116.467384297401</v>
      </c>
      <c r="H74" s="16">
        <f t="shared" si="18"/>
        <v>-28116.467384297401</v>
      </c>
      <c r="I74" s="16">
        <f t="shared" si="18"/>
        <v>-28116.467384297401</v>
      </c>
      <c r="J74" s="16">
        <f t="shared" si="18"/>
        <v>-28116.467384295538</v>
      </c>
      <c r="K74" s="16">
        <f t="shared" si="18"/>
        <v>-28116.467384297401</v>
      </c>
      <c r="L74" s="16">
        <f t="shared" si="18"/>
        <v>-28116.467384297401</v>
      </c>
      <c r="M74" s="16">
        <f t="shared" si="18"/>
        <v>-28116.467384297401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478463</v>
      </c>
      <c r="F84" s="7">
        <f>SUM($B53:F53)</f>
        <v>665303</v>
      </c>
      <c r="G84" s="7">
        <f>SUM($B53:G53)</f>
        <v>867303</v>
      </c>
      <c r="H84" s="7">
        <f>SUM(B53:H53)</f>
        <v>1064303</v>
      </c>
      <c r="I84" s="7">
        <f>SUM(B53:I53)</f>
        <v>1206303</v>
      </c>
      <c r="J84" s="7">
        <f>SUM(B53:J53)</f>
        <v>1325303</v>
      </c>
      <c r="K84" s="7">
        <f>SUM(B53:K53)</f>
        <v>1325303</v>
      </c>
      <c r="L84" s="7">
        <f>SUM(B53:L53)</f>
        <v>1325303</v>
      </c>
      <c r="M84" s="7">
        <f>SUM(B53:M53)</f>
        <v>1780303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-309440</v>
      </c>
      <c r="E85" s="7">
        <f t="shared" si="20"/>
        <v>-273795</v>
      </c>
      <c r="F85" s="7">
        <f t="shared" si="20"/>
        <v>-275956</v>
      </c>
      <c r="G85" s="7">
        <f t="shared" si="20"/>
        <v>-435456</v>
      </c>
      <c r="H85" s="7">
        <f t="shared" ref="H85:M85" si="21">+H83-H84</f>
        <v>-535456</v>
      </c>
      <c r="I85" s="7">
        <f t="shared" si="21"/>
        <v>-672456</v>
      </c>
      <c r="J85" s="7">
        <f t="shared" si="21"/>
        <v>-791456</v>
      </c>
      <c r="K85" s="7">
        <f t="shared" si="21"/>
        <v>-606456</v>
      </c>
      <c r="L85" s="7">
        <f t="shared" si="21"/>
        <v>-606456</v>
      </c>
      <c r="M85" s="7">
        <f t="shared" si="21"/>
        <v>-886456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682252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414252</v>
      </c>
      <c r="F88" s="35">
        <f t="shared" si="23"/>
        <v>447252</v>
      </c>
      <c r="G88" s="40">
        <f t="shared" si="23"/>
        <v>480252</v>
      </c>
      <c r="H88" s="35">
        <f t="shared" si="23"/>
        <v>513252</v>
      </c>
      <c r="I88" s="40">
        <f t="shared" si="23"/>
        <v>546252</v>
      </c>
      <c r="J88" s="40">
        <f t="shared" si="23"/>
        <v>580252</v>
      </c>
      <c r="K88" s="40">
        <f t="shared" si="23"/>
        <v>614252</v>
      </c>
      <c r="L88" s="35">
        <f t="shared" si="23"/>
        <v>648252</v>
      </c>
      <c r="M88" s="35">
        <f t="shared" si="23"/>
        <v>682252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September 2016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D92" sqref="D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36263559.377367124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1463556.9996425521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37727116.377009675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/>
      <c r="G11" s="7"/>
      <c r="H11" s="7"/>
      <c r="I11" s="7"/>
      <c r="J11" s="7"/>
      <c r="K11" s="7"/>
      <c r="L11" s="7"/>
      <c r="M11" s="7"/>
      <c r="N11" s="7">
        <f>SUM(B11:M11)</f>
        <v>16604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37743720.377009675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16676134.036724122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16676134.036724122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19587425.340642996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1463556.9996425521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21050982.340285547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7317621.7828975711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2459951.402551929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9777573.1854494996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16318736.881759096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-9777573.1854494996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5440593.2429762632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4249890.5424008258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4179890.5424008258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36074191.007550716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1308509.9727922943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1886500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-118501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-381015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1690296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37764487.007550716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-20766.630541041493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12">
        <f t="shared" si="16"/>
        <v>147238.05961547676</v>
      </c>
      <c r="G63" s="12">
        <f t="shared" si="16"/>
        <v>-242464.55596032529</v>
      </c>
      <c r="H63" s="12">
        <f t="shared" si="16"/>
        <v>-256825.46433057892</v>
      </c>
      <c r="I63" s="12">
        <f t="shared" si="16"/>
        <v>-52944.868867790559</v>
      </c>
      <c r="J63" s="12">
        <f t="shared" si="16"/>
        <v>257971.40650321799</v>
      </c>
      <c r="K63" s="12">
        <f t="shared" si="16"/>
        <v>441530.51669291151</v>
      </c>
      <c r="L63" s="12">
        <f t="shared" si="16"/>
        <v>895878.3063943272</v>
      </c>
      <c r="M63" s="12">
        <f t="shared" si="16"/>
        <v>-381786.02720770589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11137733.059615476</v>
      </c>
      <c r="G64" s="12">
        <f t="shared" si="17"/>
        <v>10748030.444039674</v>
      </c>
      <c r="H64" s="12">
        <f t="shared" si="17"/>
        <v>10733669.535669422</v>
      </c>
      <c r="I64" s="12">
        <f t="shared" si="17"/>
        <v>10937550.13113221</v>
      </c>
      <c r="J64" s="12">
        <f t="shared" si="17"/>
        <v>11248466.406503217</v>
      </c>
      <c r="K64" s="12">
        <f t="shared" si="17"/>
        <v>11432025.516692912</v>
      </c>
      <c r="L64" s="12">
        <f t="shared" si="17"/>
        <v>11886373.306394327</v>
      </c>
      <c r="M64" s="12">
        <f t="shared" si="17"/>
        <v>10608708.972792294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-20766.630541041493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-589239.26197246625</v>
      </c>
      <c r="G73" s="16">
        <f t="shared" si="18"/>
        <v>-589239.26197246625</v>
      </c>
      <c r="H73" s="16">
        <f t="shared" si="18"/>
        <v>-589239.26197246625</v>
      </c>
      <c r="I73" s="16">
        <f t="shared" si="18"/>
        <v>-589239.26197246625</v>
      </c>
      <c r="J73" s="16">
        <f t="shared" si="18"/>
        <v>-589239.26197246625</v>
      </c>
      <c r="K73" s="16">
        <f t="shared" si="18"/>
        <v>-589239.26197246625</v>
      </c>
      <c r="L73" s="16">
        <f t="shared" si="18"/>
        <v>-589239.26197246625</v>
      </c>
      <c r="M73" s="16">
        <f t="shared" si="18"/>
        <v>-589239.26197246625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-589239.26197246648</v>
      </c>
      <c r="G74" s="16">
        <f t="shared" si="18"/>
        <v>-589239.26197246648</v>
      </c>
      <c r="H74" s="16">
        <f t="shared" si="18"/>
        <v>-589239.26197246648</v>
      </c>
      <c r="I74" s="16">
        <f t="shared" si="18"/>
        <v>-589239.26197246648</v>
      </c>
      <c r="J74" s="16">
        <f t="shared" si="18"/>
        <v>-589239.26197246648</v>
      </c>
      <c r="K74" s="16">
        <f t="shared" si="18"/>
        <v>-589239.26197246648</v>
      </c>
      <c r="L74" s="16">
        <f t="shared" si="18"/>
        <v>-589239.26197246648</v>
      </c>
      <c r="M74" s="16">
        <f t="shared" si="18"/>
        <v>-589239.26197246648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771500</v>
      </c>
      <c r="G84" s="7">
        <f>SUM($B53:G53)</f>
        <v>973500</v>
      </c>
      <c r="H84" s="7">
        <f>SUM(B53:H53)</f>
        <v>1170500</v>
      </c>
      <c r="I84" s="7">
        <f>SUM(B53:I53)</f>
        <v>1312500</v>
      </c>
      <c r="J84" s="7">
        <f>SUM(B53:J53)</f>
        <v>1431500</v>
      </c>
      <c r="K84" s="7">
        <f>SUM(B53:K53)</f>
        <v>1431500</v>
      </c>
      <c r="L84" s="7">
        <f>SUM(B53:L53)</f>
        <v>1431500</v>
      </c>
      <c r="M84" s="7">
        <f>SUM(B53:M53)</f>
        <v>1886500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-458305</v>
      </c>
      <c r="G85" s="7">
        <f t="shared" si="20"/>
        <v>-458305</v>
      </c>
      <c r="H85" s="7">
        <f t="shared" ref="H85:M85" si="21">+H83-H84</f>
        <v>-458305</v>
      </c>
      <c r="I85" s="7">
        <f t="shared" si="21"/>
        <v>-458305</v>
      </c>
      <c r="J85" s="7">
        <f t="shared" si="21"/>
        <v>-458305</v>
      </c>
      <c r="K85" s="7">
        <f t="shared" si="21"/>
        <v>-458305</v>
      </c>
      <c r="L85" s="7">
        <f t="shared" si="21"/>
        <v>-458305</v>
      </c>
      <c r="M85" s="7">
        <f t="shared" si="21"/>
        <v>-458305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499516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264516</v>
      </c>
      <c r="G88" s="40">
        <f t="shared" si="23"/>
        <v>297516</v>
      </c>
      <c r="H88" s="35">
        <f t="shared" si="23"/>
        <v>330516</v>
      </c>
      <c r="I88" s="40">
        <f t="shared" si="23"/>
        <v>363516</v>
      </c>
      <c r="J88" s="40">
        <f t="shared" si="23"/>
        <v>397516</v>
      </c>
      <c r="K88" s="40">
        <f t="shared" si="23"/>
        <v>431516</v>
      </c>
      <c r="L88" s="35">
        <f t="shared" si="23"/>
        <v>465516</v>
      </c>
      <c r="M88" s="35">
        <f t="shared" si="23"/>
        <v>499516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October 2016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A44" sqref="A44:XFD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36357318.727182746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1445076.3701161181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37802395.097298861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/>
      <c r="H11" s="7"/>
      <c r="I11" s="7"/>
      <c r="J11" s="7"/>
      <c r="K11" s="7"/>
      <c r="L11" s="7"/>
      <c r="M11" s="7"/>
      <c r="N11" s="7">
        <f>SUM(B11:M11)</f>
        <v>16694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37819089.097298861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16622323.740799075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16622323.740799075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19734994.986383669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1445076.3701161181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21180071.356499787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7302982.2226649141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2458735.197506018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9761717.420170933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16446044.355233276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-9761717.420170933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5583756.4817290101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4233077.8697563577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4158077.8697563577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36125875.512455374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1320171.2465101504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1700470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-116187.39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-357415.56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1520179.05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37646054.562455371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173034.53484348953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12">
        <f t="shared" si="16"/>
        <v>-60686.33224246907</v>
      </c>
      <c r="H63" s="12">
        <f t="shared" si="16"/>
        <v>-75047.2406127227</v>
      </c>
      <c r="I63" s="12">
        <f t="shared" si="16"/>
        <v>128833.35485006566</v>
      </c>
      <c r="J63" s="12">
        <f t="shared" si="16"/>
        <v>439749.63022107421</v>
      </c>
      <c r="K63" s="12">
        <f t="shared" si="16"/>
        <v>623308.74041076773</v>
      </c>
      <c r="L63" s="12">
        <f t="shared" si="16"/>
        <v>1077656.5301121834</v>
      </c>
      <c r="M63" s="12">
        <f t="shared" si="16"/>
        <v>-200007.80348984967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10929808.667757532</v>
      </c>
      <c r="H64" s="12">
        <f t="shared" si="17"/>
        <v>10915447.759387277</v>
      </c>
      <c r="I64" s="12">
        <f t="shared" si="17"/>
        <v>11119328.354850065</v>
      </c>
      <c r="J64" s="12">
        <f t="shared" si="17"/>
        <v>11430244.630221074</v>
      </c>
      <c r="K64" s="12">
        <f t="shared" si="17"/>
        <v>11613803.740410767</v>
      </c>
      <c r="L64" s="12">
        <f t="shared" si="17"/>
        <v>12068151.530112183</v>
      </c>
      <c r="M64" s="12">
        <f t="shared" si="17"/>
        <v>10790487.196510151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173034.53484348953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-407461.03825461003</v>
      </c>
      <c r="H73" s="16">
        <f t="shared" si="18"/>
        <v>-407461.03825461003</v>
      </c>
      <c r="I73" s="16">
        <f t="shared" si="18"/>
        <v>-407461.03825461003</v>
      </c>
      <c r="J73" s="16">
        <f t="shared" si="18"/>
        <v>-407461.03825461003</v>
      </c>
      <c r="K73" s="16">
        <f t="shared" si="18"/>
        <v>-407461.03825461003</v>
      </c>
      <c r="L73" s="16">
        <f t="shared" si="18"/>
        <v>-407461.03825461003</v>
      </c>
      <c r="M73" s="16">
        <f t="shared" si="18"/>
        <v>-407461.03825461003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-407461.03825460933</v>
      </c>
      <c r="H74" s="16">
        <f t="shared" si="18"/>
        <v>-407461.03825461119</v>
      </c>
      <c r="I74" s="16">
        <f t="shared" si="18"/>
        <v>-407461.03825461119</v>
      </c>
      <c r="J74" s="16">
        <f t="shared" si="18"/>
        <v>-407461.03825460933</v>
      </c>
      <c r="K74" s="16">
        <f t="shared" si="18"/>
        <v>-407461.03825461119</v>
      </c>
      <c r="L74" s="16">
        <f t="shared" si="18"/>
        <v>-407461.03825461119</v>
      </c>
      <c r="M74" s="16">
        <f t="shared" si="18"/>
        <v>-407461.03825460933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787470</v>
      </c>
      <c r="H84" s="7">
        <f>SUM(B53:H53)</f>
        <v>984470</v>
      </c>
      <c r="I84" s="7">
        <f>SUM(B53:I53)</f>
        <v>1126470</v>
      </c>
      <c r="J84" s="7">
        <f>SUM(B53:J53)</f>
        <v>1245470</v>
      </c>
      <c r="K84" s="7">
        <f>SUM(B53:K53)</f>
        <v>1245470</v>
      </c>
      <c r="L84" s="7">
        <f>SUM(B53:L53)</f>
        <v>1245470</v>
      </c>
      <c r="M84" s="7">
        <f>SUM(B53:M53)</f>
        <v>1700470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-272275</v>
      </c>
      <c r="H85" s="7">
        <f t="shared" ref="H85:M85" si="21">+H83-H84</f>
        <v>-272275</v>
      </c>
      <c r="I85" s="7">
        <f t="shared" si="21"/>
        <v>-272275</v>
      </c>
      <c r="J85" s="7">
        <f t="shared" si="21"/>
        <v>-272275</v>
      </c>
      <c r="K85" s="7">
        <f t="shared" si="21"/>
        <v>-272275</v>
      </c>
      <c r="L85" s="7">
        <f t="shared" si="21"/>
        <v>-272275</v>
      </c>
      <c r="M85" s="7">
        <f t="shared" si="21"/>
        <v>-272275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473602.95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271602.95</v>
      </c>
      <c r="H88" s="35">
        <f t="shared" si="23"/>
        <v>304602.95</v>
      </c>
      <c r="I88" s="40">
        <f t="shared" si="23"/>
        <v>337602.95</v>
      </c>
      <c r="J88" s="40">
        <f t="shared" si="23"/>
        <v>371602.95</v>
      </c>
      <c r="K88" s="40">
        <f t="shared" si="23"/>
        <v>405602.95</v>
      </c>
      <c r="L88" s="35">
        <f t="shared" si="23"/>
        <v>439602.95</v>
      </c>
      <c r="M88" s="35">
        <f t="shared" si="23"/>
        <v>473602.95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November 2016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R96"/>
  <sheetViews>
    <sheetView showGridLines="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A2" sqref="A2:G6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36357357.888032347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1465453.8799139464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37822811.767946295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/>
      <c r="I11" s="7"/>
      <c r="J11" s="7"/>
      <c r="K11" s="7"/>
      <c r="L11" s="7"/>
      <c r="M11" s="7"/>
      <c r="N11" s="7">
        <f>SUM(B11:M11)</f>
        <v>19691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37842502.767946295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16545633.112984946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16545633.112984946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19811724.775047407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1465453.8799139464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21277178.654961351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7286065.3840122595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2433254.5960797751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9719319.9800920337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16324241.142430175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-9719319.9800920356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5504350.7090048064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4071669.1371118892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3991669.1371118892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35760972.939193673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1696464.5287526194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1565422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-190327.39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-321199.56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1347207.0499999998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37108179.98919367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734322.77875262499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12">
        <f t="shared" si="16"/>
        <v>474218.04162974632</v>
      </c>
      <c r="I63" s="12">
        <f t="shared" si="16"/>
        <v>678098.63709253469</v>
      </c>
      <c r="J63" s="12">
        <f t="shared" si="16"/>
        <v>989014.91246354324</v>
      </c>
      <c r="K63" s="12">
        <f t="shared" si="16"/>
        <v>1172574.0226532368</v>
      </c>
      <c r="L63" s="12">
        <f t="shared" si="16"/>
        <v>1626921.8123546524</v>
      </c>
      <c r="M63" s="12">
        <f t="shared" si="16"/>
        <v>349257.47875261935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11464713.041629747</v>
      </c>
      <c r="I64" s="12">
        <f t="shared" si="17"/>
        <v>11668593.637092534</v>
      </c>
      <c r="J64" s="12">
        <f t="shared" si="17"/>
        <v>11979509.912463544</v>
      </c>
      <c r="K64" s="12">
        <f t="shared" si="17"/>
        <v>12163069.022653237</v>
      </c>
      <c r="L64" s="12">
        <f t="shared" si="17"/>
        <v>12617416.812354652</v>
      </c>
      <c r="M64" s="12">
        <f t="shared" si="17"/>
        <v>11339752.478752619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734322.77875262499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141804.24398785899</v>
      </c>
      <c r="I73" s="16">
        <f t="shared" si="18"/>
        <v>141804.24398785899</v>
      </c>
      <c r="J73" s="16">
        <f t="shared" si="18"/>
        <v>141804.24398785899</v>
      </c>
      <c r="K73" s="16">
        <f t="shared" si="18"/>
        <v>141804.24398785899</v>
      </c>
      <c r="L73" s="16">
        <f t="shared" si="18"/>
        <v>141804.24398785899</v>
      </c>
      <c r="M73" s="16">
        <f t="shared" si="18"/>
        <v>141804.24398785899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141804.2439878583</v>
      </c>
      <c r="I74" s="16">
        <f t="shared" si="18"/>
        <v>141804.2439878583</v>
      </c>
      <c r="J74" s="16">
        <f t="shared" si="18"/>
        <v>141804.24398786016</v>
      </c>
      <c r="K74" s="16">
        <f t="shared" si="18"/>
        <v>141804.2439878583</v>
      </c>
      <c r="L74" s="16">
        <f t="shared" si="18"/>
        <v>141804.2439878583</v>
      </c>
      <c r="M74" s="16">
        <f t="shared" si="18"/>
        <v>141804.2439878583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849422</v>
      </c>
      <c r="I84" s="7">
        <f>SUM(B53:I53)</f>
        <v>991422</v>
      </c>
      <c r="J84" s="7">
        <f>SUM(B53:J53)</f>
        <v>1110422</v>
      </c>
      <c r="K84" s="7">
        <f>SUM(B53:K53)</f>
        <v>1110422</v>
      </c>
      <c r="L84" s="7">
        <f>SUM(B53:L53)</f>
        <v>1110422</v>
      </c>
      <c r="M84" s="7">
        <f>SUM(B53:M53)</f>
        <v>1565422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-137227</v>
      </c>
      <c r="I85" s="7">
        <f t="shared" si="21"/>
        <v>-137227</v>
      </c>
      <c r="J85" s="7">
        <f t="shared" si="21"/>
        <v>-137227</v>
      </c>
      <c r="K85" s="7">
        <f t="shared" si="21"/>
        <v>-137227</v>
      </c>
      <c r="L85" s="7">
        <f t="shared" si="21"/>
        <v>-137227</v>
      </c>
      <c r="M85" s="7">
        <f t="shared" si="21"/>
        <v>-137227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511526.95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342526.95</v>
      </c>
      <c r="I88" s="40">
        <f t="shared" si="23"/>
        <v>375526.95</v>
      </c>
      <c r="J88" s="40">
        <f t="shared" si="23"/>
        <v>409526.95</v>
      </c>
      <c r="K88" s="40">
        <f t="shared" si="23"/>
        <v>443526.95</v>
      </c>
      <c r="L88" s="35">
        <f t="shared" si="23"/>
        <v>477526.95</v>
      </c>
      <c r="M88" s="35">
        <f t="shared" si="23"/>
        <v>511526.95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December 2016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C54A97FE9ED438D248D43949F7C13" ma:contentTypeVersion="7" ma:contentTypeDescription="Create a new document." ma:contentTypeScope="" ma:versionID="5e274574e3b5b54ded529acc6f11769a">
  <xsd:schema xmlns:xsd="http://www.w3.org/2001/XMLSchema" xmlns:xs="http://www.w3.org/2001/XMLSchema" xmlns:p="http://schemas.microsoft.com/office/2006/metadata/properties" xmlns:ns3="762caf36-b0c2-49b4-ab14-ff4bceb8c0ae" targetNamespace="http://schemas.microsoft.com/office/2006/metadata/properties" ma:root="true" ma:fieldsID="95afb0fff55d0cbcdfb77ace4b1c315f" ns3:_="">
    <xsd:import namespace="762caf36-b0c2-49b4-ab14-ff4bceb8c0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caf36-b0c2-49b4-ab14-ff4bceb8c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14298C-D83A-4426-AC49-9957799C9ECB}">
  <ds:schemaRefs>
    <ds:schemaRef ds:uri="http://purl.org/dc/elements/1.1/"/>
    <ds:schemaRef ds:uri="http://schemas.openxmlformats.org/package/2006/metadata/core-properties"/>
    <ds:schemaRef ds:uri="762caf36-b0c2-49b4-ab14-ff4bceb8c0a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13DD7C-0B80-438F-A624-A24DDD48C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caf36-b0c2-49b4-ab14-ff4bceb8c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FFC2B1-875A-4AD3-AD83-48F0DCA7CD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51</vt:i4>
      </vt:variant>
      <vt:variant>
        <vt:lpstr>Named Ranges</vt:lpstr>
      </vt:variant>
      <vt:variant>
        <vt:i4>92</vt:i4>
      </vt:variant>
    </vt:vector>
  </HeadingPairs>
  <TitlesOfParts>
    <vt:vector size="143" baseType="lpstr">
      <vt:lpstr>Instructions</vt:lpstr>
      <vt:lpstr>June 2016 Post-audit</vt:lpstr>
      <vt:lpstr>FY2016-17 Budget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April 2017</vt:lpstr>
      <vt:lpstr>May 2017</vt:lpstr>
      <vt:lpstr>June 2017 Pre-Audit</vt:lpstr>
      <vt:lpstr>June 2017 Post-Audit</vt:lpstr>
      <vt:lpstr>FY 2017-18 Budget</vt:lpstr>
      <vt:lpstr>July 2017</vt:lpstr>
      <vt:lpstr>Aug 2017</vt:lpstr>
      <vt:lpstr>Sept 2017</vt:lpstr>
      <vt:lpstr>Oct 2017</vt:lpstr>
      <vt:lpstr>Nov 2017</vt:lpstr>
      <vt:lpstr>Dec 2017</vt:lpstr>
      <vt:lpstr>Jan 2018</vt:lpstr>
      <vt:lpstr>Feb 2018</vt:lpstr>
      <vt:lpstr>Mar  2018</vt:lpstr>
      <vt:lpstr>Apr 2018</vt:lpstr>
      <vt:lpstr>May 2018</vt:lpstr>
      <vt:lpstr>June 2018 Preaudit</vt:lpstr>
      <vt:lpstr>June 2018 Post-audit</vt:lpstr>
      <vt:lpstr>FY 2018-2019 Budget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March 2019</vt:lpstr>
      <vt:lpstr>April 2019</vt:lpstr>
      <vt:lpstr>Budget FY 2019-20</vt:lpstr>
      <vt:lpstr>July 2019</vt:lpstr>
      <vt:lpstr>Aug 2019</vt:lpstr>
      <vt:lpstr>Sept 2019</vt:lpstr>
      <vt:lpstr>Oct 2019</vt:lpstr>
      <vt:lpstr>Nov 2019</vt:lpstr>
      <vt:lpstr>Mar 2020</vt:lpstr>
      <vt:lpstr>Feb 2020</vt:lpstr>
      <vt:lpstr>February 2019</vt:lpstr>
      <vt:lpstr>Jan 2020</vt:lpstr>
      <vt:lpstr>Dec 2019</vt:lpstr>
      <vt:lpstr>'April 2019'!OSRRefD29_0x</vt:lpstr>
      <vt:lpstr>'Aug 2019'!OSRRefD29_0x</vt:lpstr>
      <vt:lpstr>'August 2018'!OSRRefD29_0x</vt:lpstr>
      <vt:lpstr>'Budget FY 2019-20'!OSRRefD29_0x</vt:lpstr>
      <vt:lpstr>'Dec 2019'!OSRRefD29_0x</vt:lpstr>
      <vt:lpstr>'December 2018'!OSRRefD29_0x</vt:lpstr>
      <vt:lpstr>'Feb 2020'!OSRRefD29_0x</vt:lpstr>
      <vt:lpstr>'February 2019'!OSRRefD29_0x</vt:lpstr>
      <vt:lpstr>'FY 2018-2019 Budget'!OSRRefD29_0x</vt:lpstr>
      <vt:lpstr>'Jan 2020'!OSRRefD29_0x</vt:lpstr>
      <vt:lpstr>'January 2019'!OSRRefD29_0x</vt:lpstr>
      <vt:lpstr>'July 2018'!OSRRefD29_0x</vt:lpstr>
      <vt:lpstr>'July 2019'!OSRRefD29_0x</vt:lpstr>
      <vt:lpstr>'Mar 2020'!OSRRefD29_0x</vt:lpstr>
      <vt:lpstr>'March 2019'!OSRRefD29_0x</vt:lpstr>
      <vt:lpstr>'Nov 2019'!OSRRefD29_0x</vt:lpstr>
      <vt:lpstr>'November 2018'!OSRRefD29_0x</vt:lpstr>
      <vt:lpstr>'Oct 2019'!OSRRefD29_0x</vt:lpstr>
      <vt:lpstr>'October 2018'!OSRRefD29_0x</vt:lpstr>
      <vt:lpstr>'Sept 2019'!OSRRefD29_0x</vt:lpstr>
      <vt:lpstr>'September 2018'!OSRRefD29_0x</vt:lpstr>
      <vt:lpstr>'April 2019'!OSRRefD30_0x</vt:lpstr>
      <vt:lpstr>'Aug 2019'!OSRRefD30_0x</vt:lpstr>
      <vt:lpstr>'August 2018'!OSRRefD30_0x</vt:lpstr>
      <vt:lpstr>'Budget FY 2019-20'!OSRRefD30_0x</vt:lpstr>
      <vt:lpstr>'Dec 2019'!OSRRefD30_0x</vt:lpstr>
      <vt:lpstr>'December 2018'!OSRRefD30_0x</vt:lpstr>
      <vt:lpstr>'Feb 2020'!OSRRefD30_0x</vt:lpstr>
      <vt:lpstr>'February 2019'!OSRRefD30_0x</vt:lpstr>
      <vt:lpstr>'FY 2018-2019 Budget'!OSRRefD30_0x</vt:lpstr>
      <vt:lpstr>'Jan 2020'!OSRRefD30_0x</vt:lpstr>
      <vt:lpstr>'January 2019'!OSRRefD30_0x</vt:lpstr>
      <vt:lpstr>'July 2018'!OSRRefD30_0x</vt:lpstr>
      <vt:lpstr>'July 2019'!OSRRefD30_0x</vt:lpstr>
      <vt:lpstr>'Mar 2020'!OSRRefD30_0x</vt:lpstr>
      <vt:lpstr>'March 2019'!OSRRefD30_0x</vt:lpstr>
      <vt:lpstr>'Nov 2019'!OSRRefD30_0x</vt:lpstr>
      <vt:lpstr>'November 2018'!OSRRefD30_0x</vt:lpstr>
      <vt:lpstr>'Oct 2019'!OSRRefD30_0x</vt:lpstr>
      <vt:lpstr>'October 2018'!OSRRefD30_0x</vt:lpstr>
      <vt:lpstr>'Sept 2019'!OSRRefD30_0x</vt:lpstr>
      <vt:lpstr>'September 2018'!OSRRefD30_0x</vt:lpstr>
      <vt:lpstr>'Apr 2018'!Print_Area</vt:lpstr>
      <vt:lpstr>'April 2017'!Print_Area</vt:lpstr>
      <vt:lpstr>'April 2019'!Print_Area</vt:lpstr>
      <vt:lpstr>'Aug 2016'!Print_Area</vt:lpstr>
      <vt:lpstr>'Aug 2017'!Print_Area</vt:lpstr>
      <vt:lpstr>'Aug 2019'!Print_Area</vt:lpstr>
      <vt:lpstr>'August 2018'!Print_Area</vt:lpstr>
      <vt:lpstr>'Budget FY 2019-20'!Print_Area</vt:lpstr>
      <vt:lpstr>'Dec 2016'!Print_Area</vt:lpstr>
      <vt:lpstr>'Dec 2017'!Print_Area</vt:lpstr>
      <vt:lpstr>'Dec 2019'!Print_Area</vt:lpstr>
      <vt:lpstr>'December 2018'!Print_Area</vt:lpstr>
      <vt:lpstr>'Feb 2017'!Print_Area</vt:lpstr>
      <vt:lpstr>'Feb 2018'!Print_Area</vt:lpstr>
      <vt:lpstr>'Feb 2020'!Print_Area</vt:lpstr>
      <vt:lpstr>'February 2019'!Print_Area</vt:lpstr>
      <vt:lpstr>'FY 2017-18 Budget'!Print_Area</vt:lpstr>
      <vt:lpstr>'FY 2018-2019 Budget'!Print_Area</vt:lpstr>
      <vt:lpstr>'FY2016-17 Budget'!Print_Area</vt:lpstr>
      <vt:lpstr>'Jan 2017'!Print_Area</vt:lpstr>
      <vt:lpstr>'Jan 2018'!Print_Area</vt:lpstr>
      <vt:lpstr>'Jan 2020'!Print_Area</vt:lpstr>
      <vt:lpstr>'January 2019'!Print_Area</vt:lpstr>
      <vt:lpstr>'July 2016'!Print_Area</vt:lpstr>
      <vt:lpstr>'July 2017'!Print_Area</vt:lpstr>
      <vt:lpstr>'July 2018'!Print_Area</vt:lpstr>
      <vt:lpstr>'July 2019'!Print_Area</vt:lpstr>
      <vt:lpstr>'June 2016 Post-audit'!Print_Area</vt:lpstr>
      <vt:lpstr>'June 2017 Post-Audit'!Print_Area</vt:lpstr>
      <vt:lpstr>'June 2017 Pre-Audit'!Print_Area</vt:lpstr>
      <vt:lpstr>'June 2018 Post-audit'!Print_Area</vt:lpstr>
      <vt:lpstr>'June 2018 Preaudit'!Print_Area</vt:lpstr>
      <vt:lpstr>'Mar  2018'!Print_Area</vt:lpstr>
      <vt:lpstr>'Mar 2017'!Print_Area</vt:lpstr>
      <vt:lpstr>'Mar 2020'!Print_Area</vt:lpstr>
      <vt:lpstr>'March 2019'!Print_Area</vt:lpstr>
      <vt:lpstr>'May 2017'!Print_Area</vt:lpstr>
      <vt:lpstr>'May 2018'!Print_Area</vt:lpstr>
      <vt:lpstr>'Nov 2016'!Print_Area</vt:lpstr>
      <vt:lpstr>'Nov 2017'!Print_Area</vt:lpstr>
      <vt:lpstr>'Nov 2019'!Print_Area</vt:lpstr>
      <vt:lpstr>'November 2018'!Print_Area</vt:lpstr>
      <vt:lpstr>'Oct 2016'!Print_Area</vt:lpstr>
      <vt:lpstr>'Oct 2017'!Print_Area</vt:lpstr>
      <vt:lpstr>'Oct 2019'!Print_Area</vt:lpstr>
      <vt:lpstr>'October 2018'!Print_Area</vt:lpstr>
      <vt:lpstr>'Sept 2016'!Print_Area</vt:lpstr>
      <vt:lpstr>'Sept 2017'!Print_Area</vt:lpstr>
      <vt:lpstr>'Sept 2019'!Print_Area</vt:lpstr>
      <vt:lpstr>'September 2018'!Print_Area</vt:lpstr>
    </vt:vector>
  </TitlesOfParts>
  <Manager/>
  <Company>49er Shops,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 Ejercito</dc:creator>
  <cp:keywords/>
  <dc:description/>
  <cp:lastModifiedBy>Tomas C</cp:lastModifiedBy>
  <cp:revision/>
  <cp:lastPrinted>2020-02-21T21:14:03Z</cp:lastPrinted>
  <dcterms:created xsi:type="dcterms:W3CDTF">2002-07-23T19:12:25Z</dcterms:created>
  <dcterms:modified xsi:type="dcterms:W3CDTF">2020-04-14T18:57:28Z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0x0101008F5C54A97FE9ED438D248D43949F7C13</vt:lpwstr>
  </property>
</Properties>
</file>