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omments168.xml" ContentType="application/vnd.openxmlformats-officedocument.spreadsheetml.comments+xml"/>
  <Override PartName="/xl/comments169.xml" ContentType="application/vnd.openxmlformats-officedocument.spreadsheetml.comments+xml"/>
  <Override PartName="/xl/comments170.xml" ContentType="application/vnd.openxmlformats-officedocument.spreadsheetml.comments+xml"/>
  <Override PartName="/xl/comments171.xml" ContentType="application/vnd.openxmlformats-officedocument.spreadsheetml.comments+xml"/>
  <Override PartName="/xl/comments172.xml" ContentType="application/vnd.openxmlformats-officedocument.spreadsheetml.comments+xml"/>
  <Override PartName="/xl/comments173.xml" ContentType="application/vnd.openxmlformats-officedocument.spreadsheetml.comments+xml"/>
  <Override PartName="/xl/comments174.xml" ContentType="application/vnd.openxmlformats-officedocument.spreadsheetml.comments+xml"/>
  <Override PartName="/xl/comments175.xml" ContentType="application/vnd.openxmlformats-officedocument.spreadsheetml.comments+xml"/>
  <Override PartName="/xl/comments176.xml" ContentType="application/vnd.openxmlformats-officedocument.spreadsheetml.comments+xml"/>
  <Override PartName="/xl/comments177.xml" ContentType="application/vnd.openxmlformats-officedocument.spreadsheetml.comments+xml"/>
  <Override PartName="/xl/comments178.xml" ContentType="application/vnd.openxmlformats-officedocument.spreadsheetml.comments+xml"/>
  <Override PartName="/xl/comments179.xml" ContentType="application/vnd.openxmlformats-officedocument.spreadsheetml.comments+xml"/>
  <Override PartName="/xl/comments180.xml" ContentType="application/vnd.openxmlformats-officedocument.spreadsheetml.comments+xml"/>
  <Override PartName="/xl/comments181.xml" ContentType="application/vnd.openxmlformats-officedocument.spreadsheetml.comments+xml"/>
  <Override PartName="/xl/comments182.xml" ContentType="application/vnd.openxmlformats-officedocument.spreadsheetml.comments+xml"/>
  <Override PartName="/xl/comments183.xml" ContentType="application/vnd.openxmlformats-officedocument.spreadsheetml.comments+xml"/>
  <Override PartName="/xl/comments18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1-2022\06 December\"/>
    </mc:Choice>
  </mc:AlternateContent>
  <xr:revisionPtr revIDLastSave="0" documentId="13_ncr:1_{4E70D6F1-4DCD-40A9-A38B-304F872BB43B}" xr6:coauthVersionLast="47" xr6:coauthVersionMax="47" xr10:uidLastSave="{00000000-0000-0000-0000-000000000000}"/>
  <bookViews>
    <workbookView xWindow="28680" yWindow="-120" windowWidth="29040" windowHeight="15840" tabRatio="599" firstSheet="160" activeTab="160" xr2:uid="{00000000-000D-0000-FFFF-FFFF00000000}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June 2021 Final" sheetId="238" state="hidden" r:id="rId160"/>
    <sheet name="December 2021" sheetId="243" r:id="rId161"/>
    <sheet name="November 2021" sheetId="242" r:id="rId162"/>
    <sheet name="October 2021" sheetId="241" state="hidden" r:id="rId163"/>
    <sheet name="September 2021" sheetId="240" state="hidden" r:id="rId164"/>
    <sheet name="August 2021" sheetId="239" state="hidden" r:id="rId165"/>
    <sheet name="July 2021" sheetId="237" state="hidden" r:id="rId166"/>
    <sheet name="June 2021 Pre-Audit" sheetId="236" state="hidden" r:id="rId167"/>
    <sheet name="May 2021" sheetId="235" state="hidden" r:id="rId168"/>
    <sheet name="Apr 2021" sheetId="234" state="hidden" r:id="rId169"/>
    <sheet name="Mar 2021" sheetId="233" state="hidden" r:id="rId170"/>
    <sheet name="Feb 2021" sheetId="232" state="hidden" r:id="rId171"/>
    <sheet name="Jan 2021" sheetId="231" state="hidden" r:id="rId172"/>
    <sheet name="Mar 2020" sheetId="220" state="hidden" r:id="rId173"/>
    <sheet name="Dec 2020" sheetId="230" r:id="rId174"/>
    <sheet name="Nov 2020" sheetId="229" state="hidden" r:id="rId175"/>
    <sheet name="Oct 2020" sheetId="228" state="hidden" r:id="rId176"/>
    <sheet name="Sep 2020" sheetId="227" state="hidden" r:id="rId177"/>
    <sheet name="Aug 2020" sheetId="226" state="hidden" r:id="rId178"/>
    <sheet name="July 2020" sheetId="225" state="hidden" r:id="rId179"/>
    <sheet name="June 2020 Post-Audit" sheetId="224" state="hidden" r:id="rId180"/>
    <sheet name="May 2020" sheetId="223" state="hidden" r:id="rId181"/>
    <sheet name="Apr 2020" sheetId="222" state="hidden" r:id="rId182"/>
    <sheet name="Feb 2020 (2)" sheetId="221" state="hidden" r:id="rId183"/>
    <sheet name="Feb 2020" sheetId="217" state="hidden" r:id="rId184"/>
    <sheet name="Mar 2019" sheetId="205" state="hidden" r:id="rId185"/>
    <sheet name="April 2019" sheetId="206" state="hidden" r:id="rId186"/>
    <sheet name="May 2019" sheetId="207" state="hidden" r:id="rId187"/>
    <sheet name="June 2019" sheetId="208" state="hidden" r:id="rId188"/>
    <sheet name="June 2018 Post-audit" sheetId="196" state="hidden" r:id="rId189"/>
    <sheet name="June 2019 PostAudit" sheetId="209" state="hidden" r:id="rId190"/>
    <sheet name="July 2019 " sheetId="210" state="hidden" r:id="rId191"/>
    <sheet name="Aug.2019" sheetId="211" state="hidden" r:id="rId192"/>
    <sheet name="Sept 2019" sheetId="212" state="hidden" r:id="rId193"/>
    <sheet name="Oct 2019" sheetId="213" state="hidden" r:id="rId194"/>
    <sheet name="Jan 2020" sheetId="216" state="hidden" r:id="rId195"/>
    <sheet name="Feb 2019" sheetId="204" state="hidden" r:id="rId196"/>
    <sheet name="Dec 2019" sheetId="215" state="hidden" r:id="rId197"/>
    <sheet name="Nov 2019" sheetId="214" state="hidden" r:id="rId198"/>
    <sheet name="Jan 2019" sheetId="203" state="hidden" r:id="rId199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81">'Apr 2020'!$B$1:$U$42</definedName>
    <definedName name="_xlnm.Print_Area" localSheetId="168">'Apr 2021'!$B$1:$U$41</definedName>
    <definedName name="_xlnm.Print_Area" localSheetId="61">'April 11'!$B$1:$X$37</definedName>
    <definedName name="_xlnm.Print_Area" localSheetId="124">'April 2016'!$B$1:$X$40</definedName>
    <definedName name="_xlnm.Print_Area" localSheetId="185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77">'Aug 2020'!$B$1:$U$43</definedName>
    <definedName name="_xlnm.Print_Area" localSheetId="191">Aug.2019!$B$1:$Z$44</definedName>
    <definedName name="_xlnm.Print_Area" localSheetId="116">'August 2015'!$B$1:$X$40</definedName>
    <definedName name="_xlnm.Print_Area" localSheetId="164">'August 2021'!$B$1:$U$41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96">'Dec 2019'!$B$1:$Z$44</definedName>
    <definedName name="_xlnm.Print_Area" localSheetId="173">'Dec 2020'!$B$1:$U$43</definedName>
    <definedName name="_xlnm.Print_Area" localSheetId="160">'December 2021'!$B$1:$U$41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95">'Feb 2019'!$B$1:$X$40</definedName>
    <definedName name="_xlnm.Print_Area" localSheetId="183">'Feb 2020'!$B$1:$U$42</definedName>
    <definedName name="_xlnm.Print_Area" localSheetId="182">'Feb 2020 (2)'!$B$1:$U$42</definedName>
    <definedName name="_xlnm.Print_Area" localSheetId="170">'Feb 2021'!$B$1:$U$41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98">'Jan 2019'!$B$1:$X$40</definedName>
    <definedName name="_xlnm.Print_Area" localSheetId="194">'Jan 2020'!$B$1:$U$42</definedName>
    <definedName name="_xlnm.Print_Area" localSheetId="171">'Jan 2021'!$B$1:$U$41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90">'July 2019 '!$B$1:$X$43</definedName>
    <definedName name="_xlnm.Print_Area" localSheetId="178">'July 2020'!$B$1:$U$43</definedName>
    <definedName name="_xlnm.Print_Area" localSheetId="165">'July 2021'!$B$1:$U$41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88">'June 2018 Post-audit'!$B$1:$X$40</definedName>
    <definedName name="_xlnm.Print_Area" localSheetId="152">'June 2018 Preaudit'!$B$1:$X$40</definedName>
    <definedName name="_xlnm.Print_Area" localSheetId="187">'June 2019'!$B$1:$X$38</definedName>
    <definedName name="_xlnm.Print_Area" localSheetId="189">'June 2019 PostAudit'!$B$1:$X$38</definedName>
    <definedName name="_xlnm.Print_Area" localSheetId="179">'June 2020 Post-Audit'!$B$1:$U$43</definedName>
    <definedName name="_xlnm.Print_Area" localSheetId="159">'June 2021 Final'!$B$1:$U$41</definedName>
    <definedName name="_xlnm.Print_Area" localSheetId="166">'June 2021 Pre-Audit'!$B$1:$U$41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84">'Mar 2019'!$B$1:$X$40</definedName>
    <definedName name="_xlnm.Print_Area" localSheetId="172">'Mar 2020'!$B$1:$U$42</definedName>
    <definedName name="_xlnm.Print_Area" localSheetId="169">'Mar 2021'!$B$1:$U$41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86">'May 2019'!$B$1:$X$40</definedName>
    <definedName name="_xlnm.Print_Area" localSheetId="180">'May 2020'!$B$1:$U$42</definedName>
    <definedName name="_xlnm.Print_Area" localSheetId="167">'May 2021'!$B$1:$U$41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97">'Nov 2019'!$B$1:$Z$44</definedName>
    <definedName name="_xlnm.Print_Area" localSheetId="174">'Nov 2020'!$B$1:$U$43</definedName>
    <definedName name="_xlnm.Print_Area" localSheetId="161">'November 2021'!$B$1:$U$41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93">'Oct 2019'!$B$1:$Z$44</definedName>
    <definedName name="_xlnm.Print_Area" localSheetId="175">'Oct 2020'!$B$1:$U$43</definedName>
    <definedName name="_xlnm.Print_Area" localSheetId="162">'October 2021'!$B$1:$U$41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176">'Sep 2020'!$B$1:$U$43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92">'Sept 2019'!$B$1:$Z$44</definedName>
    <definedName name="_xlnm.Print_Area" localSheetId="163">'September 2021'!$B$1:$U$41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243" l="1"/>
  <c r="I23" i="243" l="1"/>
  <c r="I9" i="243"/>
  <c r="I11" i="243" s="1"/>
  <c r="E9" i="243"/>
  <c r="E11" i="243" s="1"/>
  <c r="O73" i="243"/>
  <c r="K73" i="243"/>
  <c r="S58" i="243"/>
  <c r="V56" i="243"/>
  <c r="Q54" i="243"/>
  <c r="M54" i="243"/>
  <c r="Q53" i="243"/>
  <c r="M53" i="243"/>
  <c r="O51" i="243"/>
  <c r="O56" i="243" s="1"/>
  <c r="O59" i="243" s="1"/>
  <c r="K51" i="243"/>
  <c r="O48" i="243"/>
  <c r="K48" i="243"/>
  <c r="U32" i="243"/>
  <c r="U34" i="243" s="1"/>
  <c r="S32" i="243"/>
  <c r="Q32" i="243"/>
  <c r="Q34" i="243" s="1"/>
  <c r="O32" i="243"/>
  <c r="M32" i="243"/>
  <c r="M34" i="243" s="1"/>
  <c r="K32" i="243"/>
  <c r="I32" i="243"/>
  <c r="G32" i="243"/>
  <c r="E32" i="243"/>
  <c r="U23" i="243"/>
  <c r="S23" i="243"/>
  <c r="Q23" i="243"/>
  <c r="O23" i="243"/>
  <c r="M23" i="243"/>
  <c r="K23" i="243"/>
  <c r="G23" i="243"/>
  <c r="E23" i="243"/>
  <c r="U11" i="243"/>
  <c r="S11" i="243"/>
  <c r="Q11" i="243"/>
  <c r="O11" i="243"/>
  <c r="M11" i="243"/>
  <c r="K11" i="243"/>
  <c r="D10" i="243"/>
  <c r="G11" i="243"/>
  <c r="G9" i="242"/>
  <c r="O34" i="243" l="1"/>
  <c r="S34" i="243"/>
  <c r="Q56" i="243"/>
  <c r="Q59" i="243" s="1"/>
  <c r="M56" i="243"/>
  <c r="M59" i="243" s="1"/>
  <c r="K34" i="243"/>
  <c r="K56" i="243"/>
  <c r="K59" i="243" s="1"/>
  <c r="I34" i="243"/>
  <c r="G34" i="243"/>
  <c r="E34" i="243"/>
  <c r="I9" i="242"/>
  <c r="I11" i="242" s="1"/>
  <c r="E31" i="242"/>
  <c r="E32" i="242" s="1"/>
  <c r="E9" i="242"/>
  <c r="E11" i="242" s="1"/>
  <c r="O73" i="242"/>
  <c r="K73" i="242"/>
  <c r="S58" i="242"/>
  <c r="V56" i="242"/>
  <c r="Q54" i="242"/>
  <c r="M54" i="242"/>
  <c r="Q53" i="242"/>
  <c r="M53" i="242"/>
  <c r="O51" i="242"/>
  <c r="K51" i="242"/>
  <c r="O48" i="242"/>
  <c r="K48" i="242"/>
  <c r="U32" i="242"/>
  <c r="S32" i="242"/>
  <c r="Q32" i="242"/>
  <c r="O32" i="242"/>
  <c r="M32" i="242"/>
  <c r="K32" i="242"/>
  <c r="I32" i="242"/>
  <c r="G32" i="242"/>
  <c r="U23" i="242"/>
  <c r="S23" i="242"/>
  <c r="Q23" i="242"/>
  <c r="O23" i="242"/>
  <c r="M23" i="242"/>
  <c r="K23" i="242"/>
  <c r="I23" i="242"/>
  <c r="G23" i="242"/>
  <c r="E23" i="242"/>
  <c r="U11" i="242"/>
  <c r="S11" i="242"/>
  <c r="Q11" i="242"/>
  <c r="O11" i="242"/>
  <c r="M11" i="242"/>
  <c r="K11" i="242"/>
  <c r="G11" i="242"/>
  <c r="D10" i="242"/>
  <c r="G31" i="241"/>
  <c r="G9" i="241"/>
  <c r="M56" i="242" l="1"/>
  <c r="M59" i="242" s="1"/>
  <c r="O56" i="242"/>
  <c r="O59" i="242" s="1"/>
  <c r="K56" i="242"/>
  <c r="K59" i="242" s="1"/>
  <c r="U34" i="242"/>
  <c r="M34" i="242"/>
  <c r="Q34" i="242"/>
  <c r="Q56" i="242"/>
  <c r="Q59" i="242" s="1"/>
  <c r="O34" i="242"/>
  <c r="S34" i="242"/>
  <c r="K34" i="242"/>
  <c r="I34" i="242"/>
  <c r="G34" i="242"/>
  <c r="E34" i="242"/>
  <c r="I23" i="241"/>
  <c r="E9" i="241"/>
  <c r="O73" i="241"/>
  <c r="K73" i="241"/>
  <c r="S58" i="241"/>
  <c r="V56" i="241"/>
  <c r="Q54" i="241"/>
  <c r="M54" i="241"/>
  <c r="Q53" i="241"/>
  <c r="M53" i="241"/>
  <c r="O51" i="241"/>
  <c r="K51" i="241"/>
  <c r="O48" i="241"/>
  <c r="K48" i="241"/>
  <c r="U32" i="241"/>
  <c r="U34" i="241" s="1"/>
  <c r="S32" i="241"/>
  <c r="Q32" i="241"/>
  <c r="Q34" i="241" s="1"/>
  <c r="O32" i="241"/>
  <c r="M32" i="241"/>
  <c r="M34" i="241" s="1"/>
  <c r="K32" i="241"/>
  <c r="I32" i="241"/>
  <c r="G32" i="241"/>
  <c r="E32" i="241"/>
  <c r="U23" i="241"/>
  <c r="S23" i="241"/>
  <c r="Q23" i="241"/>
  <c r="O23" i="241"/>
  <c r="M23" i="241"/>
  <c r="K23" i="241"/>
  <c r="G23" i="241"/>
  <c r="E23" i="241"/>
  <c r="U11" i="241"/>
  <c r="S11" i="241"/>
  <c r="Q11" i="241"/>
  <c r="O11" i="241"/>
  <c r="M11" i="241"/>
  <c r="K11" i="241"/>
  <c r="I11" i="241"/>
  <c r="D10" i="241"/>
  <c r="G11" i="241"/>
  <c r="E11" i="241"/>
  <c r="G9" i="240"/>
  <c r="O34" i="241" l="1"/>
  <c r="M56" i="241"/>
  <c r="M59" i="241" s="1"/>
  <c r="K56" i="241"/>
  <c r="K59" i="241" s="1"/>
  <c r="Q56" i="241"/>
  <c r="Q59" i="241" s="1"/>
  <c r="O56" i="241"/>
  <c r="O59" i="241" s="1"/>
  <c r="S34" i="241"/>
  <c r="K34" i="241"/>
  <c r="I34" i="241"/>
  <c r="E34" i="241"/>
  <c r="G34" i="241"/>
  <c r="E9" i="240"/>
  <c r="E11" i="240" s="1"/>
  <c r="O73" i="240"/>
  <c r="K73" i="240"/>
  <c r="S58" i="240"/>
  <c r="V56" i="240"/>
  <c r="Q54" i="240"/>
  <c r="M54" i="240"/>
  <c r="Q53" i="240"/>
  <c r="Q56" i="240" s="1"/>
  <c r="Q59" i="240" s="1"/>
  <c r="M53" i="240"/>
  <c r="O51" i="240"/>
  <c r="K51" i="240"/>
  <c r="O48" i="240"/>
  <c r="K48" i="240"/>
  <c r="U32" i="240"/>
  <c r="S32" i="240"/>
  <c r="Q32" i="240"/>
  <c r="Q34" i="240" s="1"/>
  <c r="O32" i="240"/>
  <c r="M32" i="240"/>
  <c r="M34" i="240" s="1"/>
  <c r="K32" i="240"/>
  <c r="I32" i="240"/>
  <c r="I34" i="240" s="1"/>
  <c r="G32" i="240"/>
  <c r="E32" i="240"/>
  <c r="U23" i="240"/>
  <c r="S23" i="240"/>
  <c r="Q23" i="240"/>
  <c r="O23" i="240"/>
  <c r="M23" i="240"/>
  <c r="K23" i="240"/>
  <c r="I23" i="240"/>
  <c r="G23" i="240"/>
  <c r="E23" i="240"/>
  <c r="U11" i="240"/>
  <c r="S11" i="240"/>
  <c r="Q11" i="240"/>
  <c r="O11" i="240"/>
  <c r="M11" i="240"/>
  <c r="K11" i="240"/>
  <c r="I11" i="240"/>
  <c r="G11" i="240"/>
  <c r="D10" i="240"/>
  <c r="M56" i="240" l="1"/>
  <c r="M59" i="240" s="1"/>
  <c r="O34" i="240"/>
  <c r="U34" i="240"/>
  <c r="K56" i="240"/>
  <c r="K59" i="240" s="1"/>
  <c r="O56" i="240"/>
  <c r="O59" i="240" s="1"/>
  <c r="S34" i="240"/>
  <c r="K34" i="240"/>
  <c r="G34" i="240"/>
  <c r="E34" i="240"/>
  <c r="G9" i="239" l="1"/>
  <c r="E9" i="239"/>
  <c r="E11" i="239" s="1"/>
  <c r="O73" i="239"/>
  <c r="K73" i="239"/>
  <c r="S58" i="239"/>
  <c r="V56" i="239"/>
  <c r="Q54" i="239"/>
  <c r="M54" i="239"/>
  <c r="Q53" i="239"/>
  <c r="M53" i="239"/>
  <c r="O51" i="239"/>
  <c r="K51" i="239"/>
  <c r="O48" i="239"/>
  <c r="K48" i="239"/>
  <c r="U32" i="239"/>
  <c r="S32" i="239"/>
  <c r="Q32" i="239"/>
  <c r="O32" i="239"/>
  <c r="M32" i="239"/>
  <c r="K32" i="239"/>
  <c r="I32" i="239"/>
  <c r="G32" i="239"/>
  <c r="E32" i="239"/>
  <c r="U23" i="239"/>
  <c r="S23" i="239"/>
  <c r="Q23" i="239"/>
  <c r="O23" i="239"/>
  <c r="M23" i="239"/>
  <c r="K23" i="239"/>
  <c r="I23" i="239"/>
  <c r="G23" i="239"/>
  <c r="E23" i="239"/>
  <c r="U11" i="239"/>
  <c r="S11" i="239"/>
  <c r="Q11" i="239"/>
  <c r="O11" i="239"/>
  <c r="M11" i="239"/>
  <c r="K11" i="239"/>
  <c r="I11" i="239"/>
  <c r="D10" i="239"/>
  <c r="G11" i="239"/>
  <c r="G9" i="237"/>
  <c r="Q56" i="239" l="1"/>
  <c r="Q59" i="239" s="1"/>
  <c r="M56" i="239"/>
  <c r="M59" i="239" s="1"/>
  <c r="U34" i="239"/>
  <c r="S34" i="239"/>
  <c r="Q34" i="239"/>
  <c r="G34" i="239"/>
  <c r="M34" i="239"/>
  <c r="I34" i="239"/>
  <c r="E34" i="239"/>
  <c r="O34" i="239"/>
  <c r="O56" i="239"/>
  <c r="O59" i="239" s="1"/>
  <c r="K34" i="239"/>
  <c r="K56" i="239"/>
  <c r="K59" i="239" s="1"/>
  <c r="I23" i="237"/>
  <c r="E9" i="237"/>
  <c r="E11" i="237" s="1"/>
  <c r="O73" i="238"/>
  <c r="K73" i="238"/>
  <c r="S58" i="238"/>
  <c r="V56" i="238"/>
  <c r="Q54" i="238"/>
  <c r="Q56" i="238" s="1"/>
  <c r="Q59" i="238" s="1"/>
  <c r="M54" i="238"/>
  <c r="Q53" i="238"/>
  <c r="M53" i="238"/>
  <c r="M56" i="238" s="1"/>
  <c r="M59" i="238" s="1"/>
  <c r="O51" i="238"/>
  <c r="K51" i="238"/>
  <c r="O48" i="238"/>
  <c r="O56" i="238" s="1"/>
  <c r="O59" i="238" s="1"/>
  <c r="K48" i="238"/>
  <c r="K56" i="238" s="1"/>
  <c r="K59" i="238" s="1"/>
  <c r="U34" i="238"/>
  <c r="U32" i="238"/>
  <c r="S32" i="238"/>
  <c r="Q32" i="238"/>
  <c r="O32" i="238"/>
  <c r="O34" i="238" s="1"/>
  <c r="M32" i="238"/>
  <c r="K32" i="238"/>
  <c r="K34" i="238" s="1"/>
  <c r="I32" i="238"/>
  <c r="I34" i="238" s="1"/>
  <c r="G32" i="238"/>
  <c r="G34" i="238" s="1"/>
  <c r="E32" i="238"/>
  <c r="U23" i="238"/>
  <c r="S23" i="238"/>
  <c r="Q23" i="238"/>
  <c r="Q34" i="238" s="1"/>
  <c r="O23" i="238"/>
  <c r="M23" i="238"/>
  <c r="K23" i="238"/>
  <c r="I23" i="238"/>
  <c r="G23" i="238"/>
  <c r="E23" i="238"/>
  <c r="U11" i="238"/>
  <c r="S11" i="238"/>
  <c r="S34" i="238" s="1"/>
  <c r="Q11" i="238"/>
  <c r="O11" i="238"/>
  <c r="M11" i="238"/>
  <c r="M34" i="238" s="1"/>
  <c r="K11" i="238"/>
  <c r="I11" i="238"/>
  <c r="G11" i="238"/>
  <c r="D10" i="238"/>
  <c r="G9" i="238"/>
  <c r="E9" i="238"/>
  <c r="E11" i="238" s="1"/>
  <c r="E34" i="238" s="1"/>
  <c r="O73" i="237"/>
  <c r="K73" i="237"/>
  <c r="S58" i="237"/>
  <c r="V56" i="237"/>
  <c r="Q54" i="237"/>
  <c r="M54" i="237"/>
  <c r="Q53" i="237"/>
  <c r="Q56" i="237" s="1"/>
  <c r="Q59" i="237" s="1"/>
  <c r="M53" i="237"/>
  <c r="M56" i="237" s="1"/>
  <c r="M59" i="237" s="1"/>
  <c r="O51" i="237"/>
  <c r="K51" i="237"/>
  <c r="O48" i="237"/>
  <c r="K48" i="237"/>
  <c r="U32" i="237"/>
  <c r="U34" i="237" s="1"/>
  <c r="S32" i="237"/>
  <c r="Q32" i="237"/>
  <c r="Q34" i="237" s="1"/>
  <c r="O32" i="237"/>
  <c r="M32" i="237"/>
  <c r="M34" i="237" s="1"/>
  <c r="K32" i="237"/>
  <c r="I32" i="237"/>
  <c r="G32" i="237"/>
  <c r="E32" i="237"/>
  <c r="U23" i="237"/>
  <c r="S23" i="237"/>
  <c r="Q23" i="237"/>
  <c r="O23" i="237"/>
  <c r="M23" i="237"/>
  <c r="K23" i="237"/>
  <c r="G23" i="237"/>
  <c r="E23" i="237"/>
  <c r="U11" i="237"/>
  <c r="S11" i="237"/>
  <c r="Q11" i="237"/>
  <c r="O11" i="237"/>
  <c r="M11" i="237"/>
  <c r="K11" i="237"/>
  <c r="I11" i="237"/>
  <c r="G11" i="237"/>
  <c r="D10" i="237"/>
  <c r="G9" i="236"/>
  <c r="O34" i="237" l="1"/>
  <c r="G34" i="237"/>
  <c r="S34" i="237"/>
  <c r="O56" i="237"/>
  <c r="O59" i="237" s="1"/>
  <c r="K56" i="237"/>
  <c r="K59" i="237" s="1"/>
  <c r="K34" i="237"/>
  <c r="I34" i="237"/>
  <c r="E34" i="237"/>
  <c r="G25" i="224"/>
  <c r="I23" i="236" l="1"/>
  <c r="E9" i="236"/>
  <c r="E11" i="236" s="1"/>
  <c r="O73" i="236"/>
  <c r="K73" i="236"/>
  <c r="S58" i="236"/>
  <c r="V56" i="236"/>
  <c r="Q54" i="236"/>
  <c r="M54" i="236"/>
  <c r="Q53" i="236"/>
  <c r="M53" i="236"/>
  <c r="O51" i="236"/>
  <c r="K51" i="236"/>
  <c r="O48" i="236"/>
  <c r="K48" i="236"/>
  <c r="U32" i="236"/>
  <c r="S32" i="236"/>
  <c r="Q32" i="236"/>
  <c r="O32" i="236"/>
  <c r="M32" i="236"/>
  <c r="K32" i="236"/>
  <c r="I32" i="236"/>
  <c r="G32" i="236"/>
  <c r="E32" i="236"/>
  <c r="U23" i="236"/>
  <c r="S23" i="236"/>
  <c r="Q23" i="236"/>
  <c r="O23" i="236"/>
  <c r="M23" i="236"/>
  <c r="K23" i="236"/>
  <c r="G23" i="236"/>
  <c r="E23" i="236"/>
  <c r="U11" i="236"/>
  <c r="S11" i="236"/>
  <c r="Q11" i="236"/>
  <c r="O11" i="236"/>
  <c r="M11" i="236"/>
  <c r="K11" i="236"/>
  <c r="D10" i="236"/>
  <c r="I11" i="236"/>
  <c r="G11" i="236"/>
  <c r="Q56" i="236" l="1"/>
  <c r="Q59" i="236" s="1"/>
  <c r="M56" i="236"/>
  <c r="M59" i="236" s="1"/>
  <c r="S34" i="236"/>
  <c r="Q34" i="236"/>
  <c r="O56" i="236"/>
  <c r="O59" i="236" s="1"/>
  <c r="O34" i="236"/>
  <c r="K56" i="236"/>
  <c r="K59" i="236" s="1"/>
  <c r="U34" i="236"/>
  <c r="K34" i="236"/>
  <c r="M34" i="236"/>
  <c r="I34" i="236"/>
  <c r="G34" i="236"/>
  <c r="E34" i="236"/>
  <c r="G9" i="235"/>
  <c r="I9" i="235" l="1"/>
  <c r="E9" i="235"/>
  <c r="E11" i="235" s="1"/>
  <c r="O73" i="235"/>
  <c r="K73" i="235"/>
  <c r="S58" i="235"/>
  <c r="V56" i="235"/>
  <c r="Q54" i="235"/>
  <c r="M54" i="235"/>
  <c r="Q53" i="235"/>
  <c r="Q56" i="235" s="1"/>
  <c r="Q59" i="235" s="1"/>
  <c r="M53" i="235"/>
  <c r="O51" i="235"/>
  <c r="K51" i="235"/>
  <c r="O48" i="235"/>
  <c r="K48" i="235"/>
  <c r="U32" i="235"/>
  <c r="S32" i="235"/>
  <c r="Q32" i="235"/>
  <c r="O32" i="235"/>
  <c r="M32" i="235"/>
  <c r="K32" i="235"/>
  <c r="I32" i="235"/>
  <c r="G32" i="235"/>
  <c r="E32" i="235"/>
  <c r="U23" i="235"/>
  <c r="S23" i="235"/>
  <c r="Q23" i="235"/>
  <c r="O23" i="235"/>
  <c r="M23" i="235"/>
  <c r="K23" i="235"/>
  <c r="I23" i="235"/>
  <c r="G23" i="235"/>
  <c r="E23" i="235"/>
  <c r="U11" i="235"/>
  <c r="S11" i="235"/>
  <c r="Q11" i="235"/>
  <c r="O11" i="235"/>
  <c r="M11" i="235"/>
  <c r="K11" i="235"/>
  <c r="D10" i="235"/>
  <c r="I11" i="235"/>
  <c r="G11" i="235"/>
  <c r="S34" i="235" l="1"/>
  <c r="O34" i="235"/>
  <c r="Q34" i="235"/>
  <c r="M56" i="235"/>
  <c r="M59" i="235" s="1"/>
  <c r="K34" i="235"/>
  <c r="O56" i="235"/>
  <c r="O59" i="235" s="1"/>
  <c r="I34" i="235"/>
  <c r="M34" i="235"/>
  <c r="K56" i="235"/>
  <c r="K59" i="235" s="1"/>
  <c r="U34" i="235"/>
  <c r="G34" i="235"/>
  <c r="E34" i="235"/>
  <c r="G9" i="234"/>
  <c r="I9" i="234" l="1"/>
  <c r="I11" i="234" s="1"/>
  <c r="E9" i="234"/>
  <c r="O73" i="234"/>
  <c r="K73" i="234"/>
  <c r="S58" i="234"/>
  <c r="V56" i="234"/>
  <c r="Q54" i="234"/>
  <c r="M54" i="234"/>
  <c r="Q53" i="234"/>
  <c r="M53" i="234"/>
  <c r="O51" i="234"/>
  <c r="K51" i="234"/>
  <c r="O48" i="234"/>
  <c r="K48" i="234"/>
  <c r="U32" i="234"/>
  <c r="S32" i="234"/>
  <c r="Q32" i="234"/>
  <c r="O32" i="234"/>
  <c r="M32" i="234"/>
  <c r="K32" i="234"/>
  <c r="I32" i="234"/>
  <c r="G32" i="234"/>
  <c r="E32" i="234"/>
  <c r="U23" i="234"/>
  <c r="S23" i="234"/>
  <c r="Q23" i="234"/>
  <c r="O23" i="234"/>
  <c r="M23" i="234"/>
  <c r="K23" i="234"/>
  <c r="I23" i="234"/>
  <c r="G23" i="234"/>
  <c r="E23" i="234"/>
  <c r="U11" i="234"/>
  <c r="S11" i="234"/>
  <c r="Q11" i="234"/>
  <c r="O11" i="234"/>
  <c r="M11" i="234"/>
  <c r="K11" i="234"/>
  <c r="E11" i="234"/>
  <c r="D10" i="234"/>
  <c r="G11" i="234"/>
  <c r="M34" i="234" l="1"/>
  <c r="Q34" i="234"/>
  <c r="G34" i="234"/>
  <c r="Q56" i="234"/>
  <c r="Q59" i="234" s="1"/>
  <c r="M56" i="234"/>
  <c r="M59" i="234" s="1"/>
  <c r="K34" i="234"/>
  <c r="U34" i="234"/>
  <c r="S34" i="234"/>
  <c r="O56" i="234"/>
  <c r="O59" i="234" s="1"/>
  <c r="K56" i="234"/>
  <c r="K59" i="234" s="1"/>
  <c r="O34" i="234"/>
  <c r="I34" i="234"/>
  <c r="E34" i="234"/>
  <c r="G9" i="233"/>
  <c r="I23" i="233" l="1"/>
  <c r="I9" i="233"/>
  <c r="I11" i="233" s="1"/>
  <c r="E9" i="233"/>
  <c r="O73" i="233"/>
  <c r="K73" i="233"/>
  <c r="S58" i="233"/>
  <c r="V56" i="233"/>
  <c r="Q54" i="233"/>
  <c r="M54" i="233"/>
  <c r="Q53" i="233"/>
  <c r="M53" i="233"/>
  <c r="M56" i="233" s="1"/>
  <c r="M59" i="233" s="1"/>
  <c r="O51" i="233"/>
  <c r="K51" i="233"/>
  <c r="O48" i="233"/>
  <c r="K48" i="233"/>
  <c r="U32" i="233"/>
  <c r="S32" i="233"/>
  <c r="Q32" i="233"/>
  <c r="O32" i="233"/>
  <c r="M32" i="233"/>
  <c r="K32" i="233"/>
  <c r="I32" i="233"/>
  <c r="G32" i="233"/>
  <c r="E32" i="233"/>
  <c r="U23" i="233"/>
  <c r="S23" i="233"/>
  <c r="Q23" i="233"/>
  <c r="O23" i="233"/>
  <c r="M23" i="233"/>
  <c r="K23" i="233"/>
  <c r="G23" i="233"/>
  <c r="E23" i="233"/>
  <c r="U11" i="233"/>
  <c r="S11" i="233"/>
  <c r="Q11" i="233"/>
  <c r="O11" i="233"/>
  <c r="M11" i="233"/>
  <c r="K11" i="233"/>
  <c r="E11" i="233"/>
  <c r="D10" i="233"/>
  <c r="G11" i="233"/>
  <c r="Q56" i="233" l="1"/>
  <c r="Q59" i="233" s="1"/>
  <c r="O56" i="233"/>
  <c r="O59" i="233" s="1"/>
  <c r="M34" i="233"/>
  <c r="K56" i="233"/>
  <c r="K59" i="233" s="1"/>
  <c r="K34" i="233"/>
  <c r="Q34" i="233"/>
  <c r="S34" i="233"/>
  <c r="U34" i="233"/>
  <c r="O34" i="233"/>
  <c r="I34" i="233"/>
  <c r="G34" i="233"/>
  <c r="E34" i="233"/>
  <c r="G9" i="232"/>
  <c r="E9" i="232" l="1"/>
  <c r="E11" i="232" s="1"/>
  <c r="O73" i="232"/>
  <c r="K73" i="232"/>
  <c r="S58" i="232"/>
  <c r="V56" i="232"/>
  <c r="Q54" i="232"/>
  <c r="M54" i="232"/>
  <c r="Q53" i="232"/>
  <c r="M53" i="232"/>
  <c r="M56" i="232" s="1"/>
  <c r="M59" i="232" s="1"/>
  <c r="O51" i="232"/>
  <c r="K51" i="232"/>
  <c r="O48" i="232"/>
  <c r="K48" i="232"/>
  <c r="Q32" i="232"/>
  <c r="O32" i="232"/>
  <c r="M32" i="232"/>
  <c r="M34" i="232" s="1"/>
  <c r="K32" i="232"/>
  <c r="K34" i="232" s="1"/>
  <c r="I32" i="232"/>
  <c r="G32" i="232"/>
  <c r="E32" i="232"/>
  <c r="U32" i="232"/>
  <c r="U34" i="232" s="1"/>
  <c r="S32" i="232"/>
  <c r="U23" i="232"/>
  <c r="S23" i="232"/>
  <c r="Q23" i="232"/>
  <c r="O23" i="232"/>
  <c r="M23" i="232"/>
  <c r="K23" i="232"/>
  <c r="I23" i="232"/>
  <c r="G23" i="232"/>
  <c r="E23" i="232"/>
  <c r="U11" i="232"/>
  <c r="S11" i="232"/>
  <c r="Q11" i="232"/>
  <c r="O11" i="232"/>
  <c r="M11" i="232"/>
  <c r="K11" i="232"/>
  <c r="D10" i="232"/>
  <c r="I9" i="232"/>
  <c r="I11" i="232" s="1"/>
  <c r="G11" i="232"/>
  <c r="Q34" i="232" l="1"/>
  <c r="I34" i="232"/>
  <c r="G34" i="232"/>
  <c r="S34" i="232"/>
  <c r="Q56" i="232"/>
  <c r="Q59" i="232" s="1"/>
  <c r="O56" i="232"/>
  <c r="O59" i="232" s="1"/>
  <c r="K56" i="232"/>
  <c r="K59" i="232" s="1"/>
  <c r="O34" i="232"/>
  <c r="E34" i="232"/>
  <c r="G9" i="231" l="1"/>
  <c r="U28" i="231" l="1"/>
  <c r="U32" i="231" s="1"/>
  <c r="S28" i="231"/>
  <c r="S32" i="231" s="1"/>
  <c r="I9" i="231"/>
  <c r="E9" i="231"/>
  <c r="E11" i="231" s="1"/>
  <c r="O73" i="231"/>
  <c r="K73" i="231"/>
  <c r="S58" i="231"/>
  <c r="V56" i="231"/>
  <c r="Q54" i="231"/>
  <c r="M54" i="231"/>
  <c r="Q53" i="231"/>
  <c r="M53" i="231"/>
  <c r="O51" i="231"/>
  <c r="K51" i="231"/>
  <c r="O48" i="231"/>
  <c r="K48" i="231"/>
  <c r="Q32" i="231"/>
  <c r="O32" i="231"/>
  <c r="M32" i="231"/>
  <c r="K32" i="231"/>
  <c r="I32" i="231"/>
  <c r="G32" i="231"/>
  <c r="E32" i="231"/>
  <c r="U23" i="231"/>
  <c r="S23" i="231"/>
  <c r="Q23" i="231"/>
  <c r="O23" i="231"/>
  <c r="M23" i="231"/>
  <c r="K23" i="231"/>
  <c r="I23" i="231"/>
  <c r="G23" i="231"/>
  <c r="E23" i="231"/>
  <c r="U11" i="231"/>
  <c r="S11" i="231"/>
  <c r="Q11" i="231"/>
  <c r="O11" i="231"/>
  <c r="M11" i="231"/>
  <c r="K11" i="231"/>
  <c r="I11" i="231"/>
  <c r="D10" i="231"/>
  <c r="G11" i="231"/>
  <c r="M34" i="231" l="1"/>
  <c r="O34" i="231"/>
  <c r="K34" i="231"/>
  <c r="K56" i="231"/>
  <c r="K59" i="231" s="1"/>
  <c r="Q34" i="231"/>
  <c r="O56" i="231"/>
  <c r="O59" i="231" s="1"/>
  <c r="S34" i="231"/>
  <c r="I34" i="231"/>
  <c r="M56" i="231"/>
  <c r="M59" i="231" s="1"/>
  <c r="Q56" i="231"/>
  <c r="Q59" i="231" s="1"/>
  <c r="U34" i="231"/>
  <c r="E34" i="231"/>
  <c r="G34" i="231"/>
  <c r="G9" i="230"/>
  <c r="E9" i="230" l="1"/>
  <c r="E11" i="230" s="1"/>
  <c r="O75" i="230"/>
  <c r="K75" i="230"/>
  <c r="S60" i="230"/>
  <c r="V58" i="230"/>
  <c r="Q56" i="230"/>
  <c r="M56" i="230"/>
  <c r="Q55" i="230"/>
  <c r="Q58" i="230" s="1"/>
  <c r="Q61" i="230" s="1"/>
  <c r="M55" i="230"/>
  <c r="O53" i="230"/>
  <c r="K53" i="230"/>
  <c r="O50" i="230"/>
  <c r="K50" i="230"/>
  <c r="U34" i="230"/>
  <c r="S34" i="230"/>
  <c r="Q34" i="230"/>
  <c r="Q36" i="230" s="1"/>
  <c r="O34" i="230"/>
  <c r="M34" i="230"/>
  <c r="K34" i="230"/>
  <c r="I34" i="230"/>
  <c r="G34" i="230"/>
  <c r="E34" i="230"/>
  <c r="U25" i="230"/>
  <c r="S25" i="230"/>
  <c r="S36" i="230" s="1"/>
  <c r="Q25" i="230"/>
  <c r="O25" i="230"/>
  <c r="M25" i="230"/>
  <c r="K25" i="230"/>
  <c r="I25" i="230"/>
  <c r="G25" i="230"/>
  <c r="E25" i="230"/>
  <c r="U11" i="230"/>
  <c r="S11" i="230"/>
  <c r="Q11" i="230"/>
  <c r="O11" i="230"/>
  <c r="M11" i="230"/>
  <c r="K11" i="230"/>
  <c r="I11" i="230"/>
  <c r="D10" i="230"/>
  <c r="G11" i="230"/>
  <c r="U36" i="230" l="1"/>
  <c r="K58" i="230"/>
  <c r="K61" i="230" s="1"/>
  <c r="M36" i="230"/>
  <c r="M58" i="230"/>
  <c r="M61" i="230" s="1"/>
  <c r="O36" i="230"/>
  <c r="K36" i="230"/>
  <c r="O58" i="230"/>
  <c r="O61" i="230" s="1"/>
  <c r="I36" i="230"/>
  <c r="G36" i="230"/>
  <c r="E36" i="230"/>
  <c r="G9" i="229"/>
  <c r="O75" i="229" l="1"/>
  <c r="K75" i="229"/>
  <c r="S60" i="229"/>
  <c r="V58" i="229"/>
  <c r="Q56" i="229"/>
  <c r="M56" i="229"/>
  <c r="Q55" i="229"/>
  <c r="M55" i="229"/>
  <c r="O53" i="229"/>
  <c r="K53" i="229"/>
  <c r="O50" i="229"/>
  <c r="K50" i="229"/>
  <c r="U34" i="229"/>
  <c r="S34" i="229"/>
  <c r="Q34" i="229"/>
  <c r="O34" i="229"/>
  <c r="M34" i="229"/>
  <c r="K34" i="229"/>
  <c r="I34" i="229"/>
  <c r="G34" i="229"/>
  <c r="E34" i="229"/>
  <c r="U25" i="229"/>
  <c r="S25" i="229"/>
  <c r="Q25" i="229"/>
  <c r="O25" i="229"/>
  <c r="M25" i="229"/>
  <c r="K25" i="229"/>
  <c r="I25" i="229"/>
  <c r="G25" i="229"/>
  <c r="E25" i="229"/>
  <c r="U11" i="229"/>
  <c r="S11" i="229"/>
  <c r="Q11" i="229"/>
  <c r="O11" i="229"/>
  <c r="M11" i="229"/>
  <c r="K11" i="229"/>
  <c r="I11" i="229"/>
  <c r="G11" i="229"/>
  <c r="E11" i="229"/>
  <c r="D10" i="229"/>
  <c r="E36" i="229" l="1"/>
  <c r="Q36" i="229"/>
  <c r="M58" i="229"/>
  <c r="M61" i="229" s="1"/>
  <c r="M36" i="229"/>
  <c r="O36" i="229"/>
  <c r="G36" i="229"/>
  <c r="I36" i="229"/>
  <c r="K58" i="229"/>
  <c r="K61" i="229" s="1"/>
  <c r="K36" i="229"/>
  <c r="O58" i="229"/>
  <c r="O61" i="229" s="1"/>
  <c r="Q58" i="229"/>
  <c r="Q61" i="229" s="1"/>
  <c r="U36" i="229"/>
  <c r="S36" i="229"/>
  <c r="O75" i="228"/>
  <c r="K75" i="228"/>
  <c r="S60" i="228"/>
  <c r="V58" i="228"/>
  <c r="Q56" i="228"/>
  <c r="M56" i="228"/>
  <c r="Q55" i="228"/>
  <c r="Q58" i="228" s="1"/>
  <c r="Q61" i="228" s="1"/>
  <c r="M55" i="228"/>
  <c r="M58" i="228" s="1"/>
  <c r="M61" i="228" s="1"/>
  <c r="O53" i="228"/>
  <c r="K53" i="228"/>
  <c r="O50" i="228"/>
  <c r="O58" i="228" s="1"/>
  <c r="O61" i="228" s="1"/>
  <c r="K50" i="228"/>
  <c r="U34" i="228"/>
  <c r="S34" i="228"/>
  <c r="Q34" i="228"/>
  <c r="O34" i="228"/>
  <c r="M34" i="228"/>
  <c r="K34" i="228"/>
  <c r="I34" i="228"/>
  <c r="I36" i="228" s="1"/>
  <c r="G34" i="228"/>
  <c r="E34" i="228"/>
  <c r="U25" i="228"/>
  <c r="S25" i="228"/>
  <c r="Q25" i="228"/>
  <c r="O25" i="228"/>
  <c r="M25" i="228"/>
  <c r="K25" i="228"/>
  <c r="I25" i="228"/>
  <c r="G25" i="228"/>
  <c r="E25" i="228"/>
  <c r="U11" i="228"/>
  <c r="S11" i="228"/>
  <c r="S36" i="228" s="1"/>
  <c r="Q11" i="228"/>
  <c r="O11" i="228"/>
  <c r="O36" i="228" s="1"/>
  <c r="M11" i="228"/>
  <c r="K11" i="228"/>
  <c r="I11" i="228"/>
  <c r="G11" i="228"/>
  <c r="E11" i="228"/>
  <c r="D10" i="228"/>
  <c r="K36" i="228" l="1"/>
  <c r="M36" i="228"/>
  <c r="Q36" i="228"/>
  <c r="K58" i="228"/>
  <c r="K61" i="228" s="1"/>
  <c r="U36" i="228"/>
  <c r="G36" i="228"/>
  <c r="E36" i="228"/>
  <c r="E25" i="227"/>
  <c r="O75" i="227"/>
  <c r="K75" i="227"/>
  <c r="S60" i="227"/>
  <c r="V58" i="227"/>
  <c r="Q56" i="227"/>
  <c r="M56" i="227"/>
  <c r="Q55" i="227"/>
  <c r="Q58" i="227" s="1"/>
  <c r="Q61" i="227" s="1"/>
  <c r="M55" i="227"/>
  <c r="M58" i="227" s="1"/>
  <c r="M61" i="227" s="1"/>
  <c r="O53" i="227"/>
  <c r="K53" i="227"/>
  <c r="O50" i="227"/>
  <c r="K50" i="227"/>
  <c r="U34" i="227"/>
  <c r="S34" i="227"/>
  <c r="Q34" i="227"/>
  <c r="O34" i="227"/>
  <c r="M34" i="227"/>
  <c r="K34" i="227"/>
  <c r="I34" i="227"/>
  <c r="G34" i="227"/>
  <c r="E34" i="227"/>
  <c r="U25" i="227"/>
  <c r="U36" i="227" s="1"/>
  <c r="S25" i="227"/>
  <c r="Q25" i="227"/>
  <c r="O25" i="227"/>
  <c r="M25" i="227"/>
  <c r="K25" i="227"/>
  <c r="I25" i="227"/>
  <c r="G25" i="227"/>
  <c r="U11" i="227"/>
  <c r="S11" i="227"/>
  <c r="Q11" i="227"/>
  <c r="O11" i="227"/>
  <c r="M11" i="227"/>
  <c r="M36" i="227" s="1"/>
  <c r="K11" i="227"/>
  <c r="K36" i="227" s="1"/>
  <c r="I11" i="227"/>
  <c r="G11" i="227"/>
  <c r="E11" i="227"/>
  <c r="D10" i="227"/>
  <c r="O36" i="227" l="1"/>
  <c r="S36" i="227"/>
  <c r="K58" i="227"/>
  <c r="K61" i="227" s="1"/>
  <c r="Q36" i="227"/>
  <c r="O58" i="227"/>
  <c r="O61" i="227" s="1"/>
  <c r="I36" i="227"/>
  <c r="G36" i="227"/>
  <c r="E36" i="227"/>
  <c r="O75" i="226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O50" i="226"/>
  <c r="K50" i="226"/>
  <c r="U34" i="226"/>
  <c r="S34" i="226"/>
  <c r="Q34" i="226"/>
  <c r="O34" i="226"/>
  <c r="M34" i="226"/>
  <c r="K34" i="226"/>
  <c r="I34" i="226"/>
  <c r="G34" i="226"/>
  <c r="E34" i="226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U36" i="226" l="1"/>
  <c r="K58" i="226"/>
  <c r="K61" i="226" s="1"/>
  <c r="M36" i="226"/>
  <c r="E36" i="226"/>
  <c r="O36" i="226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M55" i="225"/>
  <c r="M58" i="225" s="1"/>
  <c r="M61" i="225" s="1"/>
  <c r="O53" i="225"/>
  <c r="K53" i="225"/>
  <c r="O50" i="225"/>
  <c r="K50" i="225"/>
  <c r="U34" i="225"/>
  <c r="S34" i="225"/>
  <c r="Q34" i="225"/>
  <c r="O34" i="225"/>
  <c r="M34" i="225"/>
  <c r="K34" i="225"/>
  <c r="I34" i="225"/>
  <c r="G34" i="225"/>
  <c r="E34" i="225"/>
  <c r="U25" i="225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M36" i="225" l="1"/>
  <c r="Q36" i="225"/>
  <c r="Q58" i="225"/>
  <c r="Q61" i="225" s="1"/>
  <c r="U36" i="225"/>
  <c r="S36" i="225"/>
  <c r="K36" i="225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E25" i="224"/>
  <c r="U11" i="224"/>
  <c r="S11" i="224"/>
  <c r="Q11" i="224"/>
  <c r="O11" i="224"/>
  <c r="M11" i="224"/>
  <c r="K11" i="224"/>
  <c r="I11" i="224"/>
  <c r="D10" i="224"/>
  <c r="Q36" i="224" l="1"/>
  <c r="K58" i="224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S33" i="223"/>
  <c r="Q33" i="223"/>
  <c r="O33" i="223"/>
  <c r="M33" i="223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M35" i="223" l="1"/>
  <c r="Q35" i="223"/>
  <c r="U35" i="223"/>
  <c r="I35" i="223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K49" i="222"/>
  <c r="U33" i="222"/>
  <c r="S33" i="222"/>
  <c r="Q33" i="222"/>
  <c r="O33" i="222"/>
  <c r="M33" i="222"/>
  <c r="K33" i="222"/>
  <c r="I33" i="222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M35" i="222" l="1"/>
  <c r="Q35" i="222"/>
  <c r="U35" i="222"/>
  <c r="I35" i="222"/>
  <c r="O57" i="222"/>
  <c r="O60" i="222" s="1"/>
  <c r="K35" i="222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Q33" i="221"/>
  <c r="O33" i="221"/>
  <c r="M33" i="221"/>
  <c r="K33" i="221"/>
  <c r="I33" i="221"/>
  <c r="G33" i="22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E11" i="221"/>
  <c r="D10" i="221"/>
  <c r="G9" i="221"/>
  <c r="G11" i="221" s="1"/>
  <c r="K35" i="221" l="1"/>
  <c r="G35" i="221"/>
  <c r="O35" i="221"/>
  <c r="S35" i="221"/>
  <c r="E35" i="22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T29" i="203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R33" i="215"/>
  <c r="P33" i="215"/>
  <c r="N33" i="215"/>
  <c r="L33" i="215"/>
  <c r="I33" i="215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V28" i="213"/>
  <c r="V33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T28" i="213" s="1"/>
  <c r="T55" i="213" s="1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N53" i="211"/>
  <c r="R50" i="211"/>
  <c r="N50" i="211"/>
  <c r="X33" i="211"/>
  <c r="V33" i="211"/>
  <c r="P33" i="211"/>
  <c r="N33" i="21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R33" i="210"/>
  <c r="P33" i="210"/>
  <c r="N33" i="210"/>
  <c r="L33" i="210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E10" i="210"/>
  <c r="R75" i="209"/>
  <c r="N75" i="209"/>
  <c r="Y61" i="209"/>
  <c r="V60" i="209"/>
  <c r="N50" i="209"/>
  <c r="L33" i="209"/>
  <c r="I33" i="209"/>
  <c r="G33" i="209"/>
  <c r="X31" i="209"/>
  <c r="T31" i="209"/>
  <c r="X30" i="209"/>
  <c r="X33" i="209" s="1"/>
  <c r="T30" i="209"/>
  <c r="R30" i="209"/>
  <c r="P30" i="209"/>
  <c r="N30" i="209"/>
  <c r="N33" i="209" s="1"/>
  <c r="N53" i="209" s="1"/>
  <c r="V29" i="209"/>
  <c r="X28" i="209"/>
  <c r="V28" i="209"/>
  <c r="T28" i="209"/>
  <c r="R28" i="209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P35" i="196"/>
  <c r="N35" i="196"/>
  <c r="L35" i="196"/>
  <c r="I35" i="196"/>
  <c r="G35" i="196"/>
  <c r="T33" i="196"/>
  <c r="T49" i="196" s="1"/>
  <c r="X32" i="196"/>
  <c r="T32" i="196"/>
  <c r="V31" i="196"/>
  <c r="R31" i="196"/>
  <c r="X29" i="196"/>
  <c r="X35" i="196" s="1"/>
  <c r="V29" i="196"/>
  <c r="T29" i="196"/>
  <c r="R29" i="196"/>
  <c r="R35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P11" i="196"/>
  <c r="N11" i="196"/>
  <c r="L11" i="196"/>
  <c r="I11" i="196"/>
  <c r="G11" i="196"/>
  <c r="V10" i="196"/>
  <c r="V11" i="196" s="1"/>
  <c r="R10" i="196"/>
  <c r="R11" i="196" s="1"/>
  <c r="E10" i="196"/>
  <c r="Y61" i="208"/>
  <c r="V60" i="208"/>
  <c r="N50" i="208"/>
  <c r="P33" i="208"/>
  <c r="P35" i="208" s="1"/>
  <c r="P55" i="208" s="1"/>
  <c r="P58" i="208" s="1"/>
  <c r="P61" i="208" s="1"/>
  <c r="N33" i="208"/>
  <c r="L33" i="208"/>
  <c r="I33" i="208"/>
  <c r="G33" i="208"/>
  <c r="X31" i="208"/>
  <c r="T31" i="208"/>
  <c r="X30" i="208"/>
  <c r="T30" i="208"/>
  <c r="R30" i="208"/>
  <c r="V29" i="208"/>
  <c r="X28" i="208"/>
  <c r="V28" i="208"/>
  <c r="V33" i="208" s="1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3" i="202"/>
  <c r="P37" i="202"/>
  <c r="P58" i="202" s="1"/>
  <c r="P61" i="202" s="1"/>
  <c r="P64" i="202" s="1"/>
  <c r="P35" i="202"/>
  <c r="N35" i="202"/>
  <c r="N56" i="202" s="1"/>
  <c r="L35" i="202"/>
  <c r="I35" i="202"/>
  <c r="G35" i="202"/>
  <c r="X33" i="202"/>
  <c r="T33" i="202"/>
  <c r="X32" i="202"/>
  <c r="T32" i="202"/>
  <c r="R32" i="202"/>
  <c r="V31" i="202"/>
  <c r="X29" i="202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X35" i="198" s="1"/>
  <c r="X37" i="198" s="1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R53" i="197"/>
  <c r="N53" i="197"/>
  <c r="X35" i="197"/>
  <c r="V35" i="197"/>
  <c r="T35" i="197"/>
  <c r="R35" i="197"/>
  <c r="P35" i="197"/>
  <c r="N35" i="197"/>
  <c r="N56" i="197" s="1"/>
  <c r="N61" i="197" s="1"/>
  <c r="N64" i="197" s="1"/>
  <c r="L35" i="197"/>
  <c r="I35" i="197"/>
  <c r="G35" i="197"/>
  <c r="X25" i="197"/>
  <c r="V25" i="197"/>
  <c r="T25" i="197"/>
  <c r="R25" i="197"/>
  <c r="P25" i="197"/>
  <c r="N25" i="197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L35" i="195"/>
  <c r="I35" i="195"/>
  <c r="G35" i="195"/>
  <c r="T33" i="195"/>
  <c r="X32" i="195"/>
  <c r="T32" i="195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G35" i="194"/>
  <c r="T33" i="194"/>
  <c r="X32" i="194"/>
  <c r="T32" i="194"/>
  <c r="V31" i="194"/>
  <c r="R31" i="194"/>
  <c r="X29" i="194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V31" i="190"/>
  <c r="R31" i="190"/>
  <c r="X29" i="190"/>
  <c r="X35" i="190" s="1"/>
  <c r="V29" i="190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T29" i="191"/>
  <c r="R29" i="191"/>
  <c r="R35" i="191" s="1"/>
  <c r="R37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V31" i="189"/>
  <c r="R31" i="189"/>
  <c r="X29" i="189"/>
  <c r="X35" i="189" s="1"/>
  <c r="V29" i="189"/>
  <c r="V35" i="189" s="1"/>
  <c r="T29" i="189"/>
  <c r="R29" i="189"/>
  <c r="X25" i="189"/>
  <c r="V25" i="189"/>
  <c r="T25" i="189"/>
  <c r="R25" i="189"/>
  <c r="P25" i="189"/>
  <c r="N25" i="189"/>
  <c r="L25" i="189"/>
  <c r="I25" i="189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L35" i="186"/>
  <c r="I35" i="186"/>
  <c r="G35" i="186"/>
  <c r="T33" i="186"/>
  <c r="X32" i="186"/>
  <c r="T32" i="186"/>
  <c r="V31" i="186"/>
  <c r="R31" i="186"/>
  <c r="X29" i="186"/>
  <c r="X35" i="186" s="1"/>
  <c r="V29" i="186"/>
  <c r="V35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T11" i="186"/>
  <c r="P11" i="186"/>
  <c r="N11" i="186"/>
  <c r="L11" i="186"/>
  <c r="I11" i="186"/>
  <c r="G11" i="186"/>
  <c r="V10" i="186"/>
  <c r="V11" i="186" s="1"/>
  <c r="R10" i="186"/>
  <c r="R11" i="186" s="1"/>
  <c r="E10" i="186"/>
  <c r="Y73" i="185"/>
  <c r="T73" i="185"/>
  <c r="R73" i="185"/>
  <c r="P58" i="185"/>
  <c r="N58" i="185"/>
  <c r="P35" i="185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G35" i="182"/>
  <c r="X32" i="182"/>
  <c r="T32" i="182"/>
  <c r="V31" i="182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R31" i="181"/>
  <c r="X29" i="181"/>
  <c r="X35" i="181" s="1"/>
  <c r="V29" i="181"/>
  <c r="T29" i="181"/>
  <c r="T35" i="181" s="1"/>
  <c r="R29" i="18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G35" i="180"/>
  <c r="X32" i="180"/>
  <c r="T32" i="180"/>
  <c r="V31" i="180"/>
  <c r="V35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R31" i="178"/>
  <c r="X29" i="178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R29" i="177"/>
  <c r="R35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P35" i="176"/>
  <c r="N35" i="176"/>
  <c r="L35" i="176"/>
  <c r="L37" i="176" s="1"/>
  <c r="I35" i="176"/>
  <c r="G35" i="176"/>
  <c r="X32" i="176"/>
  <c r="T32" i="176"/>
  <c r="V31" i="176"/>
  <c r="R31" i="176"/>
  <c r="X29" i="176"/>
  <c r="V29" i="176"/>
  <c r="V35" i="176" s="1"/>
  <c r="T29" i="176"/>
  <c r="R29" i="176"/>
  <c r="R35" i="176" s="1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P35" i="174"/>
  <c r="N35" i="174"/>
  <c r="L35" i="174"/>
  <c r="I35" i="174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R35" i="174" s="1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N11" i="171"/>
  <c r="L11" i="171"/>
  <c r="I11" i="171"/>
  <c r="G11" i="171"/>
  <c r="E10" i="171"/>
  <c r="P35" i="170"/>
  <c r="N35" i="170"/>
  <c r="L35" i="170"/>
  <c r="I35" i="170"/>
  <c r="G35" i="170"/>
  <c r="X33" i="170"/>
  <c r="X32" i="170"/>
  <c r="T32" i="170"/>
  <c r="V31" i="170"/>
  <c r="R31" i="170"/>
  <c r="X29" i="170"/>
  <c r="V29" i="170"/>
  <c r="T29" i="170"/>
  <c r="T35" i="170" s="1"/>
  <c r="R29" i="170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V29" i="169"/>
  <c r="T29" i="169"/>
  <c r="R29" i="169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V29" i="168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N35" i="167"/>
  <c r="L35" i="167"/>
  <c r="I35" i="167"/>
  <c r="G35" i="167"/>
  <c r="X33" i="167"/>
  <c r="X32" i="167"/>
  <c r="T32" i="167"/>
  <c r="V31" i="167"/>
  <c r="R31" i="167"/>
  <c r="X29" i="167"/>
  <c r="V29" i="167"/>
  <c r="V35" i="167" s="1"/>
  <c r="T29" i="167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V29" i="166"/>
  <c r="T29" i="166"/>
  <c r="T35" i="166" s="1"/>
  <c r="R29" i="166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P35" i="165"/>
  <c r="N35" i="165"/>
  <c r="L35" i="165"/>
  <c r="I35" i="165"/>
  <c r="G35" i="165"/>
  <c r="X33" i="165"/>
  <c r="X32" i="165"/>
  <c r="T32" i="165"/>
  <c r="V31" i="165"/>
  <c r="R31" i="165"/>
  <c r="X29" i="165"/>
  <c r="V29" i="165"/>
  <c r="V35" i="165" s="1"/>
  <c r="T29" i="165"/>
  <c r="R29" i="165"/>
  <c r="R35" i="165" s="1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R31" i="164"/>
  <c r="X29" i="164"/>
  <c r="X35" i="164" s="1"/>
  <c r="V29" i="164"/>
  <c r="T29" i="164"/>
  <c r="T35" i="164" s="1"/>
  <c r="R29" i="164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P19" i="164"/>
  <c r="N19" i="164"/>
  <c r="L19" i="164"/>
  <c r="I19" i="164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V29" i="162"/>
  <c r="T29" i="162"/>
  <c r="R29" i="162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R35" i="161" s="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E10" i="160"/>
  <c r="I37" i="159"/>
  <c r="P35" i="159"/>
  <c r="N35" i="159"/>
  <c r="L35" i="159"/>
  <c r="I35" i="159"/>
  <c r="G35" i="159"/>
  <c r="X32" i="159"/>
  <c r="T32" i="159"/>
  <c r="V31" i="159"/>
  <c r="R31" i="159"/>
  <c r="X29" i="159"/>
  <c r="X35" i="159" s="1"/>
  <c r="V29" i="159"/>
  <c r="T29" i="159"/>
  <c r="T35" i="159" s="1"/>
  <c r="R29" i="159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L35" i="156"/>
  <c r="I35" i="156"/>
  <c r="G35" i="156"/>
  <c r="T33" i="156"/>
  <c r="X32" i="156"/>
  <c r="T32" i="156"/>
  <c r="V31" i="156"/>
  <c r="R31" i="156"/>
  <c r="X29" i="156"/>
  <c r="X35" i="156" s="1"/>
  <c r="V29" i="156"/>
  <c r="T29" i="156"/>
  <c r="R29" i="156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T11" i="156"/>
  <c r="P11" i="156"/>
  <c r="N11" i="156"/>
  <c r="L11" i="156"/>
  <c r="I11" i="156"/>
  <c r="G11" i="156"/>
  <c r="V10" i="156"/>
  <c r="V11" i="156" s="1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N35" i="154"/>
  <c r="L35" i="154"/>
  <c r="I35" i="154"/>
  <c r="G35" i="154"/>
  <c r="T33" i="154"/>
  <c r="X32" i="154"/>
  <c r="T32" i="154"/>
  <c r="V31" i="154"/>
  <c r="R31" i="154"/>
  <c r="X29" i="154"/>
  <c r="X35" i="154" s="1"/>
  <c r="V29" i="154"/>
  <c r="T29" i="154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T33" i="153"/>
  <c r="X32" i="153"/>
  <c r="T32" i="153"/>
  <c r="V31" i="153"/>
  <c r="R31" i="153"/>
  <c r="X29" i="153"/>
  <c r="X35" i="153" s="1"/>
  <c r="V29" i="153"/>
  <c r="T29" i="153"/>
  <c r="R29" i="153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N35" i="152"/>
  <c r="L35" i="152"/>
  <c r="I35" i="152"/>
  <c r="G35" i="152"/>
  <c r="T33" i="152"/>
  <c r="X32" i="152"/>
  <c r="T32" i="152"/>
  <c r="V31" i="152"/>
  <c r="R31" i="152"/>
  <c r="X29" i="152"/>
  <c r="V29" i="152"/>
  <c r="V35" i="152" s="1"/>
  <c r="T29" i="152"/>
  <c r="R29" i="152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T33" i="149"/>
  <c r="X32" i="149"/>
  <c r="T32" i="149"/>
  <c r="V31" i="149"/>
  <c r="R31" i="149"/>
  <c r="X29" i="149"/>
  <c r="X35" i="149" s="1"/>
  <c r="V29" i="149"/>
  <c r="T29" i="149"/>
  <c r="R29" i="149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G35" i="148"/>
  <c r="T33" i="148"/>
  <c r="X32" i="148"/>
  <c r="T32" i="148"/>
  <c r="V31" i="148"/>
  <c r="R31" i="148"/>
  <c r="X29" i="148"/>
  <c r="V29" i="148"/>
  <c r="V35" i="148" s="1"/>
  <c r="T29" i="148"/>
  <c r="R29" i="148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P35" i="147"/>
  <c r="N35" i="147"/>
  <c r="L35" i="147"/>
  <c r="I35" i="147"/>
  <c r="G35" i="147"/>
  <c r="X32" i="147"/>
  <c r="T32" i="147"/>
  <c r="V31" i="147"/>
  <c r="R31" i="147"/>
  <c r="X29" i="147"/>
  <c r="X35" i="147" s="1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P35" i="146"/>
  <c r="N35" i="146"/>
  <c r="L35" i="146"/>
  <c r="I35" i="146"/>
  <c r="G35" i="146"/>
  <c r="X32" i="146"/>
  <c r="T32" i="146"/>
  <c r="V31" i="146"/>
  <c r="R31" i="146"/>
  <c r="X29" i="146"/>
  <c r="X35" i="146" s="1"/>
  <c r="V29" i="146"/>
  <c r="V35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T11" i="146"/>
  <c r="P11" i="146"/>
  <c r="N11" i="146"/>
  <c r="L11" i="146"/>
  <c r="I11" i="146"/>
  <c r="G11" i="146"/>
  <c r="V10" i="146"/>
  <c r="V11" i="146" s="1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N35" i="144"/>
  <c r="L35" i="144"/>
  <c r="I35" i="144"/>
  <c r="G35" i="144"/>
  <c r="X32" i="144"/>
  <c r="T32" i="144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I35" i="142"/>
  <c r="G35" i="142"/>
  <c r="X32" i="142"/>
  <c r="T32" i="142"/>
  <c r="V31" i="142"/>
  <c r="R31" i="142"/>
  <c r="X29" i="142"/>
  <c r="X35" i="142" s="1"/>
  <c r="V29" i="142"/>
  <c r="T29" i="142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P11" i="142"/>
  <c r="N11" i="142"/>
  <c r="L11" i="142"/>
  <c r="I11" i="142"/>
  <c r="G11" i="142"/>
  <c r="V10" i="142"/>
  <c r="V11" i="142" s="1"/>
  <c r="R10" i="142"/>
  <c r="R11" i="142" s="1"/>
  <c r="E10" i="142"/>
  <c r="P35" i="141"/>
  <c r="N35" i="141"/>
  <c r="L35" i="141"/>
  <c r="I35" i="141"/>
  <c r="G35" i="141"/>
  <c r="X32" i="141"/>
  <c r="T32" i="141"/>
  <c r="V31" i="141"/>
  <c r="R31" i="141"/>
  <c r="X29" i="14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P11" i="139"/>
  <c r="N11" i="139"/>
  <c r="L11" i="139"/>
  <c r="I11" i="139"/>
  <c r="G11" i="139"/>
  <c r="V10" i="139"/>
  <c r="V11" i="139" s="1"/>
  <c r="R10" i="139"/>
  <c r="R11" i="139" s="1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R29" i="138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I35" i="137"/>
  <c r="G35" i="137"/>
  <c r="X32" i="137"/>
  <c r="T32" i="137"/>
  <c r="T35" i="137" s="1"/>
  <c r="V31" i="137"/>
  <c r="R31" i="137"/>
  <c r="X29" i="137"/>
  <c r="X35" i="137" s="1"/>
  <c r="V29" i="137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P11" i="137"/>
  <c r="N11" i="137"/>
  <c r="L11" i="137"/>
  <c r="I11" i="137"/>
  <c r="G11" i="137"/>
  <c r="V10" i="137"/>
  <c r="V11" i="137" s="1"/>
  <c r="R10" i="137"/>
  <c r="R11" i="137" s="1"/>
  <c r="R37" i="137" s="1"/>
  <c r="E10" i="137"/>
  <c r="P35" i="136"/>
  <c r="N35" i="136"/>
  <c r="L35" i="136"/>
  <c r="I35" i="136"/>
  <c r="G35" i="136"/>
  <c r="X32" i="136"/>
  <c r="T32" i="136"/>
  <c r="V31" i="136"/>
  <c r="R31" i="136"/>
  <c r="X29" i="136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E10" i="136"/>
  <c r="P35" i="135"/>
  <c r="N35" i="135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R35" i="134" s="1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P35" i="133"/>
  <c r="N35" i="133"/>
  <c r="L35" i="133"/>
  <c r="I35" i="133"/>
  <c r="G35" i="133"/>
  <c r="X25" i="133"/>
  <c r="V25" i="133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V31" i="131"/>
  <c r="R31" i="131"/>
  <c r="X29" i="131"/>
  <c r="X35" i="131" s="1"/>
  <c r="V29" i="131"/>
  <c r="V35" i="131" s="1"/>
  <c r="T29" i="131"/>
  <c r="R29" i="13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P11" i="131"/>
  <c r="N11" i="131"/>
  <c r="L11" i="131"/>
  <c r="I11" i="131"/>
  <c r="G11" i="131"/>
  <c r="V10" i="131"/>
  <c r="V11" i="131" s="1"/>
  <c r="R10" i="131"/>
  <c r="R11" i="131" s="1"/>
  <c r="E10" i="131"/>
  <c r="N35" i="130"/>
  <c r="L35" i="130"/>
  <c r="L37" i="130" s="1"/>
  <c r="I35" i="130"/>
  <c r="G35" i="130"/>
  <c r="X32" i="130"/>
  <c r="T32" i="130"/>
  <c r="T35" i="130" s="1"/>
  <c r="P32" i="130"/>
  <c r="P35" i="130" s="1"/>
  <c r="V31" i="130"/>
  <c r="R31" i="130"/>
  <c r="X29" i="130"/>
  <c r="X35" i="130" s="1"/>
  <c r="V29" i="130"/>
  <c r="V35" i="130" s="1"/>
  <c r="T29" i="130"/>
  <c r="R29" i="130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V29" i="125"/>
  <c r="V35" i="125" s="1"/>
  <c r="T29" i="125"/>
  <c r="R29" i="125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P11" i="125"/>
  <c r="N11" i="125"/>
  <c r="L11" i="125"/>
  <c r="I11" i="125"/>
  <c r="I37" i="125" s="1"/>
  <c r="G11" i="125"/>
  <c r="V10" i="125"/>
  <c r="V11" i="125" s="1"/>
  <c r="R10" i="125"/>
  <c r="R11" i="125" s="1"/>
  <c r="E10" i="125"/>
  <c r="P35" i="124"/>
  <c r="N35" i="124"/>
  <c r="L35" i="124"/>
  <c r="I35" i="124"/>
  <c r="G35" i="124"/>
  <c r="X32" i="124"/>
  <c r="T32" i="124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P11" i="124"/>
  <c r="N11" i="124"/>
  <c r="L11" i="124"/>
  <c r="I11" i="124"/>
  <c r="G11" i="124"/>
  <c r="V10" i="124"/>
  <c r="V11" i="124" s="1"/>
  <c r="R10" i="124"/>
  <c r="R11" i="124" s="1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I35" i="122"/>
  <c r="G35" i="122"/>
  <c r="X32" i="122"/>
  <c r="T32" i="122"/>
  <c r="V31" i="122"/>
  <c r="R31" i="122"/>
  <c r="X29" i="122"/>
  <c r="X35" i="122" s="1"/>
  <c r="V29" i="122"/>
  <c r="T29" i="122"/>
  <c r="R29" i="122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P11" i="122"/>
  <c r="N11" i="122"/>
  <c r="L11" i="122"/>
  <c r="I11" i="122"/>
  <c r="G11" i="122"/>
  <c r="V10" i="122"/>
  <c r="V11" i="122" s="1"/>
  <c r="R10" i="122"/>
  <c r="R11" i="122" s="1"/>
  <c r="E10" i="122"/>
  <c r="P35" i="121"/>
  <c r="N35" i="121"/>
  <c r="L35" i="121"/>
  <c r="I35" i="121"/>
  <c r="G35" i="121"/>
  <c r="X32" i="121"/>
  <c r="T32" i="121"/>
  <c r="T35" i="121" s="1"/>
  <c r="V31" i="121"/>
  <c r="R31" i="121"/>
  <c r="X29" i="121"/>
  <c r="V29" i="121"/>
  <c r="V35" i="121" s="1"/>
  <c r="T29" i="121"/>
  <c r="R29" i="121"/>
  <c r="R35" i="121" s="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P35" i="120"/>
  <c r="N35" i="120"/>
  <c r="L35" i="120"/>
  <c r="L37" i="120" s="1"/>
  <c r="I35" i="120"/>
  <c r="G35" i="120"/>
  <c r="X32" i="120"/>
  <c r="T32" i="120"/>
  <c r="V31" i="120"/>
  <c r="R31" i="120"/>
  <c r="X29" i="120"/>
  <c r="X35" i="120" s="1"/>
  <c r="V29" i="120"/>
  <c r="V35" i="120" s="1"/>
  <c r="V37" i="120" s="1"/>
  <c r="T29" i="120"/>
  <c r="R29" i="120"/>
  <c r="R35" i="120" s="1"/>
  <c r="R37" i="120" s="1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T29" i="116"/>
  <c r="R29" i="116"/>
  <c r="R35" i="116" s="1"/>
  <c r="X25" i="116"/>
  <c r="T25" i="116"/>
  <c r="R25" i="116"/>
  <c r="P25" i="116"/>
  <c r="N25" i="116"/>
  <c r="L25" i="116"/>
  <c r="I25" i="116"/>
  <c r="G25" i="116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I35" i="115"/>
  <c r="G35" i="115"/>
  <c r="X32" i="115"/>
  <c r="T32" i="115"/>
  <c r="T35" i="115" s="1"/>
  <c r="V31" i="115"/>
  <c r="R31" i="115"/>
  <c r="X29" i="115"/>
  <c r="V29" i="115"/>
  <c r="V35" i="115" s="1"/>
  <c r="T29" i="115"/>
  <c r="R29" i="115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P35" i="114"/>
  <c r="N35" i="114"/>
  <c r="L35" i="114"/>
  <c r="I35" i="114"/>
  <c r="G35" i="114"/>
  <c r="X32" i="114"/>
  <c r="T32" i="114"/>
  <c r="V31" i="114"/>
  <c r="V35" i="114" s="1"/>
  <c r="R31" i="114"/>
  <c r="X29" i="114"/>
  <c r="X35" i="114" s="1"/>
  <c r="X37" i="114" s="1"/>
  <c r="T29" i="114"/>
  <c r="R29" i="114"/>
  <c r="R35" i="114" s="1"/>
  <c r="R37" i="114" s="1"/>
  <c r="X25" i="114"/>
  <c r="T25" i="114"/>
  <c r="R25" i="114"/>
  <c r="P25" i="114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R29" i="113"/>
  <c r="R35" i="113" s="1"/>
  <c r="X25" i="113"/>
  <c r="T25" i="113"/>
  <c r="R25" i="113"/>
  <c r="P25" i="113"/>
  <c r="N25" i="113"/>
  <c r="L25" i="113"/>
  <c r="I25" i="113"/>
  <c r="G25" i="113"/>
  <c r="G37" i="113" s="1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R29" i="109"/>
  <c r="R35" i="109" s="1"/>
  <c r="X25" i="109"/>
  <c r="T25" i="109"/>
  <c r="R25" i="109"/>
  <c r="P25" i="109"/>
  <c r="N25" i="109"/>
  <c r="L25" i="109"/>
  <c r="I25" i="109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R29" i="108"/>
  <c r="X25" i="108"/>
  <c r="T25" i="108"/>
  <c r="R25" i="108"/>
  <c r="P25" i="108"/>
  <c r="N25" i="108"/>
  <c r="L25" i="108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R35" i="106" s="1"/>
  <c r="R37" i="106" s="1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G11" i="105"/>
  <c r="V10" i="105"/>
  <c r="V11" i="105" s="1"/>
  <c r="R10" i="105"/>
  <c r="E10" i="105"/>
  <c r="I9" i="105"/>
  <c r="I11" i="105" s="1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P35" i="102"/>
  <c r="N35" i="102"/>
  <c r="L35" i="102"/>
  <c r="I35" i="102"/>
  <c r="G35" i="102"/>
  <c r="X34" i="102"/>
  <c r="X32" i="102"/>
  <c r="X35" i="102" s="1"/>
  <c r="X37" i="102" s="1"/>
  <c r="T32" i="102"/>
  <c r="V31" i="102"/>
  <c r="V35" i="102" s="1"/>
  <c r="R31" i="102"/>
  <c r="T29" i="102"/>
  <c r="R29" i="102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P35" i="100"/>
  <c r="N35" i="100"/>
  <c r="L35" i="100"/>
  <c r="I35" i="100"/>
  <c r="G35" i="100"/>
  <c r="X34" i="100"/>
  <c r="X32" i="100"/>
  <c r="X35" i="100" s="1"/>
  <c r="X37" i="100" s="1"/>
  <c r="T32" i="100"/>
  <c r="T35" i="100" s="1"/>
  <c r="V31" i="100"/>
  <c r="V35" i="100" s="1"/>
  <c r="R31" i="100"/>
  <c r="R35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P35" i="99"/>
  <c r="N35" i="99"/>
  <c r="L35" i="99"/>
  <c r="I35" i="99"/>
  <c r="G35" i="99"/>
  <c r="T32" i="99"/>
  <c r="T35" i="99" s="1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P11" i="98"/>
  <c r="N11" i="98"/>
  <c r="L11" i="98"/>
  <c r="Y10" i="98"/>
  <c r="Y11" i="98" s="1"/>
  <c r="R10" i="98"/>
  <c r="R11" i="98" s="1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P35" i="95"/>
  <c r="N35" i="95"/>
  <c r="N37" i="95" s="1"/>
  <c r="L35" i="95"/>
  <c r="I35" i="95"/>
  <c r="G35" i="95"/>
  <c r="X34" i="95"/>
  <c r="T32" i="95"/>
  <c r="T35" i="95" s="1"/>
  <c r="X31" i="95"/>
  <c r="V31" i="95"/>
  <c r="V35" i="95" s="1"/>
  <c r="R31" i="95"/>
  <c r="R35" i="95" s="1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P11" i="95"/>
  <c r="N11" i="95"/>
  <c r="L11" i="95"/>
  <c r="I11" i="95"/>
  <c r="G11" i="95"/>
  <c r="V10" i="95"/>
  <c r="V11" i="95" s="1"/>
  <c r="R10" i="95"/>
  <c r="R11" i="95" s="1"/>
  <c r="E10" i="95"/>
  <c r="X35" i="94"/>
  <c r="V35" i="94"/>
  <c r="P35" i="94"/>
  <c r="N35" i="94"/>
  <c r="L35" i="94"/>
  <c r="I35" i="94"/>
  <c r="G35" i="94"/>
  <c r="T32" i="94"/>
  <c r="T35" i="94" s="1"/>
  <c r="R31" i="94"/>
  <c r="R35" i="94" s="1"/>
  <c r="X25" i="94"/>
  <c r="V25" i="94"/>
  <c r="T25" i="94"/>
  <c r="R25" i="94"/>
  <c r="P25" i="94"/>
  <c r="N25" i="94"/>
  <c r="L25" i="94"/>
  <c r="I25" i="94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X35" i="92"/>
  <c r="V35" i="92"/>
  <c r="P35" i="92"/>
  <c r="N35" i="92"/>
  <c r="L35" i="92"/>
  <c r="I35" i="92"/>
  <c r="G35" i="92"/>
  <c r="T34" i="92"/>
  <c r="T32" i="92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T19" i="92"/>
  <c r="R19" i="92"/>
  <c r="P19" i="92"/>
  <c r="N19" i="92"/>
  <c r="L19" i="92"/>
  <c r="I19" i="92"/>
  <c r="I37" i="92" s="1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L35" i="90"/>
  <c r="I35" i="90"/>
  <c r="G35" i="90"/>
  <c r="T34" i="90"/>
  <c r="T32" i="90"/>
  <c r="T35" i="90" s="1"/>
  <c r="T37" i="90" s="1"/>
  <c r="R31" i="90"/>
  <c r="R35" i="90" s="1"/>
  <c r="X25" i="90"/>
  <c r="V25" i="90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I35" i="89"/>
  <c r="G35" i="89"/>
  <c r="T34" i="89"/>
  <c r="T32" i="89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P11" i="88"/>
  <c r="N11" i="88"/>
  <c r="L11" i="88"/>
  <c r="I11" i="88"/>
  <c r="G11" i="88"/>
  <c r="R10" i="88"/>
  <c r="R11" i="88" s="1"/>
  <c r="X35" i="87"/>
  <c r="V35" i="87"/>
  <c r="P35" i="87"/>
  <c r="N35" i="87"/>
  <c r="L35" i="87"/>
  <c r="I35" i="87"/>
  <c r="G35" i="87"/>
  <c r="T34" i="87"/>
  <c r="T32" i="87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N35" i="86"/>
  <c r="L35" i="86"/>
  <c r="I35" i="86"/>
  <c r="G35" i="86"/>
  <c r="T34" i="86"/>
  <c r="T32" i="86"/>
  <c r="T35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T19" i="86"/>
  <c r="R19" i="86"/>
  <c r="P19" i="86"/>
  <c r="N19" i="86"/>
  <c r="L19" i="86"/>
  <c r="I19" i="86"/>
  <c r="G19" i="86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N35" i="84"/>
  <c r="L35" i="84"/>
  <c r="I35" i="84"/>
  <c r="G35" i="84"/>
  <c r="T34" i="84"/>
  <c r="T32" i="84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T19" i="84"/>
  <c r="R19" i="84"/>
  <c r="P19" i="84"/>
  <c r="N19" i="84"/>
  <c r="L19" i="84"/>
  <c r="I19" i="84"/>
  <c r="G19" i="84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Z28" i="82"/>
  <c r="Z31" i="82" s="1"/>
  <c r="X25" i="82"/>
  <c r="V25" i="82"/>
  <c r="T25" i="82"/>
  <c r="R25" i="82"/>
  <c r="P25" i="82"/>
  <c r="N25" i="82"/>
  <c r="L25" i="82"/>
  <c r="I25" i="82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L36" i="79"/>
  <c r="I36" i="79"/>
  <c r="G36" i="79"/>
  <c r="R35" i="79"/>
  <c r="R34" i="79"/>
  <c r="P34" i="79"/>
  <c r="N34" i="79"/>
  <c r="N36" i="79" s="1"/>
  <c r="T33" i="79"/>
  <c r="T36" i="79" s="1"/>
  <c r="R32" i="79"/>
  <c r="P32" i="79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T33" i="77"/>
  <c r="T36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V25" i="75"/>
  <c r="T25" i="75"/>
  <c r="P25" i="75"/>
  <c r="N25" i="75"/>
  <c r="L25" i="75"/>
  <c r="I25" i="75"/>
  <c r="G25" i="75"/>
  <c r="R24" i="75"/>
  <c r="R25" i="75" s="1"/>
  <c r="V19" i="75"/>
  <c r="T19" i="75"/>
  <c r="R19" i="75"/>
  <c r="P19" i="75"/>
  <c r="N19" i="75"/>
  <c r="L19" i="75"/>
  <c r="I19" i="75"/>
  <c r="G19" i="75"/>
  <c r="T11" i="75"/>
  <c r="P11" i="75"/>
  <c r="N11" i="75"/>
  <c r="L11" i="75"/>
  <c r="I11" i="75"/>
  <c r="G11" i="75"/>
  <c r="R10" i="75"/>
  <c r="R11" i="75" s="1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P36" i="73"/>
  <c r="N36" i="73"/>
  <c r="L36" i="73"/>
  <c r="I36" i="73"/>
  <c r="G36" i="73"/>
  <c r="R35" i="73"/>
  <c r="R34" i="73"/>
  <c r="T33" i="73"/>
  <c r="T36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N36" i="71"/>
  <c r="L36" i="71"/>
  <c r="I36" i="71"/>
  <c r="G36" i="71"/>
  <c r="R35" i="71"/>
  <c r="T33" i="71"/>
  <c r="T36" i="71" s="1"/>
  <c r="R32" i="7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N31" i="70"/>
  <c r="L31" i="70"/>
  <c r="I31" i="70"/>
  <c r="G31" i="70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V37" i="82" l="1"/>
  <c r="I37" i="132"/>
  <c r="P36" i="79"/>
  <c r="G37" i="83"/>
  <c r="G37" i="84"/>
  <c r="P37" i="86"/>
  <c r="L37" i="100"/>
  <c r="L37" i="115"/>
  <c r="R37" i="121"/>
  <c r="X35" i="121"/>
  <c r="R35" i="122"/>
  <c r="R37" i="122" s="1"/>
  <c r="R35" i="129"/>
  <c r="T37" i="130"/>
  <c r="X35" i="136"/>
  <c r="X35" i="141"/>
  <c r="T35" i="142"/>
  <c r="T37" i="142" s="1"/>
  <c r="I37" i="148"/>
  <c r="R35" i="149"/>
  <c r="R37" i="149" s="1"/>
  <c r="R35" i="153"/>
  <c r="P37" i="157"/>
  <c r="R35" i="159"/>
  <c r="V35" i="164"/>
  <c r="X35" i="165"/>
  <c r="R35" i="166"/>
  <c r="R35" i="170"/>
  <c r="R35" i="173"/>
  <c r="R37" i="177"/>
  <c r="V37" i="180"/>
  <c r="V37" i="192"/>
  <c r="R37" i="196"/>
  <c r="T37" i="137"/>
  <c r="P37" i="174"/>
  <c r="R36" i="74"/>
  <c r="R36" i="79"/>
  <c r="I37" i="82"/>
  <c r="Z33" i="82"/>
  <c r="P37" i="84"/>
  <c r="T37" i="88"/>
  <c r="R37" i="100"/>
  <c r="T35" i="108"/>
  <c r="I37" i="109"/>
  <c r="T35" i="109"/>
  <c r="L37" i="110"/>
  <c r="N37" i="112"/>
  <c r="P37" i="114"/>
  <c r="X35" i="115"/>
  <c r="V35" i="116"/>
  <c r="R35" i="117"/>
  <c r="I37" i="118"/>
  <c r="X35" i="125"/>
  <c r="R35" i="130"/>
  <c r="T35" i="131"/>
  <c r="P37" i="136"/>
  <c r="V35" i="137"/>
  <c r="L37" i="137"/>
  <c r="R35" i="138"/>
  <c r="V35" i="142"/>
  <c r="L37" i="142"/>
  <c r="T35" i="144"/>
  <c r="X35" i="148"/>
  <c r="T35" i="149"/>
  <c r="T37" i="149" s="1"/>
  <c r="G37" i="149"/>
  <c r="P37" i="151"/>
  <c r="X35" i="152"/>
  <c r="L37" i="152"/>
  <c r="T35" i="153"/>
  <c r="T37" i="153" s="1"/>
  <c r="G37" i="153"/>
  <c r="V35" i="156"/>
  <c r="T37" i="159"/>
  <c r="X35" i="162"/>
  <c r="R35" i="163"/>
  <c r="X35" i="169"/>
  <c r="G37" i="170"/>
  <c r="X35" i="176"/>
  <c r="T37" i="177"/>
  <c r="V35" i="181"/>
  <c r="V37" i="186"/>
  <c r="T35" i="190"/>
  <c r="T37" i="190" s="1"/>
  <c r="I37" i="192"/>
  <c r="G35" i="208"/>
  <c r="T35" i="196"/>
  <c r="R33" i="209"/>
  <c r="P58" i="211"/>
  <c r="P61" i="211" s="1"/>
  <c r="R35" i="215"/>
  <c r="P38" i="71"/>
  <c r="I38" i="73"/>
  <c r="T38" i="79"/>
  <c r="AA33" i="82"/>
  <c r="T37" i="86"/>
  <c r="V37" i="90"/>
  <c r="N37" i="90"/>
  <c r="T35" i="104"/>
  <c r="L37" i="108"/>
  <c r="V35" i="122"/>
  <c r="L37" i="122"/>
  <c r="T35" i="124"/>
  <c r="R37" i="133"/>
  <c r="R37" i="136"/>
  <c r="T37" i="138"/>
  <c r="I37" i="139"/>
  <c r="R37" i="141"/>
  <c r="G37" i="146"/>
  <c r="R35" i="150"/>
  <c r="R37" i="150" s="1"/>
  <c r="L37" i="156"/>
  <c r="V35" i="159"/>
  <c r="L37" i="159"/>
  <c r="I37" i="164"/>
  <c r="V35" i="170"/>
  <c r="I37" i="174"/>
  <c r="V35" i="182"/>
  <c r="V37" i="182" s="1"/>
  <c r="V37" i="188"/>
  <c r="T35" i="189"/>
  <c r="N37" i="197"/>
  <c r="N37" i="198"/>
  <c r="X35" i="204"/>
  <c r="N61" i="205"/>
  <c r="N64" i="205" s="1"/>
  <c r="N35" i="211"/>
  <c r="T55" i="212"/>
  <c r="T35" i="215"/>
  <c r="V37" i="146"/>
  <c r="G37" i="136"/>
  <c r="G33" i="70"/>
  <c r="R36" i="71"/>
  <c r="R38" i="71" s="1"/>
  <c r="R36" i="75"/>
  <c r="R38" i="75" s="1"/>
  <c r="T35" i="84"/>
  <c r="T37" i="84" s="1"/>
  <c r="T35" i="87"/>
  <c r="T35" i="89"/>
  <c r="V37" i="92"/>
  <c r="N37" i="101"/>
  <c r="X37" i="112"/>
  <c r="P37" i="116"/>
  <c r="I37" i="120"/>
  <c r="T37" i="121"/>
  <c r="T35" i="123"/>
  <c r="T37" i="123" s="1"/>
  <c r="I37" i="124"/>
  <c r="R35" i="131"/>
  <c r="R37" i="131" s="1"/>
  <c r="V37" i="133"/>
  <c r="T35" i="143"/>
  <c r="T37" i="143" s="1"/>
  <c r="G37" i="144"/>
  <c r="P37" i="152"/>
  <c r="T35" i="154"/>
  <c r="T37" i="154" s="1"/>
  <c r="G37" i="154"/>
  <c r="N37" i="156"/>
  <c r="T35" i="160"/>
  <c r="T37" i="160" s="1"/>
  <c r="R35" i="164"/>
  <c r="T35" i="165"/>
  <c r="T37" i="165" s="1"/>
  <c r="X35" i="166"/>
  <c r="T35" i="167"/>
  <c r="T37" i="167" s="1"/>
  <c r="G37" i="167"/>
  <c r="P37" i="171"/>
  <c r="L37" i="171"/>
  <c r="P37" i="172"/>
  <c r="V35" i="183"/>
  <c r="N37" i="186"/>
  <c r="T35" i="192"/>
  <c r="I37" i="194"/>
  <c r="R35" i="205"/>
  <c r="R56" i="205" s="1"/>
  <c r="X37" i="206"/>
  <c r="L35" i="210"/>
  <c r="X35" i="178"/>
  <c r="I37" i="180"/>
  <c r="R35" i="181"/>
  <c r="P37" i="185"/>
  <c r="T35" i="187"/>
  <c r="T37" i="187" s="1"/>
  <c r="I37" i="188"/>
  <c r="I37" i="189"/>
  <c r="R35" i="189"/>
  <c r="I37" i="193"/>
  <c r="X35" i="194"/>
  <c r="N37" i="195"/>
  <c r="X35" i="201"/>
  <c r="X35" i="202"/>
  <c r="X37" i="202" s="1"/>
  <c r="R37" i="130"/>
  <c r="L79" i="88"/>
  <c r="V35" i="191"/>
  <c r="V35" i="190"/>
  <c r="R35" i="200"/>
  <c r="I35" i="215"/>
  <c r="N33" i="70"/>
  <c r="G38" i="71"/>
  <c r="T38" i="73"/>
  <c r="V38" i="73"/>
  <c r="T38" i="77"/>
  <c r="G37" i="81"/>
  <c r="V37" i="86"/>
  <c r="I37" i="88"/>
  <c r="I37" i="94"/>
  <c r="X35" i="95"/>
  <c r="X37" i="95" s="1"/>
  <c r="V37" i="105"/>
  <c r="T37" i="113"/>
  <c r="T35" i="114"/>
  <c r="R35" i="115"/>
  <c r="T35" i="122"/>
  <c r="T37" i="122" s="1"/>
  <c r="R35" i="125"/>
  <c r="R37" i="125" s="1"/>
  <c r="N37" i="133"/>
  <c r="I37" i="133"/>
  <c r="N37" i="139"/>
  <c r="I37" i="141"/>
  <c r="P37" i="146"/>
  <c r="R35" i="148"/>
  <c r="R35" i="152"/>
  <c r="R35" i="162"/>
  <c r="R37" i="164"/>
  <c r="V35" i="168"/>
  <c r="R35" i="169"/>
  <c r="R37" i="169" s="1"/>
  <c r="V35" i="178"/>
  <c r="I37" i="182"/>
  <c r="T35" i="195"/>
  <c r="T37" i="195" s="1"/>
  <c r="N61" i="204"/>
  <c r="N64" i="204" s="1"/>
  <c r="I35" i="209"/>
  <c r="N58" i="211"/>
  <c r="N61" i="211" s="1"/>
  <c r="X33" i="213"/>
  <c r="L35" i="215"/>
  <c r="R53" i="214"/>
  <c r="T35" i="203"/>
  <c r="T35" i="151"/>
  <c r="P33" i="70"/>
  <c r="I38" i="71"/>
  <c r="T38" i="72"/>
  <c r="R36" i="77"/>
  <c r="V37" i="84"/>
  <c r="I37" i="85"/>
  <c r="G37" i="86"/>
  <c r="L37" i="87"/>
  <c r="L37" i="89"/>
  <c r="T35" i="92"/>
  <c r="T37" i="92" s="1"/>
  <c r="T37" i="94"/>
  <c r="T37" i="95"/>
  <c r="R35" i="102"/>
  <c r="R37" i="102" s="1"/>
  <c r="P37" i="107"/>
  <c r="R35" i="111"/>
  <c r="G37" i="116"/>
  <c r="L37" i="121"/>
  <c r="R37" i="128"/>
  <c r="N37" i="135"/>
  <c r="P37" i="144"/>
  <c r="G37" i="152"/>
  <c r="P37" i="154"/>
  <c r="R35" i="156"/>
  <c r="R37" i="160"/>
  <c r="T35" i="162"/>
  <c r="I37" i="165"/>
  <c r="P37" i="167"/>
  <c r="X35" i="168"/>
  <c r="N37" i="169"/>
  <c r="T35" i="169"/>
  <c r="T37" i="169" s="1"/>
  <c r="R35" i="172"/>
  <c r="V35" i="179"/>
  <c r="T35" i="186"/>
  <c r="T35" i="194"/>
  <c r="X37" i="207"/>
  <c r="G35" i="210"/>
  <c r="T35" i="210"/>
  <c r="V35" i="203"/>
  <c r="N38" i="74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R37" i="108" s="1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V37" i="136" s="1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7" i="178" s="1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61" i="204" s="1"/>
  <c r="R64" i="204" s="1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2" s="1"/>
  <c r="R64" i="202" s="1"/>
  <c r="R53" i="209"/>
  <c r="R58" i="209" s="1"/>
  <c r="R61" i="209" s="1"/>
  <c r="R35" i="209"/>
  <c r="N61" i="198"/>
  <c r="N64" i="198" s="1"/>
  <c r="L37" i="201"/>
  <c r="R61" i="205"/>
  <c r="R64" i="205" s="1"/>
  <c r="R56" i="207"/>
  <c r="R61" i="207" s="1"/>
  <c r="R64" i="207" s="1"/>
  <c r="L37" i="202"/>
  <c r="R11" i="205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56" i="203" l="1"/>
  <c r="R61" i="203" s="1"/>
  <c r="R64" i="203" s="1"/>
  <c r="R37" i="205"/>
  <c r="R56" i="199"/>
  <c r="R61" i="199" s="1"/>
  <c r="R64" i="199" s="1"/>
  <c r="R61" i="200"/>
  <c r="R64" i="200" s="1"/>
  <c r="R56" i="201"/>
  <c r="R61" i="201" s="1"/>
  <c r="R64" i="201" s="1"/>
  <c r="R37" i="201"/>
  <c r="R53" i="213"/>
  <c r="R58" i="213" s="1"/>
  <c r="R61" i="213" s="1"/>
  <c r="R33" i="213"/>
  <c r="R35" i="2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0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0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0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2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2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3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3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3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4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4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4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4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5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5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5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5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6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6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6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7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7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7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8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9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A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B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B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C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C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D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D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E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F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0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0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1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1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3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3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3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4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4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4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4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5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5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5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5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 xr:uid="{00000000-0006-0000-1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 xr:uid="{00000000-0006-0000-1A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6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6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6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6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7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7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7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8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8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8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8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9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9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9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A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A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A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A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A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B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B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B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C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C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C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D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D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D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E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E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E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F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F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F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 xr:uid="{00000000-0006-0000-1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 xr:uid="{00000000-0006-0000-1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 xr:uid="{00000000-0006-0000-1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 xr:uid="{00000000-0006-0000-1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 xr:uid="{00000000-0006-0000-1B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 xr:uid="{00000000-0006-0000-1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0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0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0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0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1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1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1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1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3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3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3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4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4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4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4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4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5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6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6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6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6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6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7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7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7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7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7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7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8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8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8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8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8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8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9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9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 xr:uid="{00000000-0006-0000-99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 xr:uid="{00000000-0006-0000-1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 xr:uid="{00000000-0006-0000-1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 xr:uid="{00000000-0006-0000-1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 xr:uid="{00000000-0006-0000-1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 xr:uid="{00000000-0006-0000-1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 xr:uid="{00000000-0006-0000-1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A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A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A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A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A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B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B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B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B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D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D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D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D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D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D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E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E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E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E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0479FFC-56C8-478C-BF7F-52CA849BEA4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51DEB819-E334-4741-8795-99477E850B0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7F1BD536-8942-4A32-B888-30AECA05B24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4DEC6C5E-EE92-4F35-A3FD-E85338A193C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D2FD274-34E1-4D86-ADDE-C622881D14D7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D23E19E-08AF-47F9-A3A9-C4BCC67AC97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709C9E73-634C-4041-8D23-7F9FD0A92C3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572DACCC-6778-49CC-9D98-C01864D0A32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5602D2A9-F54C-4AAD-B548-ADD05366A54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A730779-BC39-4BBD-98FB-4BDEF244785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C1359AC5-05DD-4BF2-90A5-DC27EF0ACE6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542C6DC9-4E17-478C-9062-65E286B31F9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9CB95441-5F06-4550-BD9A-A17C5A67357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BDC7E2C2-2E81-473D-9862-B230DA2E6B1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C55067F2-6A9F-45BE-84EA-67C66BBF9B5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85A1097-527C-4EFB-8F2D-4D2FDE493E9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3A8231F5-FDC0-4502-A164-779FED9F0D8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9D751268-65D8-48BB-A0E4-FD609B8700F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68E1A3A3-B5B3-4195-8AC2-73944ECADBFC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F717AD9C-5027-4006-AA7F-3815405FBED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A864008D-6DFE-4E8B-A68C-37DFB51E1E8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4B08FF0E-E1EE-43E7-B763-A8EA31F32D5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3B0A4728-63A1-4DE3-BB5A-2FDD5056073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ED735319-355A-4EAF-A985-0976C58B216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8C55AD7B-7129-4962-8F12-C736418EDBF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6E18207-8D0F-4398-847F-9C7E31E3828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6371201B-220E-4B74-BA26-53FD3757A41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331CA3DC-E0AE-4410-A088-76297883DD1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ABF3581-A8B7-41F3-BD1E-DEC87FEB04E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B02179C5-42E8-4BEB-99AC-10F829A67105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B1FEA14A-7047-4BD3-8F26-7B25B6AE5E1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2DBF821-7498-49A1-9C23-ED5D2665C78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B8DF5E47-99AB-41D7-A6CA-80E5CE1D8D6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9E27E718-6337-48D4-B47B-4049F244B8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U28" authorId="2" shapeId="0" xr:uid="{78CBB9C4-94D0-43C4-99E0-B7A280B29DF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F517D473-88A3-4B17-8525-8A83EE57C0D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250B173E-1AEC-487E-8323-242F729674D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E4A08152-9CEF-41FD-A0B1-643AB756AFD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6A83045D-2E87-4BB7-9E68-44AF2B1B819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B64F9608-16A6-4091-99D7-9303DC2F1DD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239BCA0E-1FA7-4466-8BFE-C85D67F607B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D8E80D9D-90D5-4FDC-9142-B7A7FADB5BA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FEC565A9-E627-4A43-8FAE-A910570C304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8C77A80-BBB2-48D5-B951-91E84E38827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E7E71F02-EBB2-49EB-BB2A-1FE20E9B64CF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871EFD88-1915-404B-8FD2-1C7B9461178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1AE1191F-68E3-49BA-AE12-6FB7C38709A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72D2974-EE01-4CFA-8B49-033B8026FA9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3699AAA-5720-44B7-8ECA-92622CD97043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C23159B4-75C4-45C9-B909-F117156E992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581C2831-1D74-4777-9C86-6DA79441170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1EABCAA0-891E-42B8-922D-1BF2CD62E03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7673D06E-6ADD-4104-9753-51C42C304A7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A330FA5E-F566-4A9F-A403-71C7A732F60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E97792B0-7836-4645-97FD-3EBEE2B158D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1D1B6108-E64C-4FA0-9B72-F6E5257D1BE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DF8A7E7-BD87-424E-AAC6-72481775A107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C6BEAD6B-91C9-4D24-9738-8F6DA4F0186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2E4CE1B6-DB70-4A56-B14D-92147709273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B053F756-EBF1-47B3-83CC-0C2287ABDA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B5E78042-0A0B-4A2C-B70A-AFFB8F43E9D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ABCB59A-19A6-4924-9B5E-ED1EA225D2CB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4371D0BF-89DC-4C0A-9CA6-B3E9C3F2806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F5EF1F72-6950-47B4-BC72-772957CE866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71392850-13F8-491B-A95D-A888832160D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4D50D050-0048-4FEA-B74D-FC4328FA93D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1BA6A271-380B-4074-8859-04B18339D5E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2E2C62C7-6297-4F0B-970E-0A2105869F6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5AB1CD35-BE59-4730-B748-99C30F78265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85114E3-85A1-4103-B930-AC8B302CD6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D56476B0-2DD1-4595-9E17-ADD7D9141E3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14D2441-E6F5-4C5B-A0E9-59ABB87CCA9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90C37552-03E2-4342-9B1A-F5C3F84FB50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B3A7B4E-812E-4181-AC1E-52DE1EA523C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9C7C763-07B0-4244-892E-5AFADC24201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EF1202D4-B21A-42A9-AD26-DF0A0C4CAE3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C52DB2E-F213-441C-8A1D-0AD736530C0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85F3B283-F93C-4FB8-972B-1F951EAF3A2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AFC7FCA-65D2-45EC-868C-35F871E5154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22D08745-043D-42DD-9FE2-2A19F5C9F4E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8F0C82BF-0542-4400-9ECE-CED989FCF21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CCFACECC-07DC-41F9-B0A2-2874CFEE90C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808674A0-F1B4-49D8-940D-F40C8E5A57E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E8EB729F-460C-4553-ACC3-DC215C655A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4FE053DB-32D1-48FF-8087-E67CEB5CE01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D1A99969-C6F4-42BD-8B2A-6F89AA74A09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E5DD0B56-66F6-4628-BB3E-DBFCCEAE95B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49F9028-BAAA-4581-AADB-584EA72B2CCA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3AFFDB22-C326-4AB5-8342-AF3B7D1ECE8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4FE8E936-CCD9-4009-97AF-CAEA8D041F7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E1DA7180-A0EA-47FC-A55C-C98FE2E826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9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9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9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9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9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9F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9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9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9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9F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9F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9F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9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0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0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0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0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1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1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1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1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1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1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2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2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2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2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2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2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3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3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3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3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3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3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4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4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5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5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5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5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5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6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6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E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 xr:uid="{00000000-0006-0000-1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 xr:uid="{00000000-0006-0000-1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 xr:uid="{00000000-0006-0000-1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 xr:uid="{00000000-0006-0000-1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 xr:uid="{00000000-0006-0000-1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0" authorId="2" shapeId="0" xr:uid="{00000000-0006-0000-A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1" authorId="2" shapeId="0" xr:uid="{00000000-0006-0000-A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7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8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8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9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9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A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A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A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C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C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C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C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C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D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D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D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E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E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E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F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F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F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0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0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0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1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1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1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1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1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1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1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1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1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1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1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1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1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1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1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1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1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1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1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1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1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1F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1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1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1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1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2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2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2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2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3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3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3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4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 xr:uid="{00000000-0006-0000-B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6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6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7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8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8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9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9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A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A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A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A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2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2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2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2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2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2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2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2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2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2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2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2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20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20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D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D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D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D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E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E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E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E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F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F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F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F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1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1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 xr:uid="{00000000-0006-0000-2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2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 xr:uid="{00000000-0006-0000-22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 xr:uid="{00000000-0006-0000-2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 xr:uid="{00000000-0006-0000-2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 xr:uid="{00000000-0006-0000-2200-00002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8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 xr:uid="{00000000-0006-0000-2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 xr:uid="{00000000-0006-0000-2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 xr:uid="{00000000-0006-0000-2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 xr:uid="{00000000-0006-0000-2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 xr:uid="{00000000-0006-0000-2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 xr:uid="{00000000-0006-0000-2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 xr:uid="{00000000-0006-0000-2B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 xr:uid="{00000000-0006-0000-2B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 xr:uid="{00000000-0006-0000-2B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 xr:uid="{00000000-0006-0000-2B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 xr:uid="{00000000-0006-0000-2B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C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C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C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C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C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D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D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D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D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D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E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E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E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E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E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F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F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0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0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0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0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0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0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0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0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1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1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1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1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1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1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2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2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3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3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3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3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3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8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 xr:uid="{00000000-0006-0000-3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 xr:uid="{00000000-0006-0000-3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 xr:uid="{00000000-0006-0000-3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9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 xr:uid="{00000000-0006-0000-39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900-00001C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9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 xr:uid="{00000000-0006-0000-3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B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C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D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E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E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F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0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1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2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3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3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4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5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6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7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9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<sst xmlns="http://schemas.openxmlformats.org/spreadsheetml/2006/main" count="13906" uniqueCount="576">
  <si>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</si>
  <si>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</si>
  <si>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</si>
  <si>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</si>
  <si>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</si>
  <si>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</si>
  <si>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</si>
  <si>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</si>
  <si>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</si>
  <si>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</si>
  <si>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</si>
  <si>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</si>
  <si>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</si>
  <si>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</si>
  <si>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</si>
  <si>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</si>
  <si>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</si>
  <si>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</si>
  <si>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</si>
  <si>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</si>
  <si>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</si>
  <si>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</si>
  <si>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</si>
  <si>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</si>
  <si>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</si>
  <si>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</si>
  <si>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</si>
  <si>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</si>
  <si>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</si>
  <si>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</si>
  <si>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</si>
  <si>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</si>
  <si>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</si>
  <si>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</si>
  <si>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</si>
  <si>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</si>
  <si>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</si>
  <si>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</si>
  <si>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</si>
  <si>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</si>
  <si>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</si>
  <si>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</si>
  <si>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</si>
  <si>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</si>
  <si>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</si>
  <si>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</si>
  <si>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</si>
  <si>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</si>
  <si>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</si>
  <si>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</si>
  <si>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</si>
  <si>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</si>
  <si>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</si>
  <si>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</si>
  <si>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</si>
  <si>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</si>
  <si>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</si>
  <si>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</si>
  <si>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</si>
  <si>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</si>
  <si>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</si>
  <si>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</si>
  <si>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</si>
  <si>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</si>
  <si>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</si>
  <si>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</si>
  <si>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</si>
  <si>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</si>
  <si>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</si>
  <si>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</si>
  <si>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</si>
  <si>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</si>
  <si>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</si>
  <si>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</si>
  <si>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</si>
  <si>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</si>
  <si>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</si>
  <si>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</si>
  <si>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</si>
  <si>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</si>
  <si>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</si>
  <si>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</si>
  <si>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</si>
  <si>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</si>
  <si>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</si>
  <si>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</si>
  <si>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</si>
  <si>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</si>
  <si>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</si>
  <si>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</si>
  <si>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</si>
  <si>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</si>
  <si>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</si>
  <si>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</si>
  <si>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</si>
  <si>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</si>
  <si>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</si>
  <si>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</si>
  <si>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</si>
  <si>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</si>
  <si>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</si>
  <si>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</si>
  <si>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</si>
  <si>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</si>
  <si>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</si>
  <si>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</si>
  <si>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</si>
  <si>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</si>
  <si>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</si>
  <si>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</si>
  <si>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</si>
  <si>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</si>
  <si>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</si>
  <si>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</si>
  <si>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</si>
  <si>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</si>
  <si>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</si>
  <si>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</si>
  <si>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</si>
  <si>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</si>
  <si>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</si>
  <si>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</si>
  <si>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</si>
  <si>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</si>
  <si>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</si>
  <si>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</si>
  <si>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</si>
  <si>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</si>
  <si>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</si>
  <si>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</si>
  <si>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</si>
  <si>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</si>
  <si>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</si>
  <si>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</si>
  <si>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</si>
  <si>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</si>
  <si>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</si>
  <si>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</si>
  <si>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</si>
  <si>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</si>
  <si>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</si>
  <si>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</si>
  <si>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</si>
  <si>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</si>
  <si>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</si>
  <si>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</si>
  <si>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</si>
  <si>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</si>
  <si>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</si>
  <si>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</si>
  <si>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</si>
  <si>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</si>
  <si>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</si>
  <si>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</si>
  <si>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</si>
  <si>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</si>
  <si>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</si>
  <si>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</si>
  <si>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</si>
  <si>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</si>
  <si>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</si>
  <si>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</si>
  <si>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</si>
  <si>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</si>
  <si>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</si>
  <si>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</si>
  <si>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</si>
  <si>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</si>
  <si>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</si>
  <si>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</si>
  <si>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</si>
  <si>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</si>
  <si>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</si>
  <si>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</si>
  <si>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</si>
  <si>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</si>
  <si>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</si>
  <si>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</si>
  <si>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</si>
  <si>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</si>
  <si>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</si>
  <si>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</si>
  <si>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</si>
  <si>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</si>
  <si>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</si>
  <si>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</si>
  <si>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</si>
  <si>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</si>
  <si>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</si>
  <si>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</si>
  <si>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</si>
  <si>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</si>
  <si>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</si>
  <si>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</si>
  <si>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</si>
  <si>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</si>
  <si>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</si>
  <si>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</si>
  <si>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</si>
  <si>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</si>
  <si>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</si>
  <si>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</si>
  <si>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</si>
  <si>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</si>
  <si>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</si>
  <si>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</si>
  <si>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</si>
  <si>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</si>
  <si>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</si>
  <si>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</si>
  <si>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</si>
  <si>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</si>
  <si>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</si>
  <si>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</si>
  <si>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</si>
  <si>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</si>
  <si>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</si>
  <si>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</si>
  <si>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</si>
  <si>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</si>
  <si>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</si>
  <si>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</si>
  <si>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</si>
  <si>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</si>
  <si>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</si>
  <si>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</si>
  <si>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</si>
  <si>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</si>
  <si>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</si>
  <si>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</si>
  <si>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</si>
  <si>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</si>
  <si>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</si>
  <si>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</si>
  <si>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</si>
  <si>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</si>
  <si>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</si>
  <si>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</si>
  <si>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</si>
  <si>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</si>
  <si>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</si>
  <si>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</si>
  <si>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</si>
  <si>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</si>
  <si>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</si>
  <si>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</si>
  <si>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</si>
  <si>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</si>
  <si>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</si>
  <si>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</si>
  <si>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</si>
  <si>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</si>
  <si>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</si>
  <si>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</si>
  <si>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</si>
  <si>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</si>
  <si>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</si>
  <si>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</si>
  <si>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</si>
  <si>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</si>
  <si>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</si>
  <si>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</si>
  <si>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</si>
  <si>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</si>
  <si>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</si>
  <si>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</si>
  <si>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</si>
  <si>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</si>
  <si>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</si>
  <si>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</si>
  <si>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</si>
  <si>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</si>
  <si>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</si>
  <si>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</si>
  <si>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</si>
  <si>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</si>
  <si>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</si>
  <si>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</si>
  <si>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</si>
  <si>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</si>
  <si>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</si>
  <si>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</si>
  <si>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</si>
  <si>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</si>
  <si>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</si>
  <si>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</si>
  <si>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</si>
  <si>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</si>
  <si>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</si>
  <si>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</si>
  <si>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</si>
  <si>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</si>
  <si>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</si>
  <si>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</si>
  <si>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</si>
  <si>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</si>
  <si>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</si>
  <si>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</si>
  <si>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</si>
  <si>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</si>
  <si>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</si>
  <si>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</si>
  <si>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</si>
  <si>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</si>
  <si>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</si>
  <si>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</si>
  <si>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</si>
  <si>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</si>
  <si>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</si>
  <si>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</si>
  <si>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</si>
  <si>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</si>
  <si>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</si>
  <si>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</si>
  <si>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</si>
  <si>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</si>
  <si>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</si>
  <si>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</si>
  <si>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</si>
  <si>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</si>
  <si>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</si>
  <si>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</si>
  <si>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</si>
  <si>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</si>
  <si>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</si>
  <si>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</si>
  <si>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</si>
  <si>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</si>
  <si>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</si>
  <si>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</si>
  <si>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</si>
  <si>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</si>
  <si>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</si>
  <si>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</si>
  <si>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</si>
  <si>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</si>
  <si>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</si>
  <si>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</si>
  <si>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</si>
  <si>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</si>
  <si>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</si>
  <si>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</si>
  <si>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</si>
  <si>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</si>
  <si>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</si>
  <si>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</si>
  <si>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</si>
  <si>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</si>
  <si>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</si>
  <si>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</si>
  <si>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</si>
  <si>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</si>
  <si>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</si>
  <si>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</si>
  <si>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</si>
  <si>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</si>
  <si>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</si>
  <si>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</si>
  <si>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</si>
  <si>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</si>
  <si>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</si>
  <si>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</si>
  <si>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</si>
  <si>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</si>
  <si>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</si>
  <si>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</si>
  <si>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</si>
  <si>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</si>
  <si>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</si>
  <si>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</si>
  <si>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</si>
  <si>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</si>
  <si>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</si>
  <si>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</si>
  <si>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</si>
  <si>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</si>
  <si>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</si>
  <si>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</si>
  <si>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</si>
  <si>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</si>
  <si>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</si>
  <si>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</si>
  <si>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</si>
  <si>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</si>
  <si>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</si>
  <si>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</si>
  <si>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</si>
  <si>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</si>
  <si>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</si>
  <si>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</si>
  <si>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</si>
  <si>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</si>
  <si>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</si>
  <si>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</si>
  <si>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</si>
  <si>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</si>
  <si>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</si>
  <si>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</si>
  <si>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</si>
  <si>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</si>
  <si>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</si>
  <si>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</si>
  <si>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</si>
  <si>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</si>
  <si>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</si>
  <si>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</si>
  <si>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</si>
  <si>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</si>
  <si>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</si>
  <si>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</si>
  <si>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</si>
  <si>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</si>
  <si>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</si>
  <si>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</si>
  <si>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</si>
  <si>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</si>
  <si>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</si>
  <si>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</si>
  <si>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</si>
  <si>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</si>
  <si>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</si>
  <si>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</si>
  <si>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</si>
  <si>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</si>
  <si>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</si>
  <si>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</si>
  <si>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</si>
  <si>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</si>
  <si>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</si>
  <si>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</si>
  <si>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</si>
  <si>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</si>
  <si>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</si>
  <si>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</si>
  <si>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</si>
  <si>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</si>
  <si>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</si>
  <si>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</si>
  <si>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</si>
  <si>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</si>
  <si>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</si>
  <si>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</si>
  <si>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</si>
  <si>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</si>
  <si>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</si>
  <si>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</si>
  <si>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</si>
  <si>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</si>
  <si>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</si>
  <si>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</si>
  <si>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</si>
  <si>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</si>
  <si>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</si>
  <si>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</si>
  <si>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</si>
  <si>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</si>
  <si>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</si>
  <si>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</si>
  <si>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</si>
  <si>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</si>
  <si>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</si>
  <si>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</si>
  <si>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</si>
  <si>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</si>
  <si>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</si>
  <si>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</si>
  <si>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</si>
  <si>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</si>
  <si>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</si>
  <si>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</si>
  <si>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</si>
  <si>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</si>
  <si>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</si>
  <si>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</si>
  <si>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</si>
  <si>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</si>
  <si>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</si>
  <si>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</si>
  <si>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</si>
  <si>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</si>
  <si>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</si>
  <si>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</si>
  <si>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</si>
  <si>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</si>
  <si>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</si>
  <si>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</si>
  <si>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</si>
  <si>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</si>
  <si>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</si>
  <si>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</si>
  <si>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</si>
  <si>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</si>
  <si>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</si>
  <si>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</si>
  <si>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</si>
  <si>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</si>
  <si>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</si>
  <si>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</si>
  <si>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</si>
  <si>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</si>
  <si>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</si>
  <si>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</si>
  <si>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</si>
  <si>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</si>
  <si>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</si>
  <si>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</si>
  <si>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</si>
  <si>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</si>
  <si>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</si>
  <si>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</si>
  <si>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</si>
  <si>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</si>
  <si>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</si>
  <si>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</si>
  <si>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</si>
  <si>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</si>
  <si>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</si>
  <si>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</si>
  <si>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</si>
  <si>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</si>
  <si>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</si>
  <si>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</si>
  <si>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</si>
  <si>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</si>
  <si>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</si>
  <si>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</si>
  <si>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</si>
  <si>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</si>
  <si>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</si>
  <si>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</si>
  <si>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</si>
  <si>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</si>
  <si>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</si>
  <si>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</si>
  <si>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</si>
  <si>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</si>
  <si>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</si>
  <si>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</si>
  <si>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</si>
  <si>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</si>
  <si>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</si>
  <si>
    <t>LAST MO.       AUG 2020</t>
  </si>
  <si>
    <t>CURR. MO.  SEP 2020</t>
  </si>
  <si>
    <t>LAST MO.       SEP 2020</t>
  </si>
  <si>
    <t>CURR. MO.  OCT 2020</t>
  </si>
  <si>
    <t>LAST MO.       OCT 2020</t>
  </si>
  <si>
    <t>CURR. MO.  NOV 2020</t>
  </si>
  <si>
    <t>CURR. MO.  DEC 2020</t>
  </si>
  <si>
    <t>LAST MO.       NOV 2020</t>
  </si>
  <si>
    <t>LAST MO.       DEC 2020</t>
  </si>
  <si>
    <t>CURR. MO.  JAN 2021</t>
  </si>
  <si>
    <t>LAST MO.       JAN 2021</t>
  </si>
  <si>
    <t>CURR. MO.  FEB 2021</t>
  </si>
  <si>
    <t>CURR. MO.  MAR 2021</t>
  </si>
  <si>
    <t>LAST MO.       FEB 2021</t>
  </si>
  <si>
    <t>LAST MO.       MAR 2021</t>
  </si>
  <si>
    <t>CURR. MO.  APR 2021</t>
  </si>
  <si>
    <t>CURR. MO.  MAY 2021</t>
  </si>
  <si>
    <t>LAST MO.       APR 2021</t>
  </si>
  <si>
    <t>BIG (SMIF) - Well Fargo</t>
  </si>
  <si>
    <t>LAST MO.       MAY 2021</t>
  </si>
  <si>
    <t>CURR. MO.  JUNE 2021</t>
  </si>
  <si>
    <t>Unemployment Insurance</t>
  </si>
  <si>
    <t>LAST MO.       JUNE 2021</t>
  </si>
  <si>
    <t>CURR. MO.  JULY 2021</t>
  </si>
  <si>
    <t>LAST MO.       JULY 2021</t>
  </si>
  <si>
    <t>CURR. MO.  AUGUST 2021</t>
  </si>
  <si>
    <t>LAST MO.       AUG 2021</t>
  </si>
  <si>
    <t>CURR. MO.  SEP 2021</t>
  </si>
  <si>
    <t>FY21/22 CASH &amp; INVESTMENT DESIGNATION</t>
  </si>
  <si>
    <t>LAST MO.       SEP 2021</t>
  </si>
  <si>
    <t>CURR. MO.  OCT 2021</t>
  </si>
  <si>
    <t>LAST MO.       OCT 2021</t>
  </si>
  <si>
    <t>CURR. MO.  NOV 2021</t>
  </si>
  <si>
    <t>CURR. MO.  DEC 2021</t>
  </si>
  <si>
    <t>LAST MO.       NOV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</si>
</sst>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36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43" fontId="42" fillId="0" borderId="10" xfId="28" applyFont="1" applyFill="1" applyBorder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 xr:uid="{00000000-0005-0000-0000-00001C000000}"/>
    <cellStyle name="Currency" xfId="29" builtinId="4"/>
    <cellStyle name="Currency 2" xfId="51" xr:uid="{00000000-0005-0000-0000-00001E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9000000}"/>
    <cellStyle name="Normal_INVESTMENT REPORT June 2008 Post Audit 91208" xfId="39" xr:uid="{00000000-0005-0000-0000-00002A000000}"/>
    <cellStyle name="Note" xfId="40" builtinId="10" customBuiltin="1"/>
    <cellStyle name="Output" xfId="41" builtinId="21" customBuiltin="1"/>
    <cellStyle name="Percent" xfId="42" builtinId="5"/>
    <cellStyle name="Percent 2" xfId="52" xr:uid="{00000000-0005-0000-0000-00002E000000}"/>
    <cellStyle name="STYLE1" xfId="43" xr:uid="{00000000-0005-0000-0000-00002F000000}"/>
    <cellStyle name="STYLE1 2" xfId="44" xr:uid="{00000000-0005-0000-0000-000030000000}"/>
    <cellStyle name="STYLE2" xfId="45" xr:uid="{00000000-0005-0000-0000-000031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customXml" Target="../customXml/item2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customXml" Target="../customXml/item3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customXml" Target="../customXml/item4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customXml" Target="../customXml/item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theme" Target="theme/theme1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styles" Target="style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sharedStrings" Target="sharedStrings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8.xml"/><Relationship Id="rId2" Type="http://schemas.openxmlformats.org/officeDocument/2006/relationships/vmlDrawing" Target="../drawings/vmlDrawing168.v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9.xml"/><Relationship Id="rId2" Type="http://schemas.openxmlformats.org/officeDocument/2006/relationships/vmlDrawing" Target="../drawings/vmlDrawing169.v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0.xml"/><Relationship Id="rId2" Type="http://schemas.openxmlformats.org/officeDocument/2006/relationships/vmlDrawing" Target="../drawings/vmlDrawing170.v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1.xml"/><Relationship Id="rId2" Type="http://schemas.openxmlformats.org/officeDocument/2006/relationships/vmlDrawing" Target="../drawings/vmlDrawing171.v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2.xml"/><Relationship Id="rId2" Type="http://schemas.openxmlformats.org/officeDocument/2006/relationships/vmlDrawing" Target="../drawings/vmlDrawing172.v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3.xml"/><Relationship Id="rId2" Type="http://schemas.openxmlformats.org/officeDocument/2006/relationships/vmlDrawing" Target="../drawings/vmlDrawing173.v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4.xml"/><Relationship Id="rId2" Type="http://schemas.openxmlformats.org/officeDocument/2006/relationships/vmlDrawing" Target="../drawings/vmlDrawing174.v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5.xml"/><Relationship Id="rId2" Type="http://schemas.openxmlformats.org/officeDocument/2006/relationships/vmlDrawing" Target="../drawings/vmlDrawing175.v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6.xml"/><Relationship Id="rId2" Type="http://schemas.openxmlformats.org/officeDocument/2006/relationships/vmlDrawing" Target="../drawings/vmlDrawing176.v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7.xml"/><Relationship Id="rId2" Type="http://schemas.openxmlformats.org/officeDocument/2006/relationships/vmlDrawing" Target="../drawings/vmlDrawing177.v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8.xml"/><Relationship Id="rId2" Type="http://schemas.openxmlformats.org/officeDocument/2006/relationships/vmlDrawing" Target="../drawings/vmlDrawing178.v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9.xml"/><Relationship Id="rId2" Type="http://schemas.openxmlformats.org/officeDocument/2006/relationships/vmlDrawing" Target="../drawings/vmlDrawing179.v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0.xml"/><Relationship Id="rId2" Type="http://schemas.openxmlformats.org/officeDocument/2006/relationships/vmlDrawing" Target="../drawings/vmlDrawing180.v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1.xml"/><Relationship Id="rId2" Type="http://schemas.openxmlformats.org/officeDocument/2006/relationships/vmlDrawing" Target="../drawings/vmlDrawing181.v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2.xml"/><Relationship Id="rId2" Type="http://schemas.openxmlformats.org/officeDocument/2006/relationships/vmlDrawing" Target="../drawings/vmlDrawing182.v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3.xml"/><Relationship Id="rId2" Type="http://schemas.openxmlformats.org/officeDocument/2006/relationships/vmlDrawing" Target="../drawings/vmlDrawing183.v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4.xml"/><Relationship Id="rId2" Type="http://schemas.openxmlformats.org/officeDocument/2006/relationships/vmlDrawing" Target="../drawings/vmlDrawing184.v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9" t="s">
        <v>284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9" t="s">
        <v>284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9" t="s">
        <v>284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9" t="s">
        <v>310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9" t="s">
        <v>310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310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310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310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310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310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310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310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310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310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310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310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334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334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334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334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334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334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334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334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334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334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334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334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334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358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358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358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358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358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358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358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358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358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358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358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358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358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398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398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398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398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398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398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398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398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398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398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398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398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443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443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443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443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443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443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B2F4F-FB48-47A3-AC40-9DF84FD9612A}">
  <sheetPr>
    <tabColor rgb="FFFFFF00"/>
    <pageSetUpPr fitToPage="1"/>
  </sheetPr>
  <dimension ref="A1:AA73"/>
  <sheetViews>
    <sheetView showGridLines="0" zoomScaleNormal="100" workbookViewId="0">
      <selection activeCell="B28" sqref="B2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536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409"/>
      <c r="E3" s="274"/>
      <c r="F3" s="409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409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8"/>
      <c r="O6" s="281" t="s">
        <v>12</v>
      </c>
      <c r="P6" s="408"/>
      <c r="Q6" s="283" t="s">
        <v>86</v>
      </c>
      <c r="R6" s="284"/>
      <c r="S6" s="281" t="s">
        <v>12</v>
      </c>
      <c r="T6" s="40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41E10-4DC3-4740-89E7-A85244C0DF2D}">
  <sheetPr>
    <tabColor rgb="FFFFFF00"/>
    <pageSetUpPr fitToPage="1"/>
  </sheetPr>
  <dimension ref="A1:AA73"/>
  <sheetViews>
    <sheetView showGridLines="0" tabSelected="1" zoomScaleNormal="100" workbookViewId="0">
      <selection activeCell="P10" sqref="P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569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419"/>
      <c r="E3" s="274"/>
      <c r="F3" s="419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43069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419" t="s">
        <v>8</v>
      </c>
      <c r="E6" s="278" t="s">
        <v>575</v>
      </c>
      <c r="F6" s="279"/>
      <c r="G6" s="278" t="s">
        <v>574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8"/>
      <c r="O6" s="281" t="s">
        <v>12</v>
      </c>
      <c r="P6" s="418"/>
      <c r="Q6" s="283" t="s">
        <v>86</v>
      </c>
      <c r="R6" s="284"/>
      <c r="S6" s="281" t="s">
        <v>12</v>
      </c>
      <c r="T6" s="41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4607956-2908598</f>
        <v>1699358</v>
      </c>
      <c r="F9" s="287"/>
      <c r="G9" s="293">
        <f>4642060-2908665</f>
        <v>1733395</v>
      </c>
      <c r="H9" s="288"/>
      <c r="I9" s="293">
        <f>4497309-408239</f>
        <v>4089070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2.5441516941233667E-5</v>
      </c>
      <c r="E10" s="297">
        <v>2908598</v>
      </c>
      <c r="F10" s="287"/>
      <c r="G10" s="297">
        <v>2908665.19</v>
      </c>
      <c r="H10" s="288"/>
      <c r="I10" s="297">
        <v>408239</v>
      </c>
      <c r="J10" s="287"/>
      <c r="K10" s="297">
        <v>74</v>
      </c>
      <c r="L10" s="288"/>
      <c r="M10" s="297">
        <v>0</v>
      </c>
      <c r="N10" s="287"/>
      <c r="O10" s="297">
        <v>416</v>
      </c>
      <c r="P10" s="288"/>
      <c r="Q10" s="297">
        <v>0</v>
      </c>
      <c r="R10" s="287"/>
      <c r="S10" s="297">
        <v>308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4607956</v>
      </c>
      <c r="F11" s="279"/>
      <c r="G11" s="301">
        <f>SUM(G8:G10)</f>
        <v>4642060.1899999995</v>
      </c>
      <c r="H11" s="276"/>
      <c r="I11" s="301">
        <f>SUM(I9:I10)</f>
        <v>4497309</v>
      </c>
      <c r="J11" s="279"/>
      <c r="K11" s="301">
        <f>SUM(K9:K10)</f>
        <v>74</v>
      </c>
      <c r="L11" s="276"/>
      <c r="M11" s="301">
        <f>SUM(M9:M10)</f>
        <v>0</v>
      </c>
      <c r="N11" s="279"/>
      <c r="O11" s="301">
        <f>SUM(O9:O10)</f>
        <v>416</v>
      </c>
      <c r="P11" s="276"/>
      <c r="Q11" s="301">
        <f>SUM(Q9:Q10)</f>
        <v>0</v>
      </c>
      <c r="R11" s="279"/>
      <c r="S11" s="301">
        <f>SUM(S9:S10)</f>
        <v>308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678962</v>
      </c>
      <c r="F14" s="309"/>
      <c r="G14" s="366">
        <v>701775</v>
      </c>
      <c r="H14" s="310"/>
      <c r="I14" s="366">
        <v>623934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68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68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11"/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11227063</v>
      </c>
      <c r="F23" s="317"/>
      <c r="G23" s="316">
        <f>SUM(G14:G22)</f>
        <v>11249876</v>
      </c>
      <c r="H23" s="318"/>
      <c r="I23" s="316">
        <f>SUM(I14:I22)</f>
        <v>10852937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2300</v>
      </c>
      <c r="L27" s="321"/>
      <c r="M27" s="320">
        <v>20515</v>
      </c>
      <c r="N27" s="320"/>
      <c r="O27" s="320">
        <v>6167</v>
      </c>
      <c r="P27" s="321"/>
      <c r="Q27" s="320">
        <v>14019</v>
      </c>
      <c r="R27" s="320"/>
      <c r="S27" s="320">
        <v>4729</v>
      </c>
      <c r="T27" s="321"/>
      <c r="U27" s="320">
        <v>94952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512915</v>
      </c>
      <c r="F28" s="303"/>
      <c r="G28" s="303">
        <v>638159</v>
      </c>
      <c r="H28" s="304"/>
      <c r="I28" s="303">
        <v>388914</v>
      </c>
      <c r="J28" s="303"/>
      <c r="K28" s="303">
        <v>125244</v>
      </c>
      <c r="L28" s="304"/>
      <c r="M28" s="303">
        <v>120452</v>
      </c>
      <c r="N28" s="303"/>
      <c r="O28" s="303">
        <v>177299</v>
      </c>
      <c r="P28" s="304"/>
      <c r="Q28" s="303">
        <v>-76302</v>
      </c>
      <c r="R28" s="303"/>
      <c r="S28" s="303">
        <v>134064</v>
      </c>
      <c r="T28" s="304"/>
      <c r="U28" s="303">
        <v>1921015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3932105</v>
      </c>
      <c r="F29" s="303"/>
      <c r="G29" s="303">
        <v>4051171</v>
      </c>
      <c r="H29" s="304"/>
      <c r="I29" s="303">
        <v>3398674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-1386</v>
      </c>
      <c r="N30" s="303"/>
      <c r="O30" s="303">
        <v>0</v>
      </c>
      <c r="P30" s="304"/>
      <c r="Q30" s="303">
        <v>-22853</v>
      </c>
      <c r="R30" s="303">
        <v>0</v>
      </c>
      <c r="S30" s="303">
        <v>0</v>
      </c>
      <c r="T30" s="304"/>
      <c r="U30" s="303">
        <v>-22962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-5118320</v>
      </c>
      <c r="F31" s="303"/>
      <c r="G31" s="303">
        <v>-5118320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-673300</v>
      </c>
      <c r="F32" s="274"/>
      <c r="G32" s="316">
        <f>SUM(G27:G31)</f>
        <v>-428990</v>
      </c>
      <c r="H32" s="325"/>
      <c r="I32" s="316">
        <f>SUM(I27:I31)</f>
        <v>-1011634</v>
      </c>
      <c r="J32" s="274"/>
      <c r="K32" s="316">
        <f>SUM(K27:K31)</f>
        <v>127544</v>
      </c>
      <c r="L32" s="325"/>
      <c r="M32" s="316">
        <f>SUM(M27:M31)</f>
        <v>139581</v>
      </c>
      <c r="N32" s="274"/>
      <c r="O32" s="316">
        <f>SUM(O27:O31)</f>
        <v>183466</v>
      </c>
      <c r="P32" s="325"/>
      <c r="Q32" s="316">
        <f>SUM(Q27:Q31)</f>
        <v>-85136</v>
      </c>
      <c r="R32" s="274"/>
      <c r="S32" s="316">
        <f>SUM(S27:S31)</f>
        <v>138793</v>
      </c>
      <c r="T32" s="325"/>
      <c r="U32" s="316">
        <f>SUM(U27:U31)</f>
        <v>1993005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15161719</v>
      </c>
      <c r="F34" s="274"/>
      <c r="G34" s="326">
        <f>+G32+G23+G11</f>
        <v>15462946.189999999</v>
      </c>
      <c r="H34" s="276"/>
      <c r="I34" s="326">
        <f>+I32+I23+I11</f>
        <v>14338612</v>
      </c>
      <c r="J34" s="274"/>
      <c r="K34" s="326">
        <f>+K32+K23+K11</f>
        <v>127618</v>
      </c>
      <c r="L34" s="276"/>
      <c r="M34" s="326">
        <f>+M32+M23+M11</f>
        <v>139581</v>
      </c>
      <c r="N34" s="274"/>
      <c r="O34" s="326">
        <f>+O32+O23+O11</f>
        <v>183882</v>
      </c>
      <c r="P34" s="276"/>
      <c r="Q34" s="326">
        <f>+Q32+Q23+Q11</f>
        <v>-85136</v>
      </c>
      <c r="R34" s="274"/>
      <c r="S34" s="326">
        <f>+S32+S23+S11</f>
        <v>139101</v>
      </c>
      <c r="T34" s="276"/>
      <c r="U34" s="326">
        <f>+U32+U23+U11</f>
        <v>1993005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6371115</v>
      </c>
      <c r="F36" s="305"/>
      <c r="G36" s="320">
        <v>6467700</v>
      </c>
      <c r="H36" s="288"/>
      <c r="I36" s="320"/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74</v>
      </c>
      <c r="L48" s="328"/>
      <c r="M48" s="332"/>
      <c r="N48" s="328"/>
      <c r="O48" s="332">
        <f>+O10</f>
        <v>416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127544</v>
      </c>
      <c r="L51" s="335"/>
      <c r="M51" s="320"/>
      <c r="N51" s="335"/>
      <c r="O51" s="320">
        <f>+O27+O28</f>
        <v>183466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140967</v>
      </c>
      <c r="N53" s="328"/>
      <c r="O53" s="332"/>
      <c r="P53" s="328"/>
      <c r="Q53" s="332">
        <f>+Q27+Q28</f>
        <v>-62283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-1386</v>
      </c>
      <c r="N54" s="328"/>
      <c r="O54" s="332"/>
      <c r="P54" s="328"/>
      <c r="Q54" s="332">
        <f>+Q30</f>
        <v>-22853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127618</v>
      </c>
      <c r="L56" s="328"/>
      <c r="M56" s="337">
        <f>SUM(M48:M55)</f>
        <v>139581</v>
      </c>
      <c r="N56" s="328"/>
      <c r="O56" s="337">
        <f>SUM(O48:O55)</f>
        <v>183882</v>
      </c>
      <c r="P56" s="332"/>
      <c r="Q56" s="337">
        <f>SUM(Q48:Q55)</f>
        <v>-85136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-46728</v>
      </c>
      <c r="L59" s="341"/>
      <c r="M59" s="341">
        <f>+M58-M56</f>
        <v>67425</v>
      </c>
      <c r="N59" s="341"/>
      <c r="O59" s="340">
        <f>+O58-O56</f>
        <v>-24817</v>
      </c>
      <c r="P59" s="341"/>
      <c r="Q59" s="341">
        <f>+Q58-Q56</f>
        <v>609347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301AC-1090-44E9-90BC-D123DC3A1231}">
  <sheetPr>
    <tabColor rgb="FFFFFF00"/>
    <pageSetUpPr fitToPage="1"/>
  </sheetPr>
  <dimension ref="A1:AA73"/>
  <sheetViews>
    <sheetView showGridLines="0" zoomScaleNormal="100" workbookViewId="0">
      <selection activeCell="G17" sqref="G1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569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417"/>
      <c r="E3" s="274"/>
      <c r="F3" s="417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43039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417" t="s">
        <v>8</v>
      </c>
      <c r="E6" s="278" t="s">
        <v>572</v>
      </c>
      <c r="F6" s="279"/>
      <c r="G6" s="278" t="s">
        <v>573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6"/>
      <c r="O6" s="281" t="s">
        <v>12</v>
      </c>
      <c r="P6" s="416"/>
      <c r="Q6" s="283" t="s">
        <v>86</v>
      </c>
      <c r="R6" s="284"/>
      <c r="S6" s="281" t="s">
        <v>12</v>
      </c>
      <c r="T6" s="416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4513165-3908518</f>
        <v>604647</v>
      </c>
      <c r="F9" s="287"/>
      <c r="G9" s="293">
        <f>4607956-2908598</f>
        <v>1699358</v>
      </c>
      <c r="H9" s="288"/>
      <c r="I9" s="293">
        <f>4590527-408229</f>
        <v>4182298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2.5523989910102748E-5</v>
      </c>
      <c r="E10" s="297">
        <v>3908518</v>
      </c>
      <c r="F10" s="287"/>
      <c r="G10" s="297">
        <v>2908598</v>
      </c>
      <c r="H10" s="288"/>
      <c r="I10" s="297">
        <v>408229</v>
      </c>
      <c r="J10" s="287"/>
      <c r="K10" s="297">
        <v>87</v>
      </c>
      <c r="L10" s="288"/>
      <c r="M10" s="297">
        <v>0</v>
      </c>
      <c r="N10" s="287"/>
      <c r="O10" s="297">
        <v>342</v>
      </c>
      <c r="P10" s="288"/>
      <c r="Q10" s="297">
        <v>0</v>
      </c>
      <c r="R10" s="287"/>
      <c r="S10" s="297">
        <v>290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4513165</v>
      </c>
      <c r="F11" s="279"/>
      <c r="G11" s="301">
        <f>SUM(G8:G10)</f>
        <v>4607956</v>
      </c>
      <c r="H11" s="276"/>
      <c r="I11" s="301">
        <f>SUM(I9:I10)</f>
        <v>4590527</v>
      </c>
      <c r="J11" s="279"/>
      <c r="K11" s="301">
        <f>SUM(K9:K10)</f>
        <v>87</v>
      </c>
      <c r="L11" s="276"/>
      <c r="M11" s="301">
        <f>SUM(M9:M10)</f>
        <v>0</v>
      </c>
      <c r="N11" s="279"/>
      <c r="O11" s="301">
        <f>SUM(O9:O10)</f>
        <v>342</v>
      </c>
      <c r="P11" s="276"/>
      <c r="Q11" s="301">
        <f>SUM(Q9:Q10)</f>
        <v>0</v>
      </c>
      <c r="R11" s="279"/>
      <c r="S11" s="301">
        <f>SUM(S9:S10)</f>
        <v>290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691953</v>
      </c>
      <c r="F14" s="309"/>
      <c r="G14" s="366">
        <v>678962</v>
      </c>
      <c r="H14" s="310"/>
      <c r="I14" s="308">
        <v>603814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11"/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11240054</v>
      </c>
      <c r="F23" s="317"/>
      <c r="G23" s="316">
        <f>SUM(G14:G22)</f>
        <v>11227063</v>
      </c>
      <c r="H23" s="318"/>
      <c r="I23" s="316">
        <f>SUM(I14:I22)</f>
        <v>10832817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9592</v>
      </c>
      <c r="L27" s="321"/>
      <c r="M27" s="320">
        <v>-328168</v>
      </c>
      <c r="N27" s="320"/>
      <c r="O27" s="320">
        <v>52055</v>
      </c>
      <c r="P27" s="321"/>
      <c r="Q27" s="320">
        <v>-196754</v>
      </c>
      <c r="R27" s="320"/>
      <c r="S27" s="320">
        <v>3022</v>
      </c>
      <c r="T27" s="321"/>
      <c r="U27" s="320">
        <v>77586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503323</v>
      </c>
      <c r="F28" s="303"/>
      <c r="G28" s="303">
        <v>512915</v>
      </c>
      <c r="H28" s="304"/>
      <c r="I28" s="303">
        <v>339704</v>
      </c>
      <c r="J28" s="303"/>
      <c r="K28" s="303">
        <v>254</v>
      </c>
      <c r="L28" s="304"/>
      <c r="M28" s="303">
        <v>-13246</v>
      </c>
      <c r="N28" s="303"/>
      <c r="O28" s="303">
        <v>3867</v>
      </c>
      <c r="P28" s="304"/>
      <c r="Q28" s="303">
        <v>-6496</v>
      </c>
      <c r="R28" s="303"/>
      <c r="S28" s="303">
        <v>84855</v>
      </c>
      <c r="T28" s="304"/>
      <c r="U28" s="303">
        <v>1593838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4261558</v>
      </c>
      <c r="F29" s="303"/>
      <c r="G29" s="303">
        <v>3932105</v>
      </c>
      <c r="H29" s="304"/>
      <c r="I29" s="303">
        <v>3072441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-1284</v>
      </c>
      <c r="N30" s="303"/>
      <c r="O30" s="303">
        <v>0</v>
      </c>
      <c r="P30" s="304"/>
      <c r="Q30" s="303">
        <v>-21467</v>
      </c>
      <c r="R30" s="303">
        <v>0</v>
      </c>
      <c r="S30" s="303">
        <v>0</v>
      </c>
      <c r="T30" s="304"/>
      <c r="U30" s="303">
        <v>-22018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f>-5118320-1</f>
        <v>-5118321</v>
      </c>
      <c r="F31" s="303"/>
      <c r="G31" s="303">
        <v>-5118320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-353440</v>
      </c>
      <c r="F32" s="274"/>
      <c r="G32" s="316">
        <f>SUM(G27:G31)</f>
        <v>-673300</v>
      </c>
      <c r="H32" s="325"/>
      <c r="I32" s="316">
        <f>SUM(I27:I31)</f>
        <v>-1387077</v>
      </c>
      <c r="J32" s="274"/>
      <c r="K32" s="316">
        <f>SUM(K27:K31)</f>
        <v>9846</v>
      </c>
      <c r="L32" s="325"/>
      <c r="M32" s="316">
        <f>SUM(M27:M31)</f>
        <v>-342698</v>
      </c>
      <c r="N32" s="274"/>
      <c r="O32" s="316">
        <f>SUM(O27:O31)</f>
        <v>55922</v>
      </c>
      <c r="P32" s="325"/>
      <c r="Q32" s="316">
        <f>SUM(Q27:Q31)</f>
        <v>-224717</v>
      </c>
      <c r="R32" s="274"/>
      <c r="S32" s="316">
        <f>SUM(S27:S31)</f>
        <v>87877</v>
      </c>
      <c r="T32" s="325"/>
      <c r="U32" s="316">
        <f>SUM(U27:U31)</f>
        <v>1649406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15399779</v>
      </c>
      <c r="F34" s="274"/>
      <c r="G34" s="326">
        <f>+G32+G23+G11</f>
        <v>15161719</v>
      </c>
      <c r="H34" s="276"/>
      <c r="I34" s="326">
        <f>+I32+I23+I11</f>
        <v>14036267</v>
      </c>
      <c r="J34" s="274"/>
      <c r="K34" s="326">
        <f>+K32+K23+K11</f>
        <v>9933</v>
      </c>
      <c r="L34" s="276"/>
      <c r="M34" s="326">
        <f>+M32+M23+M11</f>
        <v>-342698</v>
      </c>
      <c r="N34" s="274"/>
      <c r="O34" s="326">
        <f>+O32+O23+O11</f>
        <v>56264</v>
      </c>
      <c r="P34" s="276"/>
      <c r="Q34" s="326">
        <f>+Q32+Q23+Q11</f>
        <v>-224717</v>
      </c>
      <c r="R34" s="274"/>
      <c r="S34" s="326">
        <f>+S32+S23+S11</f>
        <v>88167</v>
      </c>
      <c r="T34" s="276"/>
      <c r="U34" s="326">
        <f>+U32+U23+U11</f>
        <v>1649406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6523309</v>
      </c>
      <c r="F36" s="305"/>
      <c r="G36" s="320">
        <v>6371115</v>
      </c>
      <c r="H36" s="288"/>
      <c r="I36" s="320">
        <v>6051213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87</v>
      </c>
      <c r="L48" s="328"/>
      <c r="M48" s="332"/>
      <c r="N48" s="328"/>
      <c r="O48" s="332">
        <f>+O10</f>
        <v>342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9846</v>
      </c>
      <c r="L51" s="335"/>
      <c r="M51" s="320"/>
      <c r="N51" s="335"/>
      <c r="O51" s="320">
        <f>+O27+O28</f>
        <v>55922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-341414</v>
      </c>
      <c r="N53" s="328"/>
      <c r="O53" s="332"/>
      <c r="P53" s="328"/>
      <c r="Q53" s="332">
        <f>+Q27+Q28</f>
        <v>-203250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-1284</v>
      </c>
      <c r="N54" s="328"/>
      <c r="O54" s="332"/>
      <c r="P54" s="328"/>
      <c r="Q54" s="332">
        <f>+Q30</f>
        <v>-21467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9933</v>
      </c>
      <c r="L56" s="328"/>
      <c r="M56" s="337">
        <f>SUM(M48:M55)</f>
        <v>-342698</v>
      </c>
      <c r="N56" s="328"/>
      <c r="O56" s="337">
        <f>SUM(O48:O55)</f>
        <v>56264</v>
      </c>
      <c r="P56" s="332"/>
      <c r="Q56" s="337">
        <f>SUM(Q48:Q55)</f>
        <v>-224717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70957</v>
      </c>
      <c r="L59" s="341"/>
      <c r="M59" s="341">
        <f>+M58-M56</f>
        <v>549704</v>
      </c>
      <c r="N59" s="341"/>
      <c r="O59" s="340">
        <f>+O58-O56</f>
        <v>102801</v>
      </c>
      <c r="P59" s="341"/>
      <c r="Q59" s="341">
        <f>+Q58-Q56</f>
        <v>748928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7988B-5BCC-4DF1-9103-49DD0730773A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569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415"/>
      <c r="E3" s="274"/>
      <c r="F3" s="415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43008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415" t="s">
        <v>8</v>
      </c>
      <c r="E6" s="278" t="s">
        <v>570</v>
      </c>
      <c r="F6" s="279"/>
      <c r="G6" s="278" t="s">
        <v>571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4"/>
      <c r="O6" s="281" t="s">
        <v>12</v>
      </c>
      <c r="P6" s="414"/>
      <c r="Q6" s="283" t="s">
        <v>86</v>
      </c>
      <c r="R6" s="284"/>
      <c r="S6" s="281" t="s">
        <v>12</v>
      </c>
      <c r="T6" s="414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2924815-2408452</f>
        <v>516363</v>
      </c>
      <c r="F9" s="287"/>
      <c r="G9" s="293">
        <f>4513165-3908518</f>
        <v>604647</v>
      </c>
      <c r="H9" s="288"/>
      <c r="I9" s="293">
        <v>1438948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2.3112346583884362E-5</v>
      </c>
      <c r="E10" s="297">
        <v>2408452</v>
      </c>
      <c r="F10" s="287"/>
      <c r="G10" s="297">
        <v>3908518</v>
      </c>
      <c r="H10" s="288"/>
      <c r="I10" s="297">
        <v>408218</v>
      </c>
      <c r="J10" s="287"/>
      <c r="K10" s="297">
        <v>73</v>
      </c>
      <c r="L10" s="288"/>
      <c r="M10" s="297">
        <v>0</v>
      </c>
      <c r="N10" s="287"/>
      <c r="O10" s="297">
        <v>255</v>
      </c>
      <c r="P10" s="288"/>
      <c r="Q10" s="297">
        <v>0</v>
      </c>
      <c r="R10" s="287"/>
      <c r="S10" s="297">
        <v>273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2924815</v>
      </c>
      <c r="F11" s="279"/>
      <c r="G11" s="301">
        <f>SUM(G8:G10)</f>
        <v>4513165</v>
      </c>
      <c r="H11" s="276"/>
      <c r="I11" s="301">
        <f>SUM(I9:I10)</f>
        <v>1847166</v>
      </c>
      <c r="J11" s="279"/>
      <c r="K11" s="301">
        <f>SUM(K9:K10)</f>
        <v>73</v>
      </c>
      <c r="L11" s="276"/>
      <c r="M11" s="301">
        <f>SUM(M9:M10)</f>
        <v>0</v>
      </c>
      <c r="N11" s="279"/>
      <c r="O11" s="301">
        <f>SUM(O9:O10)</f>
        <v>255</v>
      </c>
      <c r="P11" s="276"/>
      <c r="Q11" s="301">
        <f>SUM(Q9:Q10)</f>
        <v>0</v>
      </c>
      <c r="R11" s="279"/>
      <c r="S11" s="301">
        <f>SUM(S9:S10)</f>
        <v>273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659864</v>
      </c>
      <c r="F14" s="309"/>
      <c r="G14" s="366">
        <v>691953</v>
      </c>
      <c r="H14" s="310"/>
      <c r="I14" s="308">
        <v>548398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/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11278107</v>
      </c>
      <c r="F23" s="317"/>
      <c r="G23" s="316">
        <f>SUM(G14:G22)</f>
        <v>11240054</v>
      </c>
      <c r="H23" s="318"/>
      <c r="I23" s="316">
        <f>SUM(I14:I22)</f>
        <v>10777401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1045</v>
      </c>
      <c r="L27" s="321"/>
      <c r="M27" s="320">
        <v>31044</v>
      </c>
      <c r="N27" s="320"/>
      <c r="O27" s="320">
        <v>3613</v>
      </c>
      <c r="P27" s="321"/>
      <c r="Q27" s="320">
        <v>6751</v>
      </c>
      <c r="R27" s="320"/>
      <c r="S27" s="320">
        <v>2773</v>
      </c>
      <c r="T27" s="321"/>
      <c r="U27" s="320">
        <v>22418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493914</v>
      </c>
      <c r="F28" s="303"/>
      <c r="G28" s="303">
        <v>503323</v>
      </c>
      <c r="H28" s="304"/>
      <c r="I28" s="303">
        <v>323273</v>
      </c>
      <c r="J28" s="303"/>
      <c r="K28" s="303">
        <v>9409</v>
      </c>
      <c r="L28" s="304"/>
      <c r="M28" s="303">
        <v>315257</v>
      </c>
      <c r="N28" s="303"/>
      <c r="O28" s="303">
        <v>42463</v>
      </c>
      <c r="P28" s="304"/>
      <c r="Q28" s="303">
        <v>131414</v>
      </c>
      <c r="R28" s="303"/>
      <c r="S28" s="303">
        <v>68424</v>
      </c>
      <c r="T28" s="304"/>
      <c r="U28" s="303">
        <v>579170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3955010</v>
      </c>
      <c r="F29" s="303"/>
      <c r="G29" s="303">
        <v>4261558</v>
      </c>
      <c r="H29" s="304"/>
      <c r="I29" s="303">
        <v>2058895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-8710</v>
      </c>
      <c r="N30" s="303"/>
      <c r="O30" s="303">
        <v>0</v>
      </c>
      <c r="P30" s="304"/>
      <c r="Q30" s="303">
        <v>-20183</v>
      </c>
      <c r="R30" s="303">
        <v>0</v>
      </c>
      <c r="S30" s="303">
        <v>0</v>
      </c>
      <c r="T30" s="304"/>
      <c r="U30" s="303">
        <v>-20896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f>-5118320-1</f>
        <v>-5118321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-739538</v>
      </c>
      <c r="F32" s="274"/>
      <c r="G32" s="316">
        <f>SUM(G27:G31)</f>
        <v>-353440</v>
      </c>
      <c r="H32" s="325"/>
      <c r="I32" s="316">
        <f>SUM(I27:I31)</f>
        <v>582946</v>
      </c>
      <c r="J32" s="274"/>
      <c r="K32" s="316">
        <f>SUM(K27:K31)</f>
        <v>10454</v>
      </c>
      <c r="L32" s="325"/>
      <c r="M32" s="316">
        <f>SUM(M27:M31)</f>
        <v>337591</v>
      </c>
      <c r="N32" s="274"/>
      <c r="O32" s="316">
        <f>SUM(O27:O31)</f>
        <v>46076</v>
      </c>
      <c r="P32" s="325"/>
      <c r="Q32" s="316">
        <f>SUM(Q27:Q31)</f>
        <v>117982</v>
      </c>
      <c r="R32" s="274"/>
      <c r="S32" s="316">
        <f>SUM(S27:S31)</f>
        <v>71197</v>
      </c>
      <c r="T32" s="325"/>
      <c r="U32" s="316">
        <f>SUM(U27:U31)</f>
        <v>580692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13463384</v>
      </c>
      <c r="F34" s="274"/>
      <c r="G34" s="326">
        <f>+G32+G23+G11</f>
        <v>15399779</v>
      </c>
      <c r="H34" s="276"/>
      <c r="I34" s="326">
        <f>+I32+I23+I11</f>
        <v>13207513</v>
      </c>
      <c r="J34" s="274"/>
      <c r="K34" s="326">
        <f>+K32+K23+K11</f>
        <v>10527</v>
      </c>
      <c r="L34" s="276"/>
      <c r="M34" s="326">
        <f>+M32+M23+M11</f>
        <v>337591</v>
      </c>
      <c r="N34" s="274"/>
      <c r="O34" s="326">
        <f>+O32+O23+O11</f>
        <v>46331</v>
      </c>
      <c r="P34" s="276"/>
      <c r="Q34" s="326">
        <f>+Q32+Q23+Q11</f>
        <v>117982</v>
      </c>
      <c r="R34" s="274"/>
      <c r="S34" s="326">
        <f>+S32+S23+S11</f>
        <v>71470</v>
      </c>
      <c r="T34" s="276"/>
      <c r="U34" s="326">
        <f>+U32+U23+U11</f>
        <v>580692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6313032</v>
      </c>
      <c r="F36" s="305"/>
      <c r="G36" s="320">
        <v>6523309</v>
      </c>
      <c r="H36" s="288"/>
      <c r="I36" s="320">
        <v>5965968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73</v>
      </c>
      <c r="L48" s="328"/>
      <c r="M48" s="332"/>
      <c r="N48" s="328"/>
      <c r="O48" s="332">
        <f>+O10</f>
        <v>255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10454</v>
      </c>
      <c r="L51" s="335"/>
      <c r="M51" s="320"/>
      <c r="N51" s="335"/>
      <c r="O51" s="320">
        <f>+O27+O28</f>
        <v>46076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346301</v>
      </c>
      <c r="N53" s="328"/>
      <c r="O53" s="332"/>
      <c r="P53" s="328"/>
      <c r="Q53" s="332">
        <f>+Q27+Q28</f>
        <v>138165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-8710</v>
      </c>
      <c r="N54" s="328"/>
      <c r="O54" s="332"/>
      <c r="P54" s="328"/>
      <c r="Q54" s="332">
        <f>+Q30</f>
        <v>-20183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10527</v>
      </c>
      <c r="L56" s="328"/>
      <c r="M56" s="337">
        <f>SUM(M48:M55)</f>
        <v>337591</v>
      </c>
      <c r="N56" s="328"/>
      <c r="O56" s="337">
        <f>SUM(O48:O55)</f>
        <v>46331</v>
      </c>
      <c r="P56" s="332"/>
      <c r="Q56" s="337">
        <f>SUM(Q48:Q55)</f>
        <v>117982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70363</v>
      </c>
      <c r="L59" s="341"/>
      <c r="M59" s="341">
        <f>+M58-M56</f>
        <v>-130585</v>
      </c>
      <c r="N59" s="341"/>
      <c r="O59" s="340">
        <f>+O58-O56</f>
        <v>112734</v>
      </c>
      <c r="P59" s="341"/>
      <c r="Q59" s="341">
        <f>+Q58-Q56</f>
        <v>406229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7C286-F373-4FAF-984C-B7E18A1656B5}">
  <sheetPr>
    <tabColor rgb="FFFFFF00"/>
    <pageSetUpPr fitToPage="1"/>
  </sheetPr>
  <dimension ref="A1:AA73"/>
  <sheetViews>
    <sheetView showGridLines="0" zoomScaleNormal="100" workbookViewId="0">
      <selection activeCell="B28" sqref="B2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569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413"/>
      <c r="E3" s="274"/>
      <c r="F3" s="41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42978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413" t="s">
        <v>8</v>
      </c>
      <c r="E6" s="278" t="s">
        <v>567</v>
      </c>
      <c r="F6" s="279"/>
      <c r="G6" s="278" t="s">
        <v>568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2"/>
      <c r="O6" s="281" t="s">
        <v>12</v>
      </c>
      <c r="P6" s="412"/>
      <c r="Q6" s="283" t="s">
        <v>86</v>
      </c>
      <c r="R6" s="284"/>
      <c r="S6" s="281" t="s">
        <v>12</v>
      </c>
      <c r="T6" s="41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4289608-2408400</f>
        <v>1881208</v>
      </c>
      <c r="F9" s="287"/>
      <c r="G9" s="293">
        <f>2924815-2408452</f>
        <v>516363</v>
      </c>
      <c r="H9" s="288"/>
      <c r="I9" s="293">
        <v>2499068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2.4497327300070668E-5</v>
      </c>
      <c r="E10" s="297">
        <v>2408400</v>
      </c>
      <c r="F10" s="287"/>
      <c r="G10" s="297">
        <v>2408452</v>
      </c>
      <c r="H10" s="288"/>
      <c r="I10" s="297">
        <v>1408108</v>
      </c>
      <c r="J10" s="287"/>
      <c r="K10" s="297">
        <v>59</v>
      </c>
      <c r="L10" s="288"/>
      <c r="M10" s="297">
        <v>0</v>
      </c>
      <c r="N10" s="287"/>
      <c r="O10" s="297">
        <v>182</v>
      </c>
      <c r="P10" s="288"/>
      <c r="Q10" s="297">
        <v>0</v>
      </c>
      <c r="R10" s="287"/>
      <c r="S10" s="297">
        <v>218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4289608</v>
      </c>
      <c r="F11" s="279"/>
      <c r="G11" s="301">
        <f>SUM(G8:G10)</f>
        <v>2924815</v>
      </c>
      <c r="H11" s="276"/>
      <c r="I11" s="301">
        <f>SUM(I9:I10)</f>
        <v>3907176</v>
      </c>
      <c r="J11" s="279"/>
      <c r="K11" s="301">
        <f>SUM(K9:K10)</f>
        <v>59</v>
      </c>
      <c r="L11" s="276"/>
      <c r="M11" s="301">
        <f>SUM(M9:M10)</f>
        <v>0</v>
      </c>
      <c r="N11" s="279"/>
      <c r="O11" s="301">
        <f>SUM(O9:O10)</f>
        <v>182</v>
      </c>
      <c r="P11" s="276"/>
      <c r="Q11" s="301">
        <f>SUM(Q9:Q10)</f>
        <v>0</v>
      </c>
      <c r="R11" s="279"/>
      <c r="S11" s="301">
        <f>SUM(S9:S10)</f>
        <v>218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688911</v>
      </c>
      <c r="F14" s="309"/>
      <c r="G14" s="366">
        <v>659864</v>
      </c>
      <c r="H14" s="310"/>
      <c r="I14" s="308">
        <v>571059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11307154</v>
      </c>
      <c r="F23" s="317"/>
      <c r="G23" s="316">
        <f>SUM(G14:G22)</f>
        <v>11278107</v>
      </c>
      <c r="H23" s="318"/>
      <c r="I23" s="316">
        <f>SUM(I14:I22)</f>
        <v>10800062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1563</v>
      </c>
      <c r="L27" s="321"/>
      <c r="M27" s="320">
        <v>-30610</v>
      </c>
      <c r="N27" s="320"/>
      <c r="O27" s="320">
        <v>2567</v>
      </c>
      <c r="P27" s="321"/>
      <c r="Q27" s="320">
        <v>-24293</v>
      </c>
      <c r="R27" s="320"/>
      <c r="S27" s="320">
        <v>2044</v>
      </c>
      <c r="T27" s="321"/>
      <c r="U27" s="320">
        <v>30698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480351</v>
      </c>
      <c r="F28" s="303"/>
      <c r="G28" s="303">
        <v>493914</v>
      </c>
      <c r="H28" s="304"/>
      <c r="I28" s="303">
        <v>292172</v>
      </c>
      <c r="J28" s="303"/>
      <c r="K28" s="303">
        <v>13562</v>
      </c>
      <c r="L28" s="304"/>
      <c r="M28" s="303">
        <v>-340589</v>
      </c>
      <c r="N28" s="303"/>
      <c r="O28" s="303">
        <v>33054</v>
      </c>
      <c r="P28" s="304"/>
      <c r="Q28" s="303">
        <v>-183843</v>
      </c>
      <c r="R28" s="303"/>
      <c r="S28" s="303">
        <v>59066</v>
      </c>
      <c r="T28" s="304"/>
      <c r="U28" s="303">
        <v>700414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4296869</v>
      </c>
      <c r="F29" s="303"/>
      <c r="G29" s="303">
        <v>3955010</v>
      </c>
      <c r="H29" s="304"/>
      <c r="I29" s="303">
        <v>2404664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-1270</v>
      </c>
      <c r="N30" s="303"/>
      <c r="O30" s="303">
        <v>0</v>
      </c>
      <c r="P30" s="304"/>
      <c r="Q30" s="303">
        <v>-11474</v>
      </c>
      <c r="R30" s="303">
        <v>0</v>
      </c>
      <c r="S30" s="303">
        <v>0</v>
      </c>
      <c r="T30" s="304"/>
      <c r="U30" s="303">
        <v>-11353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-411242</v>
      </c>
      <c r="F32" s="274"/>
      <c r="G32" s="316">
        <f>SUM(G27:G31)</f>
        <v>-739538</v>
      </c>
      <c r="H32" s="325"/>
      <c r="I32" s="316">
        <f>SUM(I27:I31)</f>
        <v>897614</v>
      </c>
      <c r="J32" s="274"/>
      <c r="K32" s="316">
        <f>SUM(K27:K31)</f>
        <v>15125</v>
      </c>
      <c r="L32" s="325"/>
      <c r="M32" s="316">
        <f>SUM(M27:M31)</f>
        <v>-372469</v>
      </c>
      <c r="N32" s="274"/>
      <c r="O32" s="316">
        <f>SUM(O27:O31)</f>
        <v>35621</v>
      </c>
      <c r="P32" s="325"/>
      <c r="Q32" s="316">
        <f>SUM(Q27:Q31)</f>
        <v>-219610</v>
      </c>
      <c r="R32" s="274"/>
      <c r="S32" s="316">
        <f>SUM(S27:S31)</f>
        <v>61110</v>
      </c>
      <c r="T32" s="325"/>
      <c r="U32" s="316">
        <f>SUM(U27:U31)</f>
        <v>719759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15185520</v>
      </c>
      <c r="F34" s="274"/>
      <c r="G34" s="326">
        <f>+G32+G23+G11</f>
        <v>13463384</v>
      </c>
      <c r="H34" s="276"/>
      <c r="I34" s="326">
        <f>+I32+I23+I11</f>
        <v>15604852</v>
      </c>
      <c r="J34" s="274"/>
      <c r="K34" s="326">
        <f>+K32+K23+K11</f>
        <v>15184</v>
      </c>
      <c r="L34" s="276"/>
      <c r="M34" s="326">
        <f>+M32+M23+M11</f>
        <v>-372469</v>
      </c>
      <c r="N34" s="274"/>
      <c r="O34" s="326">
        <f>+O32+O23+O11</f>
        <v>35803</v>
      </c>
      <c r="P34" s="276"/>
      <c r="Q34" s="326">
        <f>+Q32+Q23+Q11</f>
        <v>-219610</v>
      </c>
      <c r="R34" s="274"/>
      <c r="S34" s="326">
        <f>+S32+S23+S11</f>
        <v>61328</v>
      </c>
      <c r="T34" s="276"/>
      <c r="U34" s="326">
        <f>+U32+U23+U11</f>
        <v>719759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6519038</v>
      </c>
      <c r="F36" s="305"/>
      <c r="G36" s="320">
        <v>6313032</v>
      </c>
      <c r="H36" s="288"/>
      <c r="I36" s="320">
        <v>6126083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59</v>
      </c>
      <c r="L48" s="328"/>
      <c r="M48" s="332"/>
      <c r="N48" s="328"/>
      <c r="O48" s="332">
        <f>+O10</f>
        <v>182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15125</v>
      </c>
      <c r="L51" s="335"/>
      <c r="M51" s="320"/>
      <c r="N51" s="335"/>
      <c r="O51" s="320">
        <f>+O27+O28</f>
        <v>35621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-371199</v>
      </c>
      <c r="N53" s="328"/>
      <c r="O53" s="332"/>
      <c r="P53" s="328"/>
      <c r="Q53" s="332">
        <f>+Q27+Q28</f>
        <v>-208136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-1270</v>
      </c>
      <c r="N54" s="328"/>
      <c r="O54" s="332"/>
      <c r="P54" s="328"/>
      <c r="Q54" s="332">
        <f>+Q30</f>
        <v>-11474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15184</v>
      </c>
      <c r="L56" s="328"/>
      <c r="M56" s="337">
        <f>SUM(M48:M55)</f>
        <v>-372469</v>
      </c>
      <c r="N56" s="328"/>
      <c r="O56" s="337">
        <f>SUM(O48:O55)</f>
        <v>35803</v>
      </c>
      <c r="P56" s="332"/>
      <c r="Q56" s="337">
        <f>SUM(Q48:Q55)</f>
        <v>-219610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65706</v>
      </c>
      <c r="L59" s="341"/>
      <c r="M59" s="341">
        <f>+M58-M56</f>
        <v>579475</v>
      </c>
      <c r="N59" s="341"/>
      <c r="O59" s="340">
        <f>+O58-O56</f>
        <v>123262</v>
      </c>
      <c r="P59" s="341"/>
      <c r="Q59" s="341">
        <f>+Q58-Q56</f>
        <v>743821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4B021-07EE-4EFD-9C39-558B9A899FA4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536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411"/>
      <c r="E3" s="274"/>
      <c r="F3" s="411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42947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411" t="s">
        <v>8</v>
      </c>
      <c r="E6" s="278" t="s">
        <v>565</v>
      </c>
      <c r="F6" s="279"/>
      <c r="G6" s="278" t="s">
        <v>566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0"/>
      <c r="O6" s="281" t="s">
        <v>12</v>
      </c>
      <c r="P6" s="410"/>
      <c r="Q6" s="283" t="s">
        <v>86</v>
      </c>
      <c r="R6" s="284"/>
      <c r="S6" s="281" t="s">
        <v>12</v>
      </c>
      <c r="T6" s="410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4194697-2408344</f>
        <v>1786353</v>
      </c>
      <c r="F9" s="287"/>
      <c r="G9" s="293">
        <f>4289608-2408400</f>
        <v>1881208</v>
      </c>
      <c r="H9" s="288"/>
      <c r="I9" s="293">
        <v>2499068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2.6158749561944749E-5</v>
      </c>
      <c r="E10" s="297">
        <v>2408344</v>
      </c>
      <c r="F10" s="287"/>
      <c r="G10" s="297">
        <v>2408400</v>
      </c>
      <c r="H10" s="288"/>
      <c r="I10" s="297">
        <v>1408108</v>
      </c>
      <c r="J10" s="287"/>
      <c r="K10" s="297">
        <v>63</v>
      </c>
      <c r="L10" s="288"/>
      <c r="M10" s="297">
        <v>0</v>
      </c>
      <c r="N10" s="287"/>
      <c r="O10" s="297">
        <v>123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4194697</v>
      </c>
      <c r="F11" s="279"/>
      <c r="G11" s="301">
        <f>SUM(G8:G10)</f>
        <v>4289608</v>
      </c>
      <c r="H11" s="276"/>
      <c r="I11" s="301">
        <f>SUM(I9:I10)</f>
        <v>3907176</v>
      </c>
      <c r="J11" s="279"/>
      <c r="K11" s="301">
        <f>SUM(K9:K10)</f>
        <v>63</v>
      </c>
      <c r="L11" s="276"/>
      <c r="M11" s="301">
        <f>SUM(M9:M10)</f>
        <v>0</v>
      </c>
      <c r="N11" s="279"/>
      <c r="O11" s="301">
        <f>SUM(O9:O10)</f>
        <v>123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683262</v>
      </c>
      <c r="F14" s="309"/>
      <c r="G14" s="366">
        <v>688911</v>
      </c>
      <c r="H14" s="310"/>
      <c r="I14" s="308">
        <v>571059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11301505</v>
      </c>
      <c r="F23" s="317"/>
      <c r="G23" s="316">
        <f>SUM(G14:G22)</f>
        <v>11307154</v>
      </c>
      <c r="H23" s="318"/>
      <c r="I23" s="316">
        <f>SUM(I14:I22)</f>
        <v>10800062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276</v>
      </c>
      <c r="L27" s="321"/>
      <c r="M27" s="320">
        <v>5373</v>
      </c>
      <c r="N27" s="320"/>
      <c r="O27" s="320">
        <v>1005</v>
      </c>
      <c r="P27" s="321"/>
      <c r="Q27" s="320">
        <v>6316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470255</v>
      </c>
      <c r="F28" s="303"/>
      <c r="G28" s="303">
        <v>480351</v>
      </c>
      <c r="H28" s="304"/>
      <c r="I28" s="303">
        <v>292172</v>
      </c>
      <c r="J28" s="303"/>
      <c r="K28" s="303">
        <v>10097</v>
      </c>
      <c r="L28" s="304"/>
      <c r="M28" s="303">
        <v>130707</v>
      </c>
      <c r="N28" s="303"/>
      <c r="O28" s="303">
        <v>19491</v>
      </c>
      <c r="P28" s="304"/>
      <c r="Q28" s="303">
        <v>156747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4167505</v>
      </c>
      <c r="F29" s="303"/>
      <c r="G29" s="303">
        <v>4296869</v>
      </c>
      <c r="H29" s="304"/>
      <c r="I29" s="303">
        <v>2404664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-1343</v>
      </c>
      <c r="N30" s="303"/>
      <c r="O30" s="303">
        <v>0</v>
      </c>
      <c r="P30" s="304"/>
      <c r="Q30" s="303">
        <v>-10204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-550702</v>
      </c>
      <c r="F32" s="274"/>
      <c r="G32" s="316">
        <f>SUM(G27:G31)</f>
        <v>-411242</v>
      </c>
      <c r="H32" s="325"/>
      <c r="I32" s="316">
        <f>SUM(I27:I31)</f>
        <v>897614</v>
      </c>
      <c r="J32" s="274"/>
      <c r="K32" s="316">
        <f>SUM(K27:K31)</f>
        <v>10373</v>
      </c>
      <c r="L32" s="325"/>
      <c r="M32" s="316">
        <f>SUM(M27:M31)</f>
        <v>134737</v>
      </c>
      <c r="N32" s="274"/>
      <c r="O32" s="316">
        <f>SUM(O27:O31)</f>
        <v>20496</v>
      </c>
      <c r="P32" s="325"/>
      <c r="Q32" s="316">
        <f>SUM(Q27:Q31)</f>
        <v>152859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14945500</v>
      </c>
      <c r="F34" s="274"/>
      <c r="G34" s="326">
        <f>+G32+G23+G11</f>
        <v>15185520</v>
      </c>
      <c r="H34" s="276"/>
      <c r="I34" s="326">
        <f>+I32+I23+I11</f>
        <v>15604852</v>
      </c>
      <c r="J34" s="274"/>
      <c r="K34" s="326">
        <f>+K32+K23+K11</f>
        <v>10436</v>
      </c>
      <c r="L34" s="276"/>
      <c r="M34" s="326">
        <f>+M32+M23+M11</f>
        <v>134737</v>
      </c>
      <c r="N34" s="274"/>
      <c r="O34" s="326">
        <f>+O32+O23+O11</f>
        <v>20619</v>
      </c>
      <c r="P34" s="276"/>
      <c r="Q34" s="326">
        <f>+Q32+Q23+Q11</f>
        <v>152859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6416688</v>
      </c>
      <c r="F36" s="305"/>
      <c r="G36" s="320">
        <v>6519038</v>
      </c>
      <c r="H36" s="288"/>
      <c r="I36" s="320">
        <v>6126083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63</v>
      </c>
      <c r="L48" s="328"/>
      <c r="M48" s="332"/>
      <c r="N48" s="328"/>
      <c r="O48" s="332">
        <f>+O10</f>
        <v>123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10373</v>
      </c>
      <c r="L51" s="335"/>
      <c r="M51" s="320"/>
      <c r="N51" s="335"/>
      <c r="O51" s="320">
        <f>+O27+O28</f>
        <v>20496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136080</v>
      </c>
      <c r="N53" s="328"/>
      <c r="O53" s="332"/>
      <c r="P53" s="328"/>
      <c r="Q53" s="332">
        <f>+Q27+Q28</f>
        <v>163063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-1343</v>
      </c>
      <c r="N54" s="328"/>
      <c r="O54" s="332"/>
      <c r="P54" s="328"/>
      <c r="Q54" s="332">
        <f>+Q30</f>
        <v>-10204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10436</v>
      </c>
      <c r="L56" s="328"/>
      <c r="M56" s="337">
        <f>SUM(M48:M55)</f>
        <v>134737</v>
      </c>
      <c r="N56" s="328"/>
      <c r="O56" s="337">
        <f>SUM(O48:O55)</f>
        <v>20619</v>
      </c>
      <c r="P56" s="332"/>
      <c r="Q56" s="337">
        <f>SUM(Q48:Q55)</f>
        <v>152859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70454</v>
      </c>
      <c r="L59" s="341"/>
      <c r="M59" s="341">
        <f>+M58-M56</f>
        <v>72269</v>
      </c>
      <c r="N59" s="341"/>
      <c r="O59" s="340">
        <f>+O58-O56</f>
        <v>138446</v>
      </c>
      <c r="P59" s="341"/>
      <c r="Q59" s="341">
        <f>+Q58-Q56</f>
        <v>371352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CE0F9-0195-44C2-9C05-71189DF9DF49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536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406"/>
      <c r="E3" s="274"/>
      <c r="F3" s="40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42916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406" t="s">
        <v>8</v>
      </c>
      <c r="E6" s="278" t="s">
        <v>563</v>
      </c>
      <c r="F6" s="279"/>
      <c r="G6" s="278" t="s">
        <v>564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5"/>
      <c r="O6" s="281" t="s">
        <v>12</v>
      </c>
      <c r="P6" s="405"/>
      <c r="Q6" s="283" t="s">
        <v>86</v>
      </c>
      <c r="R6" s="284"/>
      <c r="S6" s="281" t="s">
        <v>12</v>
      </c>
      <c r="T6" s="40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4693610-2408291</f>
        <v>2285319</v>
      </c>
      <c r="F9" s="287"/>
      <c r="G9" s="293">
        <f>4194697-2408344</f>
        <v>1786353</v>
      </c>
      <c r="H9" s="288"/>
      <c r="I9" s="293">
        <v>2306105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2.4498430958542634E-5</v>
      </c>
      <c r="E10" s="297">
        <v>2408291</v>
      </c>
      <c r="F10" s="287"/>
      <c r="G10" s="297">
        <v>2408344</v>
      </c>
      <c r="H10" s="288"/>
      <c r="I10" s="297">
        <v>1408043</v>
      </c>
      <c r="J10" s="287"/>
      <c r="K10" s="297">
        <v>59</v>
      </c>
      <c r="L10" s="288"/>
      <c r="M10" s="297">
        <v>0</v>
      </c>
      <c r="N10" s="287"/>
      <c r="O10" s="297">
        <v>59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4693610</v>
      </c>
      <c r="F11" s="279"/>
      <c r="G11" s="301">
        <f>SUM(G8:G10)</f>
        <v>4194697</v>
      </c>
      <c r="H11" s="276"/>
      <c r="I11" s="301">
        <f>SUM(I9:I10)</f>
        <v>3714148</v>
      </c>
      <c r="J11" s="279"/>
      <c r="K11" s="301">
        <f>SUM(K9:K10)</f>
        <v>59</v>
      </c>
      <c r="L11" s="276"/>
      <c r="M11" s="301">
        <f>SUM(M9:M10)</f>
        <v>0</v>
      </c>
      <c r="N11" s="279"/>
      <c r="O11" s="301">
        <f>SUM(O9:O10)</f>
        <v>59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681590</v>
      </c>
      <c r="F14" s="309"/>
      <c r="G14" s="366">
        <v>683262</v>
      </c>
      <c r="H14" s="310"/>
      <c r="I14" s="308">
        <v>544137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4506552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11726203</v>
      </c>
      <c r="F23" s="317"/>
      <c r="G23" s="316">
        <f>SUM(G14:G22)</f>
        <v>11301505</v>
      </c>
      <c r="H23" s="318"/>
      <c r="I23" s="316">
        <f>SUM(I14:I22)</f>
        <v>10773140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728</v>
      </c>
      <c r="L27" s="321"/>
      <c r="M27" s="320">
        <v>944</v>
      </c>
      <c r="N27" s="320"/>
      <c r="O27" s="320">
        <v>728</v>
      </c>
      <c r="P27" s="321"/>
      <c r="Q27" s="320">
        <v>944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460860</v>
      </c>
      <c r="F28" s="303"/>
      <c r="G28" s="303">
        <v>470255</v>
      </c>
      <c r="H28" s="304"/>
      <c r="I28" s="303">
        <v>274017</v>
      </c>
      <c r="J28" s="303"/>
      <c r="K28" s="303">
        <v>9395</v>
      </c>
      <c r="L28" s="304"/>
      <c r="M28" s="303">
        <v>26039</v>
      </c>
      <c r="N28" s="303"/>
      <c r="O28" s="303">
        <v>9395</v>
      </c>
      <c r="P28" s="304"/>
      <c r="Q28" s="303">
        <v>26039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4150327</v>
      </c>
      <c r="F29" s="303"/>
      <c r="G29" s="303">
        <v>4167505</v>
      </c>
      <c r="H29" s="304"/>
      <c r="I29" s="303">
        <v>1943867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-8861</v>
      </c>
      <c r="N30" s="303"/>
      <c r="O30" s="303">
        <v>0</v>
      </c>
      <c r="P30" s="304"/>
      <c r="Q30" s="303">
        <v>-8861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-5614832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-1003645</v>
      </c>
      <c r="F32" s="274"/>
      <c r="G32" s="316">
        <f>SUM(G27:G31)</f>
        <v>-550702</v>
      </c>
      <c r="H32" s="325"/>
      <c r="I32" s="316">
        <f>SUM(I27:I31)</f>
        <v>418662</v>
      </c>
      <c r="J32" s="274"/>
      <c r="K32" s="316">
        <f>SUM(K27:K31)</f>
        <v>10123</v>
      </c>
      <c r="L32" s="325"/>
      <c r="M32" s="316">
        <f>SUM(M27:M31)</f>
        <v>18122</v>
      </c>
      <c r="N32" s="274"/>
      <c r="O32" s="316">
        <f>SUM(O27:O31)</f>
        <v>10123</v>
      </c>
      <c r="P32" s="325"/>
      <c r="Q32" s="316">
        <f>SUM(Q27:Q31)</f>
        <v>18122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15416168</v>
      </c>
      <c r="F34" s="274"/>
      <c r="G34" s="326">
        <f>+G32+G23+G11</f>
        <v>14945500</v>
      </c>
      <c r="H34" s="276"/>
      <c r="I34" s="326">
        <f>+I32+I23+I11</f>
        <v>14905950</v>
      </c>
      <c r="J34" s="274"/>
      <c r="K34" s="326">
        <f>+K32+K23+K11</f>
        <v>10182</v>
      </c>
      <c r="L34" s="276"/>
      <c r="M34" s="326">
        <f>+M32+M23+M11</f>
        <v>18122</v>
      </c>
      <c r="N34" s="274"/>
      <c r="O34" s="326">
        <f>+O32+O23+O11</f>
        <v>10182</v>
      </c>
      <c r="P34" s="276"/>
      <c r="Q34" s="326">
        <f>+Q32+Q23+Q11</f>
        <v>18122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6353835</v>
      </c>
      <c r="F36" s="305"/>
      <c r="G36" s="320">
        <v>6416688</v>
      </c>
      <c r="H36" s="288"/>
      <c r="I36" s="320">
        <v>5950704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59</v>
      </c>
      <c r="L48" s="328"/>
      <c r="M48" s="332"/>
      <c r="N48" s="328"/>
      <c r="O48" s="332">
        <f>+O10</f>
        <v>59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10123</v>
      </c>
      <c r="L51" s="335"/>
      <c r="M51" s="320"/>
      <c r="N51" s="335"/>
      <c r="O51" s="320">
        <f>+O27+O28</f>
        <v>10123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26983</v>
      </c>
      <c r="N53" s="328"/>
      <c r="O53" s="332"/>
      <c r="P53" s="328"/>
      <c r="Q53" s="332">
        <f>+Q27+Q28</f>
        <v>26983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-8861</v>
      </c>
      <c r="N54" s="328"/>
      <c r="O54" s="332"/>
      <c r="P54" s="328"/>
      <c r="Q54" s="332">
        <f>+Q30</f>
        <v>-8861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10182</v>
      </c>
      <c r="L56" s="328"/>
      <c r="M56" s="337">
        <f>SUM(M48:M55)</f>
        <v>18122</v>
      </c>
      <c r="N56" s="328"/>
      <c r="O56" s="337">
        <f>SUM(O48:O55)</f>
        <v>10182</v>
      </c>
      <c r="P56" s="332"/>
      <c r="Q56" s="337">
        <f>SUM(Q48:Q55)</f>
        <v>18122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70708</v>
      </c>
      <c r="L59" s="341"/>
      <c r="M59" s="341">
        <f>+M58-M56</f>
        <v>188884</v>
      </c>
      <c r="N59" s="341"/>
      <c r="O59" s="340">
        <f>+O58-O56</f>
        <v>148883</v>
      </c>
      <c r="P59" s="341"/>
      <c r="Q59" s="341">
        <f>+Q58-Q56</f>
        <v>506089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rgb="FFFFFF00"/>
    <pageSetUpPr fitToPage="1"/>
  </sheetPr>
  <dimension ref="A1:AA73"/>
  <sheetViews>
    <sheetView showGridLines="0" zoomScaleNormal="100" workbookViewId="0">
      <selection activeCell="G10" sqref="G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536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404"/>
      <c r="E3" s="274"/>
      <c r="F3" s="40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404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3"/>
      <c r="O6" s="281" t="s">
        <v>12</v>
      </c>
      <c r="P6" s="403"/>
      <c r="Q6" s="283" t="s">
        <v>86</v>
      </c>
      <c r="R6" s="284"/>
      <c r="S6" s="281" t="s">
        <v>12</v>
      </c>
      <c r="T6" s="40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536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402"/>
      <c r="E3" s="274"/>
      <c r="F3" s="40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42855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402" t="s">
        <v>8</v>
      </c>
      <c r="E6" s="278" t="s">
        <v>558</v>
      </c>
      <c r="F6" s="279"/>
      <c r="G6" s="278" t="s">
        <v>557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1"/>
      <c r="O6" s="281" t="s">
        <v>12</v>
      </c>
      <c r="P6" s="401"/>
      <c r="Q6" s="283" t="s">
        <v>86</v>
      </c>
      <c r="R6" s="284"/>
      <c r="S6" s="281" t="s">
        <v>12</v>
      </c>
      <c r="T6" s="40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4413620-408262</f>
        <v>4005358</v>
      </c>
      <c r="F9" s="287"/>
      <c r="G9" s="293">
        <f>4462655-408264</f>
        <v>4054391</v>
      </c>
      <c r="H9" s="288"/>
      <c r="I9" s="293">
        <f>4355458-1407882</f>
        <v>2947576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2.4494014887462248E-5</v>
      </c>
      <c r="E10" s="297">
        <v>408262</v>
      </c>
      <c r="F10" s="287"/>
      <c r="G10" s="297">
        <v>408264</v>
      </c>
      <c r="H10" s="288"/>
      <c r="I10" s="297">
        <v>1407882</v>
      </c>
      <c r="J10" s="287"/>
      <c r="K10" s="297">
        <v>10</v>
      </c>
      <c r="L10" s="288"/>
      <c r="M10" s="297">
        <v>0</v>
      </c>
      <c r="N10" s="287"/>
      <c r="O10" s="297">
        <v>368</v>
      </c>
      <c r="P10" s="288"/>
      <c r="Q10" s="297">
        <v>0</v>
      </c>
      <c r="R10" s="287"/>
      <c r="S10" s="297">
        <v>3578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4413620</v>
      </c>
      <c r="F11" s="279"/>
      <c r="G11" s="301">
        <f>SUM(G8:G10)</f>
        <v>4462655</v>
      </c>
      <c r="H11" s="276"/>
      <c r="I11" s="301">
        <f>SUM(I9:I10)</f>
        <v>4355458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368</v>
      </c>
      <c r="P11" s="276"/>
      <c r="Q11" s="301">
        <f>SUM(Q9:Q10)</f>
        <v>0</v>
      </c>
      <c r="R11" s="279"/>
      <c r="S11" s="301">
        <f>SUM(S9:S10)</f>
        <v>3578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665335</v>
      </c>
      <c r="F14" s="309"/>
      <c r="G14" s="366">
        <v>656781</v>
      </c>
      <c r="H14" s="310"/>
      <c r="I14" s="308">
        <v>512146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12894338</v>
      </c>
      <c r="F23" s="317"/>
      <c r="G23" s="316">
        <f>SUM(G14:G22)</f>
        <v>12885784</v>
      </c>
      <c r="H23" s="318"/>
      <c r="I23" s="316">
        <f>SUM(I14:I22)</f>
        <v>9297790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205</v>
      </c>
      <c r="L27" s="321"/>
      <c r="M27" s="320">
        <v>-8759</v>
      </c>
      <c r="N27" s="320"/>
      <c r="O27" s="320">
        <v>7810</v>
      </c>
      <c r="P27" s="321"/>
      <c r="Q27" s="320">
        <v>132655</v>
      </c>
      <c r="R27" s="320"/>
      <c r="S27" s="320">
        <v>9811</v>
      </c>
      <c r="T27" s="321"/>
      <c r="U27" s="320">
        <v>1104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432941</v>
      </c>
      <c r="F28" s="303"/>
      <c r="G28" s="303">
        <v>444170</v>
      </c>
      <c r="H28" s="304"/>
      <c r="I28" s="303">
        <v>221259</v>
      </c>
      <c r="J28" s="303"/>
      <c r="K28" s="303">
        <v>11229</v>
      </c>
      <c r="L28" s="304"/>
      <c r="M28" s="303">
        <v>81511</v>
      </c>
      <c r="N28" s="303"/>
      <c r="O28" s="303">
        <v>189321</v>
      </c>
      <c r="P28" s="304"/>
      <c r="Q28" s="303">
        <v>2618599</v>
      </c>
      <c r="R28" s="303"/>
      <c r="S28" s="303">
        <v>221259</v>
      </c>
      <c r="T28" s="304"/>
      <c r="U28" s="303">
        <v>-319470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3997593</v>
      </c>
      <c r="F29" s="303"/>
      <c r="G29" s="303">
        <v>4077824</v>
      </c>
      <c r="H29" s="304"/>
      <c r="I29" s="303">
        <v>1187903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-1280</v>
      </c>
      <c r="N30" s="303"/>
      <c r="O30" s="303">
        <v>0</v>
      </c>
      <c r="P30" s="304"/>
      <c r="Q30" s="303">
        <v>-41396</v>
      </c>
      <c r="R30" s="303">
        <v>0</v>
      </c>
      <c r="S30" s="303">
        <v>0</v>
      </c>
      <c r="T30" s="304"/>
      <c r="U30" s="303">
        <v>-41114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-2368688</v>
      </c>
      <c r="F32" s="274"/>
      <c r="G32" s="316">
        <f>SUM(G27:G31)</f>
        <v>-2277228</v>
      </c>
      <c r="H32" s="325"/>
      <c r="I32" s="316">
        <f>SUM(I27:I31)</f>
        <v>1053299</v>
      </c>
      <c r="J32" s="274"/>
      <c r="K32" s="316">
        <f>SUM(K27:K31)</f>
        <v>11434</v>
      </c>
      <c r="L32" s="325"/>
      <c r="M32" s="316">
        <f>SUM(M27:M31)</f>
        <v>71472</v>
      </c>
      <c r="N32" s="274"/>
      <c r="O32" s="316">
        <f>SUM(O27:O31)</f>
        <v>197131</v>
      </c>
      <c r="P32" s="325"/>
      <c r="Q32" s="316">
        <f>SUM(Q27:Q31)</f>
        <v>2709858</v>
      </c>
      <c r="R32" s="274"/>
      <c r="S32" s="316">
        <f>SUM(S27:S31)</f>
        <v>231070</v>
      </c>
      <c r="T32" s="325"/>
      <c r="U32" s="316">
        <f>SUM(U27:U31)</f>
        <v>-359480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14939270</v>
      </c>
      <c r="F34" s="274"/>
      <c r="G34" s="326">
        <f>+G32+G23+G11</f>
        <v>15071211</v>
      </c>
      <c r="H34" s="276"/>
      <c r="I34" s="326">
        <f>+I32+I23+I11</f>
        <v>14706547</v>
      </c>
      <c r="J34" s="274"/>
      <c r="K34" s="326">
        <f>+K32+K23+K11</f>
        <v>11444</v>
      </c>
      <c r="L34" s="276"/>
      <c r="M34" s="326">
        <f>+M32+M23+M11</f>
        <v>71472</v>
      </c>
      <c r="N34" s="274"/>
      <c r="O34" s="326">
        <f>+O32+O23+O11</f>
        <v>197499</v>
      </c>
      <c r="P34" s="276"/>
      <c r="Q34" s="326">
        <f>+Q32+Q23+Q11</f>
        <v>2709858</v>
      </c>
      <c r="R34" s="274"/>
      <c r="S34" s="326">
        <f>+S32+S23+S11</f>
        <v>234648</v>
      </c>
      <c r="T34" s="276"/>
      <c r="U34" s="326">
        <f>+U32+U23+U11</f>
        <v>-359480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6601493</v>
      </c>
      <c r="F36" s="305"/>
      <c r="G36" s="320">
        <v>6620214</v>
      </c>
      <c r="H36" s="288"/>
      <c r="I36" s="320">
        <v>5555453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368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11434</v>
      </c>
      <c r="L51" s="335"/>
      <c r="M51" s="320"/>
      <c r="N51" s="335"/>
      <c r="O51" s="320">
        <f>+O27+O28</f>
        <v>197131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72752</v>
      </c>
      <c r="N53" s="328"/>
      <c r="O53" s="332"/>
      <c r="P53" s="328"/>
      <c r="Q53" s="332">
        <f>+Q27+Q28</f>
        <v>2751254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-1280</v>
      </c>
      <c r="N54" s="328"/>
      <c r="O54" s="332"/>
      <c r="P54" s="328"/>
      <c r="Q54" s="332">
        <f>+Q30</f>
        <v>-41396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11444</v>
      </c>
      <c r="L56" s="328"/>
      <c r="M56" s="337">
        <f>SUM(M48:M55)</f>
        <v>71472</v>
      </c>
      <c r="N56" s="328"/>
      <c r="O56" s="337">
        <f>SUM(O48:O55)</f>
        <v>197499</v>
      </c>
      <c r="P56" s="332"/>
      <c r="Q56" s="337">
        <f>SUM(Q48:Q55)</f>
        <v>2709858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69446</v>
      </c>
      <c r="L59" s="341"/>
      <c r="M59" s="341">
        <f>+M58-M56</f>
        <v>135534</v>
      </c>
      <c r="N59" s="341"/>
      <c r="O59" s="340">
        <f>+O58-O56</f>
        <v>-38434</v>
      </c>
      <c r="P59" s="341"/>
      <c r="Q59" s="341">
        <f>+Q58-Q56</f>
        <v>-2185647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536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400"/>
      <c r="E3" s="274"/>
      <c r="F3" s="40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42825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400" t="s">
        <v>8</v>
      </c>
      <c r="E6" s="278" t="s">
        <v>555</v>
      </c>
      <c r="F6" s="279"/>
      <c r="G6" s="278" t="s">
        <v>556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9"/>
      <c r="O6" s="281" t="s">
        <v>12</v>
      </c>
      <c r="P6" s="399"/>
      <c r="Q6" s="283" t="s">
        <v>86</v>
      </c>
      <c r="R6" s="284"/>
      <c r="S6" s="281" t="s">
        <v>12</v>
      </c>
      <c r="T6" s="39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5652619-408259</f>
        <v>5244360</v>
      </c>
      <c r="F9" s="287"/>
      <c r="G9" s="293">
        <f>4413620-408262</f>
        <v>4005358</v>
      </c>
      <c r="H9" s="288"/>
      <c r="I9" s="293">
        <f>4085420-1407790</f>
        <v>2677630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2.4494164877572041E-5</v>
      </c>
      <c r="E10" s="297">
        <v>408259</v>
      </c>
      <c r="F10" s="287"/>
      <c r="G10" s="297">
        <v>408262</v>
      </c>
      <c r="H10" s="288"/>
      <c r="I10" s="297">
        <v>1407790</v>
      </c>
      <c r="J10" s="287"/>
      <c r="K10" s="297">
        <v>10</v>
      </c>
      <c r="L10" s="288"/>
      <c r="M10" s="297">
        <v>0</v>
      </c>
      <c r="N10" s="287"/>
      <c r="O10" s="297">
        <v>358</v>
      </c>
      <c r="P10" s="288"/>
      <c r="Q10" s="297">
        <v>0</v>
      </c>
      <c r="R10" s="287"/>
      <c r="S10" s="297">
        <v>3479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5652619</v>
      </c>
      <c r="F11" s="279"/>
      <c r="G11" s="301">
        <f>SUM(G8:G10)</f>
        <v>4413620</v>
      </c>
      <c r="H11" s="276"/>
      <c r="I11" s="301">
        <f>SUM(I9:I10)</f>
        <v>4085420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358</v>
      </c>
      <c r="P11" s="276"/>
      <c r="Q11" s="301">
        <f>SUM(Q9:Q10)</f>
        <v>0</v>
      </c>
      <c r="R11" s="279"/>
      <c r="S11" s="301">
        <f>SUM(S9:S10)</f>
        <v>3479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642184</v>
      </c>
      <c r="F14" s="309"/>
      <c r="G14" s="366">
        <v>665335</v>
      </c>
      <c r="H14" s="310"/>
      <c r="I14" s="308">
        <v>487594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12871186.26</v>
      </c>
      <c r="F23" s="317"/>
      <c r="G23" s="316">
        <f>SUM(G14:G22)</f>
        <v>12894338</v>
      </c>
      <c r="H23" s="318"/>
      <c r="I23" s="316">
        <f>SUM(I14:I22)</f>
        <v>9273238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983</v>
      </c>
      <c r="L27" s="321"/>
      <c r="M27" s="320">
        <v>22170</v>
      </c>
      <c r="N27" s="320"/>
      <c r="O27" s="320">
        <v>7606</v>
      </c>
      <c r="P27" s="321"/>
      <c r="Q27" s="320">
        <v>134524</v>
      </c>
      <c r="R27" s="320"/>
      <c r="S27" s="320">
        <v>6623</v>
      </c>
      <c r="T27" s="321"/>
      <c r="U27" s="320">
        <v>119245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423516</v>
      </c>
      <c r="F28" s="303"/>
      <c r="G28" s="303">
        <v>432941</v>
      </c>
      <c r="H28" s="304"/>
      <c r="I28" s="303">
        <v>197756</v>
      </c>
      <c r="J28" s="303"/>
      <c r="K28" s="303">
        <v>9425</v>
      </c>
      <c r="L28" s="304"/>
      <c r="M28" s="303">
        <v>320434</v>
      </c>
      <c r="N28" s="303"/>
      <c r="O28" s="303">
        <v>178091</v>
      </c>
      <c r="P28" s="304"/>
      <c r="Q28" s="303">
        <v>2537089</v>
      </c>
      <c r="R28" s="303"/>
      <c r="S28" s="303">
        <v>168667</v>
      </c>
      <c r="T28" s="304"/>
      <c r="U28" s="303">
        <v>2216655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3685079</v>
      </c>
      <c r="F29" s="303"/>
      <c r="G29" s="303">
        <v>3997593</v>
      </c>
      <c r="H29" s="304"/>
      <c r="I29" s="303">
        <v>710026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-7920</v>
      </c>
      <c r="N30" s="303"/>
      <c r="O30" s="303">
        <v>0</v>
      </c>
      <c r="P30" s="304"/>
      <c r="Q30" s="303">
        <v>-40116</v>
      </c>
      <c r="R30" s="303">
        <v>0</v>
      </c>
      <c r="S30" s="303">
        <v>0</v>
      </c>
      <c r="T30" s="304"/>
      <c r="U30" s="303">
        <v>-32196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-2690627</v>
      </c>
      <c r="F32" s="274"/>
      <c r="G32" s="316">
        <f>SUM(G27:G31)</f>
        <v>-2368688</v>
      </c>
      <c r="H32" s="325"/>
      <c r="I32" s="316">
        <f>SUM(I27:I31)</f>
        <v>551919</v>
      </c>
      <c r="J32" s="274"/>
      <c r="K32" s="316">
        <f>SUM(K27:K31)</f>
        <v>10408</v>
      </c>
      <c r="L32" s="325"/>
      <c r="M32" s="316">
        <f>SUM(M27:M31)</f>
        <v>334684</v>
      </c>
      <c r="N32" s="274"/>
      <c r="O32" s="316">
        <f>SUM(O27:O31)</f>
        <v>185697</v>
      </c>
      <c r="P32" s="325"/>
      <c r="Q32" s="316">
        <f>SUM(Q27:Q31)</f>
        <v>2631497</v>
      </c>
      <c r="R32" s="274"/>
      <c r="S32" s="316">
        <f>SUM(S27:S31)</f>
        <v>175290</v>
      </c>
      <c r="T32" s="325"/>
      <c r="U32" s="316">
        <f>SUM(U27:U31)</f>
        <v>2303704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15833178.26</v>
      </c>
      <c r="F34" s="274"/>
      <c r="G34" s="326">
        <f>+G32+G23+G11</f>
        <v>14939270</v>
      </c>
      <c r="H34" s="276"/>
      <c r="I34" s="326">
        <f>+I32+I23+I11</f>
        <v>13910577</v>
      </c>
      <c r="J34" s="274"/>
      <c r="K34" s="326">
        <f>+K32+K23+K11</f>
        <v>10418</v>
      </c>
      <c r="L34" s="276"/>
      <c r="M34" s="326">
        <f>+M32+M23+M11</f>
        <v>334684</v>
      </c>
      <c r="N34" s="274"/>
      <c r="O34" s="326">
        <f>+O32+O23+O11</f>
        <v>186055</v>
      </c>
      <c r="P34" s="276"/>
      <c r="Q34" s="326">
        <f>+Q32+Q23+Q11</f>
        <v>2631497</v>
      </c>
      <c r="R34" s="274"/>
      <c r="S34" s="326">
        <f>+S32+S23+S11</f>
        <v>178769</v>
      </c>
      <c r="T34" s="276"/>
      <c r="U34" s="326">
        <f>+U32+U23+U11</f>
        <v>2303704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6357473</v>
      </c>
      <c r="F36" s="305"/>
      <c r="G36" s="320">
        <v>6601493</v>
      </c>
      <c r="H36" s="288"/>
      <c r="I36" s="320">
        <v>5337894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358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10408</v>
      </c>
      <c r="L51" s="335"/>
      <c r="M51" s="320"/>
      <c r="N51" s="335"/>
      <c r="O51" s="320">
        <f>+O27+O28</f>
        <v>185697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342604</v>
      </c>
      <c r="N53" s="328"/>
      <c r="O53" s="332"/>
      <c r="P53" s="328"/>
      <c r="Q53" s="332">
        <f>+Q27+Q28</f>
        <v>2671613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-7920</v>
      </c>
      <c r="N54" s="328"/>
      <c r="O54" s="332"/>
      <c r="P54" s="328"/>
      <c r="Q54" s="332">
        <f>+Q30</f>
        <v>-40116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10418</v>
      </c>
      <c r="L56" s="328"/>
      <c r="M56" s="337">
        <f>SUM(M48:M55)</f>
        <v>334684</v>
      </c>
      <c r="N56" s="328"/>
      <c r="O56" s="337">
        <f>SUM(O48:O55)</f>
        <v>186055</v>
      </c>
      <c r="P56" s="332"/>
      <c r="Q56" s="337">
        <f>SUM(Q48:Q55)</f>
        <v>2631497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70472</v>
      </c>
      <c r="L59" s="341"/>
      <c r="M59" s="341">
        <f>+M58-M56</f>
        <v>-127678</v>
      </c>
      <c r="N59" s="341"/>
      <c r="O59" s="340">
        <f>+O58-O56</f>
        <v>-26990</v>
      </c>
      <c r="P59" s="341"/>
      <c r="Q59" s="341">
        <f>+Q58-Q56</f>
        <v>-2107286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rgb="FFFFFF00"/>
    <pageSetUpPr fitToPage="1"/>
  </sheetPr>
  <dimension ref="A1:AA73"/>
  <sheetViews>
    <sheetView showGridLines="0" topLeftCell="A10" zoomScaleNormal="100" workbookViewId="0">
      <selection activeCell="F27" sqref="F2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536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398"/>
      <c r="E3" s="274"/>
      <c r="F3" s="39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42794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398" t="s">
        <v>8</v>
      </c>
      <c r="E6" s="278" t="s">
        <v>554</v>
      </c>
      <c r="F6" s="279"/>
      <c r="G6" s="278" t="s">
        <v>553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7"/>
      <c r="O6" s="281" t="s">
        <v>12</v>
      </c>
      <c r="P6" s="397"/>
      <c r="Q6" s="283" t="s">
        <v>86</v>
      </c>
      <c r="R6" s="284"/>
      <c r="S6" s="281" t="s">
        <v>12</v>
      </c>
      <c r="T6" s="39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3440635-408255</f>
        <v>3032380</v>
      </c>
      <c r="F9" s="287"/>
      <c r="G9" s="293">
        <f>5652619-408259</f>
        <v>5244360</v>
      </c>
      <c r="H9" s="288"/>
      <c r="I9" s="332">
        <f>3561635-1407681</f>
        <v>2153954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2.6943812353493019E-5</v>
      </c>
      <c r="E10" s="297">
        <v>408255</v>
      </c>
      <c r="F10" s="287"/>
      <c r="G10" s="297">
        <v>408259</v>
      </c>
      <c r="H10" s="288"/>
      <c r="I10" s="297">
        <v>1407681</v>
      </c>
      <c r="J10" s="287"/>
      <c r="K10" s="297">
        <v>11</v>
      </c>
      <c r="L10" s="288"/>
      <c r="M10" s="297">
        <v>0</v>
      </c>
      <c r="N10" s="287"/>
      <c r="O10" s="297">
        <v>348</v>
      </c>
      <c r="P10" s="288"/>
      <c r="Q10" s="297">
        <v>0</v>
      </c>
      <c r="R10" s="287"/>
      <c r="S10" s="297">
        <v>3363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3440635</v>
      </c>
      <c r="F11" s="279"/>
      <c r="G11" s="301">
        <f>SUM(G8:G10)</f>
        <v>5652619</v>
      </c>
      <c r="H11" s="276"/>
      <c r="I11" s="301">
        <f>SUM(I9:I10)</f>
        <v>3561635</v>
      </c>
      <c r="J11" s="279"/>
      <c r="K11" s="301">
        <f>SUM(K9:K10)</f>
        <v>11</v>
      </c>
      <c r="L11" s="276"/>
      <c r="M11" s="301">
        <f>SUM(M9:M10)</f>
        <v>0</v>
      </c>
      <c r="N11" s="279"/>
      <c r="O11" s="301">
        <f>SUM(O9:O10)</f>
        <v>348</v>
      </c>
      <c r="P11" s="276"/>
      <c r="Q11" s="301">
        <f>SUM(Q9:Q10)</f>
        <v>0</v>
      </c>
      <c r="R11" s="279"/>
      <c r="S11" s="301">
        <f>SUM(S9:S10)</f>
        <v>3363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630166</v>
      </c>
      <c r="F14" s="309"/>
      <c r="G14" s="366">
        <v>642184</v>
      </c>
      <c r="H14" s="310"/>
      <c r="I14" s="308">
        <v>444684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10859168.26</v>
      </c>
      <c r="F23" s="317"/>
      <c r="G23" s="316">
        <f>SUM(G14:G22)</f>
        <v>12871186.26</v>
      </c>
      <c r="H23" s="318"/>
      <c r="I23" s="316">
        <f>SUM(I14:I22)</f>
        <v>9230328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1181</v>
      </c>
      <c r="L27" s="321"/>
      <c r="M27" s="320">
        <v>11050</v>
      </c>
      <c r="N27" s="320"/>
      <c r="O27" s="320">
        <v>6623</v>
      </c>
      <c r="P27" s="321"/>
      <c r="Q27" s="320">
        <v>119245</v>
      </c>
      <c r="R27" s="320"/>
      <c r="S27" s="320">
        <v>9025</v>
      </c>
      <c r="T27" s="321"/>
      <c r="U27" s="320">
        <v>-65364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409228</v>
      </c>
      <c r="F28" s="303"/>
      <c r="G28" s="303">
        <v>423516</v>
      </c>
      <c r="H28" s="304"/>
      <c r="I28" s="303">
        <v>185628</v>
      </c>
      <c r="J28" s="303"/>
      <c r="K28" s="303">
        <v>14288</v>
      </c>
      <c r="L28" s="304"/>
      <c r="M28" s="303">
        <v>95274</v>
      </c>
      <c r="N28" s="303"/>
      <c r="O28" s="303">
        <v>168667</v>
      </c>
      <c r="P28" s="304"/>
      <c r="Q28" s="303">
        <v>2216655</v>
      </c>
      <c r="R28" s="303"/>
      <c r="S28" s="303">
        <v>185629</v>
      </c>
      <c r="T28" s="304"/>
      <c r="U28" s="303">
        <v>-1370922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3590656</v>
      </c>
      <c r="F29" s="303"/>
      <c r="G29" s="303">
        <v>3685079</v>
      </c>
      <c r="H29" s="304"/>
      <c r="I29" s="303">
        <v>147309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-851</v>
      </c>
      <c r="N30" s="303"/>
      <c r="O30" s="303">
        <v>0</v>
      </c>
      <c r="P30" s="304"/>
      <c r="Q30" s="303">
        <v>-32196</v>
      </c>
      <c r="R30" s="303">
        <v>0</v>
      </c>
      <c r="S30" s="303">
        <v>0</v>
      </c>
      <c r="T30" s="304"/>
      <c r="U30" s="303">
        <v>-30256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-799338</v>
      </c>
      <c r="F32" s="274"/>
      <c r="G32" s="316">
        <f>SUM(G27:G31)</f>
        <v>-2690627</v>
      </c>
      <c r="H32" s="325"/>
      <c r="I32" s="316">
        <f>SUM(I27:I31)</f>
        <v>-22926</v>
      </c>
      <c r="J32" s="274"/>
      <c r="K32" s="316">
        <f>SUM(K27:K31)</f>
        <v>15469</v>
      </c>
      <c r="L32" s="325"/>
      <c r="M32" s="316">
        <f>SUM(M27:M31)</f>
        <v>105473</v>
      </c>
      <c r="N32" s="274"/>
      <c r="O32" s="316">
        <f>SUM(O27:O31)</f>
        <v>175290</v>
      </c>
      <c r="P32" s="325"/>
      <c r="Q32" s="316">
        <f>SUM(Q27:Q31)</f>
        <v>2303704</v>
      </c>
      <c r="R32" s="274"/>
      <c r="S32" s="316">
        <f>SUM(S27:S31)</f>
        <v>194654</v>
      </c>
      <c r="T32" s="325"/>
      <c r="U32" s="316">
        <f>SUM(U27:U31)</f>
        <v>-1466542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13500465.26</v>
      </c>
      <c r="F34" s="274"/>
      <c r="G34" s="326">
        <f>+G32+G23+G11</f>
        <v>15833178.26</v>
      </c>
      <c r="H34" s="276"/>
      <c r="I34" s="326">
        <f>+I32+I23+I11</f>
        <v>12769037</v>
      </c>
      <c r="J34" s="274"/>
      <c r="K34" s="326">
        <f>+K32+K23+K11</f>
        <v>15480</v>
      </c>
      <c r="L34" s="276"/>
      <c r="M34" s="326">
        <f>+M32+M23+M11</f>
        <v>105473</v>
      </c>
      <c r="N34" s="274"/>
      <c r="O34" s="326">
        <f>+O32+O23+O11</f>
        <v>175638</v>
      </c>
      <c r="P34" s="276"/>
      <c r="Q34" s="326">
        <f>+Q32+Q23+Q11</f>
        <v>2303704</v>
      </c>
      <c r="R34" s="274"/>
      <c r="S34" s="326">
        <f>+S32+S23+S11</f>
        <v>198017</v>
      </c>
      <c r="T34" s="276"/>
      <c r="U34" s="326">
        <f>+U32+U23+U11</f>
        <v>-1466542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6373219</v>
      </c>
      <c r="F36" s="305"/>
      <c r="G36" s="320">
        <v>6357473</v>
      </c>
      <c r="H36" s="288"/>
      <c r="I36" s="320">
        <v>4954464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11</v>
      </c>
      <c r="L48" s="328"/>
      <c r="M48" s="332"/>
      <c r="N48" s="328"/>
      <c r="O48" s="332">
        <f>+O10</f>
        <v>348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15469</v>
      </c>
      <c r="L51" s="335"/>
      <c r="M51" s="320"/>
      <c r="N51" s="335"/>
      <c r="O51" s="320">
        <f>+O27+O28</f>
        <v>175290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106324</v>
      </c>
      <c r="N53" s="328"/>
      <c r="O53" s="332"/>
      <c r="P53" s="328"/>
      <c r="Q53" s="332">
        <f>+Q27+Q28</f>
        <v>2335900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-851</v>
      </c>
      <c r="N54" s="328"/>
      <c r="O54" s="332"/>
      <c r="P54" s="328"/>
      <c r="Q54" s="332">
        <f>+Q30</f>
        <v>-32196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15480</v>
      </c>
      <c r="L56" s="328"/>
      <c r="M56" s="337">
        <f>SUM(M48:M55)</f>
        <v>105473</v>
      </c>
      <c r="N56" s="328"/>
      <c r="O56" s="337">
        <f>SUM(O48:O55)</f>
        <v>175638</v>
      </c>
      <c r="P56" s="332"/>
      <c r="Q56" s="337">
        <f>SUM(Q48:Q55)</f>
        <v>2303704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65410</v>
      </c>
      <c r="L59" s="341"/>
      <c r="M59" s="341">
        <f>+M58-M56</f>
        <v>101533</v>
      </c>
      <c r="N59" s="341"/>
      <c r="O59" s="340">
        <f>+O58-O56</f>
        <v>-16573</v>
      </c>
      <c r="P59" s="341"/>
      <c r="Q59" s="341">
        <f>+Q58-Q56</f>
        <v>-1779493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536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396"/>
      <c r="E3" s="274"/>
      <c r="F3" s="39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42766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396" t="s">
        <v>8</v>
      </c>
      <c r="E6" s="278" t="s">
        <v>551</v>
      </c>
      <c r="F6" s="279"/>
      <c r="G6" s="278" t="s">
        <v>552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5"/>
      <c r="O6" s="281" t="s">
        <v>12</v>
      </c>
      <c r="P6" s="395"/>
      <c r="Q6" s="283" t="s">
        <v>86</v>
      </c>
      <c r="R6" s="284"/>
      <c r="S6" s="281" t="s">
        <v>12</v>
      </c>
      <c r="T6" s="39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3886370-408248</f>
        <v>3478122</v>
      </c>
      <c r="F9" s="287"/>
      <c r="G9" s="293">
        <f>3440635-408255</f>
        <v>3032380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3.1843116314330753E-5</v>
      </c>
      <c r="E10" s="297">
        <v>408248</v>
      </c>
      <c r="F10" s="287"/>
      <c r="G10" s="297">
        <v>408255</v>
      </c>
      <c r="H10" s="288"/>
      <c r="I10" s="297">
        <v>1407101</v>
      </c>
      <c r="J10" s="287"/>
      <c r="K10" s="297">
        <v>13</v>
      </c>
      <c r="L10" s="288"/>
      <c r="M10" s="297">
        <v>0</v>
      </c>
      <c r="N10" s="287"/>
      <c r="O10" s="297">
        <v>337</v>
      </c>
      <c r="P10" s="288"/>
      <c r="Q10" s="297">
        <v>0</v>
      </c>
      <c r="R10" s="287"/>
      <c r="S10" s="297">
        <v>3094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3886370</v>
      </c>
      <c r="F11" s="279"/>
      <c r="G11" s="301">
        <f>SUM(G8:G10)</f>
        <v>3440635</v>
      </c>
      <c r="H11" s="276"/>
      <c r="I11" s="301">
        <f>SUM(I9:I10)</f>
        <v>3385303</v>
      </c>
      <c r="J11" s="279"/>
      <c r="K11" s="301">
        <f>SUM(K9:K10)</f>
        <v>13</v>
      </c>
      <c r="L11" s="276"/>
      <c r="M11" s="301">
        <f>SUM(M9:M10)</f>
        <v>0</v>
      </c>
      <c r="N11" s="279"/>
      <c r="O11" s="301">
        <f>SUM(O9:O10)</f>
        <v>337</v>
      </c>
      <c r="P11" s="276"/>
      <c r="Q11" s="301">
        <f>SUM(Q9:Q10)</f>
        <v>0</v>
      </c>
      <c r="R11" s="279"/>
      <c r="S11" s="301">
        <f>SUM(S9:S10)</f>
        <v>3094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620129.75</v>
      </c>
      <c r="F14" s="309"/>
      <c r="G14" s="366">
        <v>630166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10849132.01</v>
      </c>
      <c r="F23" s="317"/>
      <c r="G23" s="316">
        <f>SUM(G14:G22)</f>
        <v>10859168.26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</v>
      </c>
      <c r="L27" s="321"/>
      <c r="M27" s="320">
        <v>17530</v>
      </c>
      <c r="N27" s="320"/>
      <c r="O27" s="320">
        <v>5442</v>
      </c>
      <c r="P27" s="321"/>
      <c r="Q27" s="320">
        <v>108195</v>
      </c>
      <c r="R27" s="320"/>
      <c r="S27" s="320">
        <v>7453</v>
      </c>
      <c r="T27" s="321"/>
      <c r="U27" s="320">
        <v>-6234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398480</v>
      </c>
      <c r="F28" s="303"/>
      <c r="G28" s="303">
        <v>409228</v>
      </c>
      <c r="H28" s="304"/>
      <c r="I28" s="319">
        <v>155495</v>
      </c>
      <c r="J28" s="303"/>
      <c r="K28" s="303">
        <v>10748</v>
      </c>
      <c r="L28" s="304"/>
      <c r="M28" s="303">
        <v>224313</v>
      </c>
      <c r="N28" s="303"/>
      <c r="O28" s="303">
        <v>154378</v>
      </c>
      <c r="P28" s="304"/>
      <c r="Q28" s="303">
        <v>2121380</v>
      </c>
      <c r="R28" s="303"/>
      <c r="S28" s="303">
        <v>165908</v>
      </c>
      <c r="T28" s="304"/>
      <c r="U28" s="303">
        <v>-99482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3367092</v>
      </c>
      <c r="F29" s="303"/>
      <c r="G29" s="303">
        <v>3590656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/>
      <c r="H30" s="304"/>
      <c r="I30" s="322"/>
      <c r="J30" s="303"/>
      <c r="K30" s="303">
        <v>0</v>
      </c>
      <c r="L30" s="304"/>
      <c r="M30" s="303">
        <v>-749</v>
      </c>
      <c r="N30" s="303"/>
      <c r="O30" s="303">
        <v>0</v>
      </c>
      <c r="P30" s="304"/>
      <c r="Q30" s="303">
        <v>-31344</v>
      </c>
      <c r="R30" s="303">
        <v>0</v>
      </c>
      <c r="S30" s="303">
        <v>0</v>
      </c>
      <c r="T30" s="304"/>
      <c r="U30" s="303">
        <v>-29118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-1033650</v>
      </c>
      <c r="F32" s="274"/>
      <c r="G32" s="316">
        <f>SUM(G27:G31)</f>
        <v>-799338</v>
      </c>
      <c r="H32" s="325"/>
      <c r="I32" s="316">
        <f>SUM(I27:I31)</f>
        <v>1235079</v>
      </c>
      <c r="J32" s="274"/>
      <c r="K32" s="316">
        <f>SUM(K27:K31)</f>
        <v>10978</v>
      </c>
      <c r="L32" s="325"/>
      <c r="M32" s="316">
        <f>SUM(M27:M31)</f>
        <v>241094</v>
      </c>
      <c r="N32" s="274"/>
      <c r="O32" s="316">
        <f>SUM(O27:O31)</f>
        <v>159820</v>
      </c>
      <c r="P32" s="325"/>
      <c r="Q32" s="316">
        <f>SUM(Q27:Q31)</f>
        <v>2198231</v>
      </c>
      <c r="R32" s="274"/>
      <c r="S32" s="316">
        <f>SUM(S27:S31)</f>
        <v>173361</v>
      </c>
      <c r="T32" s="325"/>
      <c r="U32" s="316">
        <f>SUM(U27:U31)</f>
        <v>-134834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13701852.01</v>
      </c>
      <c r="F34" s="274"/>
      <c r="G34" s="326">
        <f>+G32+G23+G11</f>
        <v>13500465.26</v>
      </c>
      <c r="H34" s="276"/>
      <c r="I34" s="326">
        <f>+I32+I23+I11</f>
        <v>14436288</v>
      </c>
      <c r="J34" s="274"/>
      <c r="K34" s="326">
        <f>+K32+K23+K11</f>
        <v>10991</v>
      </c>
      <c r="L34" s="276"/>
      <c r="M34" s="326">
        <f>+M32+M23+M11</f>
        <v>241094</v>
      </c>
      <c r="N34" s="274"/>
      <c r="O34" s="326">
        <f>+O32+O23+O11</f>
        <v>160157</v>
      </c>
      <c r="P34" s="276"/>
      <c r="Q34" s="326">
        <f>+Q32+Q23+Q11</f>
        <v>2198231</v>
      </c>
      <c r="R34" s="274"/>
      <c r="S34" s="326">
        <f>+S32+S23+S11</f>
        <v>176455</v>
      </c>
      <c r="T34" s="276"/>
      <c r="U34" s="326">
        <f>+U32+U23+U11</f>
        <v>-134834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6265142</v>
      </c>
      <c r="F36" s="305"/>
      <c r="G36" s="320">
        <v>6373219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13</v>
      </c>
      <c r="L48" s="328"/>
      <c r="M48" s="332"/>
      <c r="N48" s="328"/>
      <c r="O48" s="332">
        <f>+O10</f>
        <v>337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10978</v>
      </c>
      <c r="L51" s="335"/>
      <c r="M51" s="320"/>
      <c r="N51" s="335"/>
      <c r="O51" s="320">
        <f>+O27+O28</f>
        <v>159820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241843</v>
      </c>
      <c r="N53" s="328"/>
      <c r="O53" s="332"/>
      <c r="P53" s="328"/>
      <c r="Q53" s="332">
        <f>+Q27+Q28</f>
        <v>2229575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-749</v>
      </c>
      <c r="N54" s="328"/>
      <c r="O54" s="332"/>
      <c r="P54" s="328"/>
      <c r="Q54" s="332">
        <f>+Q30</f>
        <v>-31344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10991</v>
      </c>
      <c r="L56" s="328"/>
      <c r="M56" s="337">
        <f>SUM(M48:M55)</f>
        <v>241094</v>
      </c>
      <c r="N56" s="328"/>
      <c r="O56" s="337">
        <f>SUM(O48:O55)</f>
        <v>160157</v>
      </c>
      <c r="P56" s="332"/>
      <c r="Q56" s="337">
        <f>SUM(Q48:Q55)</f>
        <v>2198231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69899</v>
      </c>
      <c r="L59" s="341"/>
      <c r="M59" s="341">
        <f>+M58-M56</f>
        <v>-34088</v>
      </c>
      <c r="N59" s="341"/>
      <c r="O59" s="340">
        <f>+O58-O56</f>
        <v>-1092</v>
      </c>
      <c r="P59" s="341"/>
      <c r="Q59" s="341">
        <f>+Q58-Q56</f>
        <v>-1674020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rgb="FFFFFF00"/>
    <pageSetUpPr fitToPage="1"/>
  </sheetPr>
  <dimension ref="A1:AA73"/>
  <sheetViews>
    <sheetView showGridLines="0" zoomScaleNormal="100" workbookViewId="0">
      <selection activeCell="M30" sqref="M3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536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394"/>
      <c r="E3" s="274"/>
      <c r="F3" s="39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42735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394" t="s">
        <v>8</v>
      </c>
      <c r="E6" s="278" t="s">
        <v>549</v>
      </c>
      <c r="F6" s="279"/>
      <c r="G6" s="278" t="s">
        <v>550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3"/>
      <c r="O6" s="281" t="s">
        <v>12</v>
      </c>
      <c r="P6" s="393"/>
      <c r="Q6" s="283" t="s">
        <v>86</v>
      </c>
      <c r="R6" s="284"/>
      <c r="S6" s="281" t="s">
        <v>12</v>
      </c>
      <c r="T6" s="39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4497309-408239</f>
        <v>4089070</v>
      </c>
      <c r="F9" s="287"/>
      <c r="G9" s="293">
        <f>3886370-408248</f>
        <v>3478122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3.9192295774458135E-5</v>
      </c>
      <c r="E10" s="297">
        <v>408239</v>
      </c>
      <c r="F10" s="287"/>
      <c r="G10" s="297">
        <v>408248</v>
      </c>
      <c r="H10" s="288"/>
      <c r="I10" s="297">
        <v>1407101</v>
      </c>
      <c r="J10" s="287"/>
      <c r="K10" s="297">
        <v>16</v>
      </c>
      <c r="L10" s="288"/>
      <c r="M10" s="297">
        <v>0</v>
      </c>
      <c r="N10" s="287"/>
      <c r="O10" s="297">
        <v>324</v>
      </c>
      <c r="P10" s="288"/>
      <c r="Q10" s="297">
        <v>0</v>
      </c>
      <c r="R10" s="287"/>
      <c r="S10" s="297">
        <v>2770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4497309</v>
      </c>
      <c r="F11" s="279"/>
      <c r="G11" s="301">
        <f>SUM(G8:G10)</f>
        <v>3886370</v>
      </c>
      <c r="H11" s="276"/>
      <c r="I11" s="301">
        <f>SUM(I9:I10)</f>
        <v>3385303</v>
      </c>
      <c r="J11" s="279"/>
      <c r="K11" s="301">
        <f>SUM(K9:K10)</f>
        <v>16</v>
      </c>
      <c r="L11" s="276"/>
      <c r="M11" s="301">
        <f>SUM(M9:M10)</f>
        <v>0</v>
      </c>
      <c r="N11" s="279"/>
      <c r="O11" s="301">
        <f>SUM(O9:O10)</f>
        <v>324</v>
      </c>
      <c r="P11" s="276"/>
      <c r="Q11" s="301">
        <f>SUM(Q9:Q10)</f>
        <v>0</v>
      </c>
      <c r="R11" s="279"/>
      <c r="S11" s="301">
        <f>SUM(S9:S10)</f>
        <v>2770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623934</v>
      </c>
      <c r="F14" s="309"/>
      <c r="G14" s="366">
        <v>620129.75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10852937</v>
      </c>
      <c r="F23" s="317"/>
      <c r="G23" s="316">
        <f>SUM(G14:G22)</f>
        <v>10849132.01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483</v>
      </c>
      <c r="L27" s="321"/>
      <c r="M27" s="320">
        <v>-4288</v>
      </c>
      <c r="N27" s="320"/>
      <c r="O27" s="320">
        <v>5211</v>
      </c>
      <c r="P27" s="321"/>
      <c r="Q27" s="320">
        <v>90664</v>
      </c>
      <c r="R27" s="320"/>
      <c r="S27" s="320">
        <v>7077</v>
      </c>
      <c r="T27" s="321"/>
      <c r="U27" s="320">
        <v>22163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388914</v>
      </c>
      <c r="F28" s="303"/>
      <c r="G28" s="303">
        <v>398480</v>
      </c>
      <c r="H28" s="304"/>
      <c r="I28" s="319">
        <v>155495</v>
      </c>
      <c r="J28" s="303"/>
      <c r="K28" s="303">
        <v>9566</v>
      </c>
      <c r="L28" s="304"/>
      <c r="M28" s="303">
        <v>-23948</v>
      </c>
      <c r="N28" s="303"/>
      <c r="O28" s="303">
        <v>143631</v>
      </c>
      <c r="P28" s="304"/>
      <c r="Q28" s="303">
        <v>1897067</v>
      </c>
      <c r="R28" s="303"/>
      <c r="S28" s="303">
        <f>144070+11696</f>
        <v>155766</v>
      </c>
      <c r="T28" s="304"/>
      <c r="U28" s="303">
        <f>517602-102520</f>
        <v>415082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3398674</v>
      </c>
      <c r="F29" s="303"/>
      <c r="G29" s="303">
        <v>3367092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22"/>
      <c r="J30" s="303"/>
      <c r="K30" s="303">
        <v>0</v>
      </c>
      <c r="L30" s="304"/>
      <c r="M30" s="303">
        <v>-7634</v>
      </c>
      <c r="N30" s="303"/>
      <c r="O30" s="303">
        <v>0</v>
      </c>
      <c r="P30" s="304"/>
      <c r="Q30" s="303">
        <v>-30595</v>
      </c>
      <c r="R30" s="303">
        <v>0</v>
      </c>
      <c r="S30" s="303">
        <v>0</v>
      </c>
      <c r="T30" s="304"/>
      <c r="U30" s="303">
        <v>-28122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-1011634</v>
      </c>
      <c r="F32" s="274"/>
      <c r="G32" s="316">
        <f>SUM(G27:G31)</f>
        <v>-1033650</v>
      </c>
      <c r="H32" s="325"/>
      <c r="I32" s="316">
        <f>SUM(I27:I31)</f>
        <v>1235079</v>
      </c>
      <c r="J32" s="274"/>
      <c r="K32" s="316">
        <f>SUM(K27:K31)</f>
        <v>10049</v>
      </c>
      <c r="L32" s="325"/>
      <c r="M32" s="316">
        <f>SUM(M27:M31)</f>
        <v>-35870</v>
      </c>
      <c r="N32" s="274"/>
      <c r="O32" s="316">
        <f>SUM(O27:O31)</f>
        <v>148842</v>
      </c>
      <c r="P32" s="325"/>
      <c r="Q32" s="316">
        <f>SUM(Q27:Q31)</f>
        <v>1957136</v>
      </c>
      <c r="R32" s="274"/>
      <c r="S32" s="316">
        <f>SUM(S27:S31)</f>
        <v>162843</v>
      </c>
      <c r="T32" s="325"/>
      <c r="U32" s="316">
        <f>SUM(U27:U31)</f>
        <v>409123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14338612</v>
      </c>
      <c r="F34" s="274"/>
      <c r="G34" s="326">
        <f>+G32+G23+G11</f>
        <v>13701852.01</v>
      </c>
      <c r="H34" s="276"/>
      <c r="I34" s="326">
        <f>+I32+I23+I11</f>
        <v>14436288</v>
      </c>
      <c r="J34" s="274"/>
      <c r="K34" s="326">
        <f>+K32+K23+K11</f>
        <v>10065</v>
      </c>
      <c r="L34" s="276"/>
      <c r="M34" s="326">
        <f>+M32+M23+M11</f>
        <v>-35870</v>
      </c>
      <c r="N34" s="274"/>
      <c r="O34" s="326">
        <f>+O32+O23+O11</f>
        <v>149166</v>
      </c>
      <c r="P34" s="276"/>
      <c r="Q34" s="326">
        <f>+Q32+Q23+Q11</f>
        <v>1957136</v>
      </c>
      <c r="R34" s="274"/>
      <c r="S34" s="326">
        <f>+S32+S23+S11</f>
        <v>165613</v>
      </c>
      <c r="T34" s="276"/>
      <c r="U34" s="326">
        <f>+U32+U23+U11</f>
        <v>409123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6268301</v>
      </c>
      <c r="F36" s="305"/>
      <c r="G36" s="320">
        <v>6265142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16</v>
      </c>
      <c r="L48" s="328"/>
      <c r="M48" s="332"/>
      <c r="N48" s="328"/>
      <c r="O48" s="332">
        <f>+O10</f>
        <v>324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10049</v>
      </c>
      <c r="L51" s="335"/>
      <c r="M51" s="320"/>
      <c r="N51" s="335"/>
      <c r="O51" s="320">
        <f>+O27+O28</f>
        <v>148842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-28236</v>
      </c>
      <c r="N53" s="328"/>
      <c r="O53" s="332"/>
      <c r="P53" s="328"/>
      <c r="Q53" s="332">
        <f>+Q27+Q28</f>
        <v>1987731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-7634</v>
      </c>
      <c r="N54" s="328"/>
      <c r="O54" s="332"/>
      <c r="P54" s="328"/>
      <c r="Q54" s="332">
        <f>+Q30</f>
        <v>-30595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10065</v>
      </c>
      <c r="L56" s="328"/>
      <c r="M56" s="337">
        <f>SUM(M48:M55)</f>
        <v>-35870</v>
      </c>
      <c r="N56" s="328"/>
      <c r="O56" s="337">
        <f>SUM(O48:O55)</f>
        <v>149166</v>
      </c>
      <c r="P56" s="332"/>
      <c r="Q56" s="337">
        <f>SUM(Q48:Q55)</f>
        <v>1957136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70825</v>
      </c>
      <c r="L59" s="341"/>
      <c r="M59" s="341">
        <f>+M58-M56</f>
        <v>242876</v>
      </c>
      <c r="N59" s="341"/>
      <c r="O59" s="340">
        <f>+O58-O56</f>
        <v>9899</v>
      </c>
      <c r="P59" s="341"/>
      <c r="Q59" s="341">
        <f>+Q58-Q56</f>
        <v>-1432925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rgb="FFFFFF00"/>
    <pageSetUpPr fitToPage="1"/>
  </sheetPr>
  <dimension ref="A1:AA74"/>
  <sheetViews>
    <sheetView showGridLines="0" zoomScaleNormal="100" workbookViewId="0">
      <selection activeCell="S10" sqref="S1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523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rgb="FFFFFF00"/>
    <pageSetUpPr fitToPage="1"/>
  </sheetPr>
  <dimension ref="A1:AA75"/>
  <sheetViews>
    <sheetView showGridLines="0" zoomScaleNormal="100" workbookViewId="0">
      <selection activeCell="O29" sqref="O29:Q32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536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392"/>
      <c r="E3" s="274"/>
      <c r="F3" s="39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42704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392" t="s">
        <v>8</v>
      </c>
      <c r="E6" s="278" t="s">
        <v>548</v>
      </c>
      <c r="F6" s="279"/>
      <c r="G6" s="278" t="s">
        <v>547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1"/>
      <c r="O6" s="281" t="s">
        <v>12</v>
      </c>
      <c r="P6" s="391"/>
      <c r="Q6" s="283" t="s">
        <v>86</v>
      </c>
      <c r="R6" s="284"/>
      <c r="S6" s="281" t="s">
        <v>12</v>
      </c>
      <c r="T6" s="39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4590527-408229</f>
        <v>4182298</v>
      </c>
      <c r="F9" s="287"/>
      <c r="G9" s="293">
        <f>4497309-408239</f>
        <v>4089070</v>
      </c>
      <c r="H9" s="288"/>
      <c r="I9" s="293">
        <v>198536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4.1642783305653127E-5</v>
      </c>
      <c r="E10" s="297">
        <v>408229</v>
      </c>
      <c r="F10" s="287"/>
      <c r="G10" s="297">
        <v>408239</v>
      </c>
      <c r="H10" s="288"/>
      <c r="I10" s="297">
        <v>2406742</v>
      </c>
      <c r="J10" s="287"/>
      <c r="K10" s="297">
        <v>17</v>
      </c>
      <c r="L10" s="288"/>
      <c r="M10" s="297">
        <v>0</v>
      </c>
      <c r="N10" s="287"/>
      <c r="O10" s="297">
        <v>308</v>
      </c>
      <c r="P10" s="288"/>
      <c r="Q10" s="297">
        <v>0</v>
      </c>
      <c r="R10" s="287"/>
      <c r="S10" s="297">
        <v>2403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4590527</v>
      </c>
      <c r="F11" s="279"/>
      <c r="G11" s="301">
        <f>SUM(G8:G10)</f>
        <v>4497309</v>
      </c>
      <c r="H11" s="276"/>
      <c r="I11" s="301">
        <f>SUM(I9:I10)</f>
        <v>2605278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308</v>
      </c>
      <c r="P11" s="276"/>
      <c r="Q11" s="301">
        <f>SUM(Q9:Q10)</f>
        <v>0</v>
      </c>
      <c r="R11" s="279"/>
      <c r="S11" s="301">
        <f>SUM(S9:S10)</f>
        <v>2403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603814</v>
      </c>
      <c r="F14" s="309"/>
      <c r="G14" s="366">
        <v>623934</v>
      </c>
      <c r="H14" s="310"/>
      <c r="I14" s="366">
        <v>533765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68">
        <v>0</v>
      </c>
      <c r="F15" s="309"/>
      <c r="G15" s="368"/>
      <c r="H15" s="310"/>
      <c r="I15" s="368">
        <v>0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68">
        <v>768432</v>
      </c>
      <c r="F16" s="309"/>
      <c r="G16" s="368">
        <v>768432</v>
      </c>
      <c r="H16" s="310"/>
      <c r="I16" s="368">
        <v>768431.67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68">
        <v>0</v>
      </c>
      <c r="F17" s="309"/>
      <c r="G17" s="368"/>
      <c r="H17" s="310"/>
      <c r="I17" s="368">
        <v>0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68">
        <v>400000</v>
      </c>
      <c r="F18" s="309"/>
      <c r="G18" s="368">
        <v>400000</v>
      </c>
      <c r="H18" s="310"/>
      <c r="I18" s="368">
        <v>400000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68">
        <v>3482423</v>
      </c>
      <c r="F19" s="309"/>
      <c r="G19" s="368">
        <v>3482423</v>
      </c>
      <c r="H19" s="310"/>
      <c r="I19" s="368">
        <v>3539064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68">
        <v>3178148</v>
      </c>
      <c r="F20" s="309"/>
      <c r="G20" s="368">
        <v>3178148</v>
      </c>
      <c r="H20" s="310"/>
      <c r="I20" s="368">
        <v>3178148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68">
        <v>400000</v>
      </c>
      <c r="F21" s="309"/>
      <c r="G21" s="368">
        <v>400000</v>
      </c>
      <c r="H21" s="310"/>
      <c r="I21" s="368">
        <v>400000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68">
        <v>0</v>
      </c>
      <c r="F22" s="309"/>
      <c r="G22" s="368">
        <v>0</v>
      </c>
      <c r="H22" s="310"/>
      <c r="I22" s="368">
        <v>1000000</v>
      </c>
      <c r="J22" s="309"/>
      <c r="K22" s="368">
        <v>0</v>
      </c>
      <c r="L22" s="310"/>
      <c r="M22" s="368">
        <v>0</v>
      </c>
      <c r="N22" s="309"/>
      <c r="O22" s="368">
        <v>0</v>
      </c>
      <c r="P22" s="310"/>
      <c r="Q22" s="368">
        <v>0</v>
      </c>
      <c r="R22" s="309"/>
      <c r="S22" s="368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68">
        <v>2000000</v>
      </c>
      <c r="F23" s="309"/>
      <c r="G23" s="368">
        <v>2000000</v>
      </c>
      <c r="H23" s="310"/>
      <c r="I23" s="368">
        <v>0</v>
      </c>
      <c r="J23" s="309"/>
      <c r="K23" s="368">
        <v>0</v>
      </c>
      <c r="L23" s="310"/>
      <c r="M23" s="368">
        <v>0</v>
      </c>
      <c r="N23" s="309"/>
      <c r="O23" s="368">
        <v>0</v>
      </c>
      <c r="P23" s="310"/>
      <c r="Q23" s="368">
        <v>0</v>
      </c>
      <c r="R23" s="309"/>
      <c r="S23" s="368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10832817</v>
      </c>
      <c r="F25" s="317"/>
      <c r="G25" s="316">
        <f>SUM(G14:G24)</f>
        <v>10852937</v>
      </c>
      <c r="H25" s="318"/>
      <c r="I25" s="316">
        <f>SUM(I14:I24)</f>
        <v>9819408.6699999999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1706</v>
      </c>
      <c r="L29" s="321"/>
      <c r="M29" s="320">
        <v>18414</v>
      </c>
      <c r="N29" s="320"/>
      <c r="O29" s="320">
        <v>4729</v>
      </c>
      <c r="P29" s="321"/>
      <c r="Q29" s="320">
        <v>94952</v>
      </c>
      <c r="R29" s="320"/>
      <c r="S29" s="320">
        <v>6570.69</v>
      </c>
      <c r="T29" s="321"/>
      <c r="U29" s="320">
        <v>26172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339704</v>
      </c>
      <c r="F30" s="303"/>
      <c r="G30" s="303">
        <v>388914</v>
      </c>
      <c r="H30" s="304"/>
      <c r="I30" s="303">
        <v>144069</v>
      </c>
      <c r="J30" s="303"/>
      <c r="K30" s="303">
        <v>49210</v>
      </c>
      <c r="L30" s="304"/>
      <c r="M30" s="303">
        <v>327177</v>
      </c>
      <c r="N30" s="303"/>
      <c r="O30" s="303">
        <v>134064</v>
      </c>
      <c r="P30" s="304"/>
      <c r="Q30" s="303">
        <v>1921015</v>
      </c>
      <c r="R30" s="303"/>
      <c r="S30" s="303">
        <v>144070</v>
      </c>
      <c r="T30" s="304"/>
      <c r="U30" s="303">
        <v>517602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3072441</v>
      </c>
      <c r="F31" s="303"/>
      <c r="G31" s="303">
        <v>3398674</v>
      </c>
      <c r="H31" s="304"/>
      <c r="I31" s="303">
        <v>2046526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-944</v>
      </c>
      <c r="N32" s="303"/>
      <c r="O32" s="303">
        <v>0</v>
      </c>
      <c r="P32" s="304"/>
      <c r="Q32" s="303">
        <v>-22962</v>
      </c>
      <c r="R32" s="303">
        <v>0</v>
      </c>
      <c r="S32" s="303">
        <v>0</v>
      </c>
      <c r="T32" s="304"/>
      <c r="U32" s="303">
        <v>-19563.18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-4799222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-1387077</v>
      </c>
      <c r="F34" s="274"/>
      <c r="G34" s="316">
        <f>SUM(G29:G33)</f>
        <v>-1011634</v>
      </c>
      <c r="H34" s="325"/>
      <c r="I34" s="316">
        <f>SUM(I29:I33)</f>
        <v>1334732</v>
      </c>
      <c r="J34" s="274"/>
      <c r="K34" s="316">
        <f>SUM(K29:K33)</f>
        <v>50916</v>
      </c>
      <c r="L34" s="325"/>
      <c r="M34" s="316">
        <f>SUM(M29:M33)</f>
        <v>344647</v>
      </c>
      <c r="N34" s="274"/>
      <c r="O34" s="316">
        <f>SUM(O29:O33)</f>
        <v>138793</v>
      </c>
      <c r="P34" s="325"/>
      <c r="Q34" s="316">
        <f>SUM(Q29:Q33)</f>
        <v>1993005</v>
      </c>
      <c r="R34" s="274"/>
      <c r="S34" s="316">
        <f>SUM(S29:S33)</f>
        <v>150640.69</v>
      </c>
      <c r="T34" s="325"/>
      <c r="U34" s="316">
        <f>SUM(U29:U33)</f>
        <v>524210.82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14036267</v>
      </c>
      <c r="F36" s="274"/>
      <c r="G36" s="326">
        <f>+G34+G25+G11</f>
        <v>14338612</v>
      </c>
      <c r="H36" s="276"/>
      <c r="I36" s="326">
        <f>+I34+I25+I11</f>
        <v>13759418.67</v>
      </c>
      <c r="J36" s="274"/>
      <c r="K36" s="326">
        <f>+K34+K25+K11</f>
        <v>50933</v>
      </c>
      <c r="L36" s="276"/>
      <c r="M36" s="326">
        <f>+M34+M25+M11</f>
        <v>344647</v>
      </c>
      <c r="N36" s="274"/>
      <c r="O36" s="326">
        <f>+O34+O25+O11</f>
        <v>139101</v>
      </c>
      <c r="P36" s="276"/>
      <c r="Q36" s="326">
        <f>+Q34+Q25+Q11</f>
        <v>1993005</v>
      </c>
      <c r="R36" s="274"/>
      <c r="S36" s="326">
        <f>+S34+S25+S11</f>
        <v>153043.69</v>
      </c>
      <c r="T36" s="276"/>
      <c r="U36" s="326">
        <f>+U34+U25+U11</f>
        <v>524210.82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6051213</v>
      </c>
      <c r="F38" s="305"/>
      <c r="G38" s="320">
        <v>6268301</v>
      </c>
      <c r="H38" s="288"/>
      <c r="I38" s="320">
        <v>5789084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308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50916</v>
      </c>
      <c r="L53" s="335"/>
      <c r="M53" s="320"/>
      <c r="N53" s="335"/>
      <c r="O53" s="320">
        <f>+O29+O30</f>
        <v>138793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345591</v>
      </c>
      <c r="N55" s="328"/>
      <c r="O55" s="332"/>
      <c r="P55" s="328"/>
      <c r="Q55" s="332">
        <f>+Q29+Q30</f>
        <v>2015967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-944</v>
      </c>
      <c r="N56" s="328"/>
      <c r="O56" s="332"/>
      <c r="P56" s="328"/>
      <c r="Q56" s="332">
        <f>+Q32</f>
        <v>-22962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50933</v>
      </c>
      <c r="L58" s="328"/>
      <c r="M58" s="337">
        <f>SUM(M50:M57)</f>
        <v>344647</v>
      </c>
      <c r="N58" s="328"/>
      <c r="O58" s="337">
        <f>SUM(O50:O57)</f>
        <v>139101</v>
      </c>
      <c r="P58" s="332"/>
      <c r="Q58" s="337">
        <f>SUM(Q50:Q57)</f>
        <v>1993005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29957</v>
      </c>
      <c r="L61" s="341"/>
      <c r="M61" s="341">
        <f>+M60-M58</f>
        <v>-137641</v>
      </c>
      <c r="N61" s="341"/>
      <c r="O61" s="340">
        <f>+O60-O58</f>
        <v>19964</v>
      </c>
      <c r="P61" s="341"/>
      <c r="Q61" s="341">
        <f>+Q60-Q58</f>
        <v>-1468794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rgb="FFFFFF00"/>
    <pageSetUpPr fitToPage="1"/>
  </sheetPr>
  <dimension ref="A1:AA75"/>
  <sheetViews>
    <sheetView showGridLines="0" zoomScaleNormal="100" workbookViewId="0">
      <selection activeCell="I13" sqref="I13:I25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536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390"/>
      <c r="E3" s="274"/>
      <c r="F3" s="39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42674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390" t="s">
        <v>8</v>
      </c>
      <c r="E6" s="278" t="s">
        <v>545</v>
      </c>
      <c r="F6" s="279"/>
      <c r="G6" s="278" t="s">
        <v>546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9"/>
      <c r="O6" s="281" t="s">
        <v>12</v>
      </c>
      <c r="P6" s="389"/>
      <c r="Q6" s="283" t="s">
        <v>86</v>
      </c>
      <c r="R6" s="284"/>
      <c r="S6" s="281" t="s">
        <v>12</v>
      </c>
      <c r="T6" s="38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1438948</v>
      </c>
      <c r="F9" s="287"/>
      <c r="G9" s="293">
        <f>4590527-408229</f>
        <v>4182298</v>
      </c>
      <c r="H9" s="288"/>
      <c r="I9" s="293">
        <v>954914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4.164385440818571E-5</v>
      </c>
      <c r="E10" s="297">
        <v>408218</v>
      </c>
      <c r="F10" s="287"/>
      <c r="G10" s="297">
        <v>408229</v>
      </c>
      <c r="H10" s="288"/>
      <c r="I10" s="297">
        <v>2406116</v>
      </c>
      <c r="J10" s="287"/>
      <c r="K10" s="297">
        <v>17</v>
      </c>
      <c r="L10" s="288"/>
      <c r="M10" s="297">
        <v>0</v>
      </c>
      <c r="N10" s="287"/>
      <c r="O10" s="297">
        <v>290</v>
      </c>
      <c r="P10" s="288"/>
      <c r="Q10" s="297">
        <v>0</v>
      </c>
      <c r="R10" s="287"/>
      <c r="S10" s="297">
        <v>1770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1847166</v>
      </c>
      <c r="F11" s="279"/>
      <c r="G11" s="301">
        <f>SUM(G8:G10)</f>
        <v>4590527</v>
      </c>
      <c r="H11" s="276"/>
      <c r="I11" s="301">
        <f>SUM(I9:I10)</f>
        <v>3361030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290</v>
      </c>
      <c r="P11" s="276"/>
      <c r="Q11" s="301">
        <f>SUM(Q9:Q10)</f>
        <v>0</v>
      </c>
      <c r="R11" s="279"/>
      <c r="S11" s="301">
        <f>SUM(S9:S10)</f>
        <v>1770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548398</v>
      </c>
      <c r="F14" s="309"/>
      <c r="G14" s="308">
        <v>603814</v>
      </c>
      <c r="H14" s="310"/>
      <c r="I14" s="308">
        <v>522998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10777401</v>
      </c>
      <c r="F25" s="317"/>
      <c r="G25" s="316">
        <f>SUM(G14:G24)</f>
        <v>10832817</v>
      </c>
      <c r="H25" s="318"/>
      <c r="I25" s="316">
        <f>SUM(I14:I24)</f>
        <v>9808641.6699999999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249</v>
      </c>
      <c r="L29" s="321"/>
      <c r="M29" s="320">
        <v>55168</v>
      </c>
      <c r="N29" s="320"/>
      <c r="O29" s="320">
        <v>3022</v>
      </c>
      <c r="P29" s="321"/>
      <c r="Q29" s="320">
        <v>77586</v>
      </c>
      <c r="R29" s="320"/>
      <c r="S29" s="320">
        <v>4702.1499999999996</v>
      </c>
      <c r="T29" s="321"/>
      <c r="U29" s="320">
        <v>17273.760000000002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323273</v>
      </c>
      <c r="F30" s="303"/>
      <c r="G30" s="303">
        <v>339704</v>
      </c>
      <c r="H30" s="304"/>
      <c r="I30" s="303">
        <v>57574</v>
      </c>
      <c r="J30" s="303"/>
      <c r="K30" s="303">
        <v>16431</v>
      </c>
      <c r="L30" s="304"/>
      <c r="M30" s="303">
        <v>1014668</v>
      </c>
      <c r="N30" s="303"/>
      <c r="O30" s="303">
        <v>84855</v>
      </c>
      <c r="P30" s="304"/>
      <c r="Q30" s="303">
        <v>1593838</v>
      </c>
      <c r="R30" s="303"/>
      <c r="S30" s="303">
        <v>68879</v>
      </c>
      <c r="T30" s="304"/>
      <c r="U30" s="303">
        <v>319656.90000000002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2058895</v>
      </c>
      <c r="F31" s="303"/>
      <c r="G31" s="303">
        <v>3072441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-1122</v>
      </c>
      <c r="N32" s="303"/>
      <c r="O32" s="303">
        <v>0</v>
      </c>
      <c r="P32" s="304"/>
      <c r="Q32" s="303">
        <v>-22018</v>
      </c>
      <c r="R32" s="303">
        <v>0</v>
      </c>
      <c r="S32" s="303">
        <v>0</v>
      </c>
      <c r="T32" s="304"/>
      <c r="U32" s="303">
        <v>-19724.43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582946</v>
      </c>
      <c r="F34" s="274"/>
      <c r="G34" s="316">
        <f>SUM(G29:G33)</f>
        <v>-1387077</v>
      </c>
      <c r="H34" s="325"/>
      <c r="I34" s="316">
        <f>SUM(I29:I33)</f>
        <v>861126</v>
      </c>
      <c r="J34" s="274"/>
      <c r="K34" s="316">
        <f>SUM(K29:K33)</f>
        <v>16680</v>
      </c>
      <c r="L34" s="325"/>
      <c r="M34" s="316">
        <f>SUM(M29:M33)</f>
        <v>1068714</v>
      </c>
      <c r="N34" s="274"/>
      <c r="O34" s="316">
        <f>SUM(O29:O33)</f>
        <v>87877</v>
      </c>
      <c r="P34" s="325"/>
      <c r="Q34" s="316">
        <f>SUM(Q29:Q33)</f>
        <v>1649406</v>
      </c>
      <c r="R34" s="274"/>
      <c r="S34" s="316">
        <f>SUM(S29:S33)</f>
        <v>73581.149999999994</v>
      </c>
      <c r="T34" s="325"/>
      <c r="U34" s="316">
        <f>SUM(U29:U33)</f>
        <v>317206.23000000004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13207513</v>
      </c>
      <c r="F36" s="274"/>
      <c r="G36" s="326">
        <f>+G34+G25+G11</f>
        <v>14036267</v>
      </c>
      <c r="H36" s="276"/>
      <c r="I36" s="326">
        <f>+I34+I25+I11</f>
        <v>14030797.67</v>
      </c>
      <c r="J36" s="274"/>
      <c r="K36" s="326">
        <f>+K34+K25+K11</f>
        <v>16697</v>
      </c>
      <c r="L36" s="276"/>
      <c r="M36" s="326">
        <f>+M34+M25+M11</f>
        <v>1068714</v>
      </c>
      <c r="N36" s="274"/>
      <c r="O36" s="326">
        <f>+O34+O25+O11</f>
        <v>88167</v>
      </c>
      <c r="P36" s="276"/>
      <c r="Q36" s="326">
        <f>+Q34+Q25+Q11</f>
        <v>1649406</v>
      </c>
      <c r="R36" s="274"/>
      <c r="S36" s="326">
        <f>+S34+S25+S11</f>
        <v>75351.149999999994</v>
      </c>
      <c r="T36" s="276"/>
      <c r="U36" s="326">
        <f>+U34+U25+U11</f>
        <v>317206.23000000004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5965968</v>
      </c>
      <c r="F38" s="305"/>
      <c r="G38" s="320">
        <v>6051213</v>
      </c>
      <c r="H38" s="288"/>
      <c r="I38" s="320">
        <v>5697341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290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16680</v>
      </c>
      <c r="L53" s="335"/>
      <c r="M53" s="320"/>
      <c r="N53" s="335"/>
      <c r="O53" s="320">
        <f>+O29+O30</f>
        <v>87877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1069836</v>
      </c>
      <c r="N55" s="328"/>
      <c r="O55" s="332"/>
      <c r="P55" s="328"/>
      <c r="Q55" s="332">
        <f>+Q29+Q30</f>
        <v>1671424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-1122</v>
      </c>
      <c r="N56" s="328"/>
      <c r="O56" s="332"/>
      <c r="P56" s="328"/>
      <c r="Q56" s="332">
        <f>+Q32</f>
        <v>-22018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16697</v>
      </c>
      <c r="L58" s="328"/>
      <c r="M58" s="337">
        <f>SUM(M50:M57)</f>
        <v>1068714</v>
      </c>
      <c r="N58" s="328"/>
      <c r="O58" s="337">
        <f>SUM(O50:O57)</f>
        <v>88167</v>
      </c>
      <c r="P58" s="332"/>
      <c r="Q58" s="337">
        <f>SUM(Q50:Q57)</f>
        <v>1649406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64193</v>
      </c>
      <c r="L61" s="341"/>
      <c r="M61" s="341">
        <f>+M60-M58</f>
        <v>-861708</v>
      </c>
      <c r="N61" s="341"/>
      <c r="O61" s="340">
        <f>+O60-O58</f>
        <v>70898</v>
      </c>
      <c r="P61" s="341"/>
      <c r="Q61" s="341">
        <f>+Q60-Q58</f>
        <v>-1125195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rgb="FFFFFF00"/>
    <pageSetUpPr fitToPage="1"/>
  </sheetPr>
  <dimension ref="A1:AA75"/>
  <sheetViews>
    <sheetView showGridLines="0" topLeftCell="A7" zoomScaleNormal="100" workbookViewId="0">
      <selection activeCell="G38" sqref="G3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536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388"/>
      <c r="E3" s="274"/>
      <c r="F3" s="38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42643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388" t="s">
        <v>8</v>
      </c>
      <c r="E6" s="278" t="s">
        <v>543</v>
      </c>
      <c r="F6" s="279"/>
      <c r="G6" s="278" t="s">
        <v>544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7"/>
      <c r="O6" s="281" t="s">
        <v>12</v>
      </c>
      <c r="P6" s="387"/>
      <c r="Q6" s="283" t="s">
        <v>86</v>
      </c>
      <c r="R6" s="284"/>
      <c r="S6" s="281" t="s">
        <v>12</v>
      </c>
      <c r="T6" s="38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1334750</v>
      </c>
      <c r="F9" s="287"/>
      <c r="G9" s="293">
        <v>1438948</v>
      </c>
      <c r="H9" s="288"/>
      <c r="I9" s="293">
        <v>1013299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6.0559748247621104E-5</v>
      </c>
      <c r="E10" s="297">
        <v>1408170</v>
      </c>
      <c r="F10" s="287"/>
      <c r="G10" s="297">
        <v>408218</v>
      </c>
      <c r="H10" s="288"/>
      <c r="I10" s="297">
        <v>2405549</v>
      </c>
      <c r="J10" s="287"/>
      <c r="K10" s="297">
        <v>55</v>
      </c>
      <c r="L10" s="288"/>
      <c r="M10" s="297">
        <v>0</v>
      </c>
      <c r="N10" s="287"/>
      <c r="O10" s="297">
        <v>273</v>
      </c>
      <c r="P10" s="288"/>
      <c r="Q10" s="297">
        <v>0</v>
      </c>
      <c r="R10" s="287"/>
      <c r="S10" s="297">
        <v>1196.81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2742920</v>
      </c>
      <c r="F11" s="279"/>
      <c r="G11" s="301">
        <f>SUM(G8:G10)</f>
        <v>1847166</v>
      </c>
      <c r="H11" s="276"/>
      <c r="I11" s="301">
        <f>SUM(I9:I10)</f>
        <v>3418848</v>
      </c>
      <c r="J11" s="279"/>
      <c r="K11" s="301">
        <f>SUM(K9:K10)</f>
        <v>55</v>
      </c>
      <c r="L11" s="276"/>
      <c r="M11" s="301">
        <f>SUM(M9:M10)</f>
        <v>0</v>
      </c>
      <c r="N11" s="279"/>
      <c r="O11" s="301">
        <f>SUM(O9:O10)</f>
        <v>273</v>
      </c>
      <c r="P11" s="276"/>
      <c r="Q11" s="301">
        <f>SUM(Q9:Q10)</f>
        <v>0</v>
      </c>
      <c r="R11" s="279"/>
      <c r="S11" s="301">
        <f>SUM(S9:S10)</f>
        <v>1196.81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555947</v>
      </c>
      <c r="F14" s="309"/>
      <c r="G14" s="308">
        <v>548398</v>
      </c>
      <c r="H14" s="310"/>
      <c r="I14" s="308">
        <v>512241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10784950</v>
      </c>
      <c r="F25" s="317"/>
      <c r="G25" s="316">
        <f>SUM(G14:G24)</f>
        <v>10777401</v>
      </c>
      <c r="H25" s="318"/>
      <c r="I25" s="316">
        <f>SUM(I14:I24)</f>
        <v>9797884.6699999999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729</v>
      </c>
      <c r="L29" s="321"/>
      <c r="M29" s="320">
        <v>-8280</v>
      </c>
      <c r="N29" s="320"/>
      <c r="O29" s="320">
        <v>2773</v>
      </c>
      <c r="P29" s="321"/>
      <c r="Q29" s="320">
        <v>22418</v>
      </c>
      <c r="R29" s="320"/>
      <c r="S29" s="320">
        <v>3842.67</v>
      </c>
      <c r="T29" s="321"/>
      <c r="U29" s="320">
        <v>7375.58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313916</v>
      </c>
      <c r="F30" s="303"/>
      <c r="G30" s="303">
        <v>323273</v>
      </c>
      <c r="H30" s="304"/>
      <c r="I30" s="303">
        <v>57574</v>
      </c>
      <c r="J30" s="303"/>
      <c r="K30" s="303">
        <v>9357</v>
      </c>
      <c r="L30" s="304"/>
      <c r="M30" s="303">
        <v>-121244</v>
      </c>
      <c r="N30" s="303"/>
      <c r="O30" s="303">
        <v>68424</v>
      </c>
      <c r="P30" s="304"/>
      <c r="Q30" s="303">
        <v>579170</v>
      </c>
      <c r="R30" s="303"/>
      <c r="S30" s="303">
        <v>57573.63</v>
      </c>
      <c r="T30" s="304"/>
      <c r="U30" s="303">
        <v>130947.89000000001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2189682</v>
      </c>
      <c r="F31" s="303"/>
      <c r="G31" s="303">
        <v>2058895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-9543</v>
      </c>
      <c r="N32" s="303"/>
      <c r="O32" s="303">
        <v>0</v>
      </c>
      <c r="P32" s="304"/>
      <c r="Q32" s="303">
        <v>-20896</v>
      </c>
      <c r="R32" s="303">
        <v>0</v>
      </c>
      <c r="S32" s="303">
        <v>0</v>
      </c>
      <c r="T32" s="304"/>
      <c r="U32" s="303">
        <v>-20020.400000000001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704376</v>
      </c>
      <c r="F34" s="274"/>
      <c r="G34" s="316">
        <f>SUM(G29:G33)</f>
        <v>582946</v>
      </c>
      <c r="H34" s="325"/>
      <c r="I34" s="316">
        <f>SUM(I29:I33)</f>
        <v>861126</v>
      </c>
      <c r="J34" s="274"/>
      <c r="K34" s="316">
        <f>SUM(K29:K33)</f>
        <v>10086</v>
      </c>
      <c r="L34" s="325"/>
      <c r="M34" s="316">
        <f>SUM(M29:M33)</f>
        <v>-139067</v>
      </c>
      <c r="N34" s="274"/>
      <c r="O34" s="316">
        <f>SUM(O29:O33)</f>
        <v>71197</v>
      </c>
      <c r="P34" s="325"/>
      <c r="Q34" s="316">
        <f>SUM(Q29:Q33)</f>
        <v>580692</v>
      </c>
      <c r="R34" s="274"/>
      <c r="S34" s="316">
        <f>SUM(S29:S33)</f>
        <v>61416.299999999996</v>
      </c>
      <c r="T34" s="325"/>
      <c r="U34" s="316">
        <f>SUM(U29:U33)</f>
        <v>118303.07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14232246</v>
      </c>
      <c r="F36" s="274"/>
      <c r="G36" s="326">
        <f>+G34+G25+G11</f>
        <v>13207513</v>
      </c>
      <c r="H36" s="276"/>
      <c r="I36" s="326">
        <f>+I34+I25+I11</f>
        <v>14077858.67</v>
      </c>
      <c r="J36" s="274"/>
      <c r="K36" s="326">
        <f>+K34+K25+K11</f>
        <v>10141</v>
      </c>
      <c r="L36" s="276"/>
      <c r="M36" s="326">
        <f>+M34+M25+M11</f>
        <v>-139067</v>
      </c>
      <c r="N36" s="274"/>
      <c r="O36" s="326">
        <f>+O34+O25+O11</f>
        <v>71470</v>
      </c>
      <c r="P36" s="276"/>
      <c r="Q36" s="326">
        <f>+Q34+Q25+Q11</f>
        <v>580692</v>
      </c>
      <c r="R36" s="274"/>
      <c r="S36" s="326">
        <f>+S34+S25+S11</f>
        <v>62613.109999999993</v>
      </c>
      <c r="T36" s="276"/>
      <c r="U36" s="326">
        <f>+U34+U25+U11</f>
        <v>118303.07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6034357</v>
      </c>
      <c r="F38" s="305"/>
      <c r="G38" s="320">
        <v>5965968</v>
      </c>
      <c r="H38" s="288"/>
      <c r="I38" s="320">
        <v>5590854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55</v>
      </c>
      <c r="L50" s="328"/>
      <c r="M50" s="332"/>
      <c r="N50" s="328"/>
      <c r="O50" s="332">
        <f>+O10</f>
        <v>273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10086</v>
      </c>
      <c r="L53" s="335"/>
      <c r="M53" s="320"/>
      <c r="N53" s="335"/>
      <c r="O53" s="320">
        <f>+O29+O30</f>
        <v>71197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-129524</v>
      </c>
      <c r="N55" s="328"/>
      <c r="O55" s="332"/>
      <c r="P55" s="328"/>
      <c r="Q55" s="332">
        <f>+Q29+Q30</f>
        <v>601588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-9543</v>
      </c>
      <c r="N56" s="328"/>
      <c r="O56" s="332"/>
      <c r="P56" s="328"/>
      <c r="Q56" s="332">
        <f>+Q32</f>
        <v>-20896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10141</v>
      </c>
      <c r="L58" s="328"/>
      <c r="M58" s="337">
        <f>SUM(M50:M57)</f>
        <v>-139067</v>
      </c>
      <c r="N58" s="328"/>
      <c r="O58" s="337">
        <f>SUM(O50:O57)</f>
        <v>71470</v>
      </c>
      <c r="P58" s="332"/>
      <c r="Q58" s="337">
        <f>SUM(Q50:Q57)</f>
        <v>580692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70749</v>
      </c>
      <c r="L61" s="341"/>
      <c r="M61" s="341">
        <f>+M60-M58</f>
        <v>346073</v>
      </c>
      <c r="N61" s="341"/>
      <c r="O61" s="340">
        <f>+O60-O58</f>
        <v>87595</v>
      </c>
      <c r="P61" s="341"/>
      <c r="Q61" s="341">
        <f>+Q60-Q58</f>
        <v>-56481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rgb="FFFFFF00"/>
    <pageSetUpPr fitToPage="1"/>
  </sheetPr>
  <dimension ref="A1:AA75"/>
  <sheetViews>
    <sheetView showGridLines="0" zoomScaleNormal="100" workbookViewId="0">
      <selection activeCell="K10" sqref="K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536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386"/>
      <c r="E3" s="274"/>
      <c r="F3" s="38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42613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386" t="s">
        <v>8</v>
      </c>
      <c r="E6" s="278" t="s">
        <v>541</v>
      </c>
      <c r="F6" s="279"/>
      <c r="G6" s="278" t="s">
        <v>542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5"/>
      <c r="O6" s="281" t="s">
        <v>12</v>
      </c>
      <c r="P6" s="385"/>
      <c r="Q6" s="283" t="s">
        <v>86</v>
      </c>
      <c r="R6" s="284"/>
      <c r="S6" s="281" t="s">
        <v>12</v>
      </c>
      <c r="T6" s="38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2499068</v>
      </c>
      <c r="F9" s="287"/>
      <c r="G9" s="293">
        <v>1334750</v>
      </c>
      <c r="H9" s="288"/>
      <c r="I9" s="293">
        <v>3955860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4.9000844376869042E-5</v>
      </c>
      <c r="E10" s="297">
        <v>1408108</v>
      </c>
      <c r="F10" s="287"/>
      <c r="G10" s="297">
        <v>1408170</v>
      </c>
      <c r="H10" s="288"/>
      <c r="I10" s="297">
        <v>405207</v>
      </c>
      <c r="J10" s="287"/>
      <c r="K10" s="297">
        <v>69</v>
      </c>
      <c r="L10" s="288"/>
      <c r="M10" s="297">
        <v>0</v>
      </c>
      <c r="N10" s="287"/>
      <c r="O10" s="297">
        <v>218</v>
      </c>
      <c r="P10" s="288"/>
      <c r="Q10" s="297">
        <v>0</v>
      </c>
      <c r="R10" s="287"/>
      <c r="S10" s="297">
        <v>846.99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3907176</v>
      </c>
      <c r="F11" s="279"/>
      <c r="G11" s="301">
        <f>SUM(G8:G10)</f>
        <v>2742920</v>
      </c>
      <c r="H11" s="276"/>
      <c r="I11" s="301">
        <f>SUM(I9:I10)</f>
        <v>4361067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218</v>
      </c>
      <c r="P11" s="276"/>
      <c r="Q11" s="301">
        <f>SUM(Q9:Q10)</f>
        <v>0</v>
      </c>
      <c r="R11" s="279"/>
      <c r="S11" s="301">
        <f>SUM(S9:S10)</f>
        <v>846.99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571059</v>
      </c>
      <c r="F14" s="309"/>
      <c r="G14" s="308">
        <v>555947</v>
      </c>
      <c r="H14" s="310"/>
      <c r="I14" s="308">
        <v>505010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10800062</v>
      </c>
      <c r="F25" s="317"/>
      <c r="G25" s="316">
        <f>SUM(G14:G24)</f>
        <v>10784950</v>
      </c>
      <c r="H25" s="318"/>
      <c r="I25" s="316">
        <f>SUM(I14:I24)</f>
        <v>9893462.6699999999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1489</v>
      </c>
      <c r="L29" s="321"/>
      <c r="M29" s="320">
        <v>-16601</v>
      </c>
      <c r="N29" s="320"/>
      <c r="O29" s="320">
        <v>2044</v>
      </c>
      <c r="P29" s="321"/>
      <c r="Q29" s="320">
        <v>30698</v>
      </c>
      <c r="R29" s="320"/>
      <c r="S29" s="320">
        <v>3061.9700000000003</v>
      </c>
      <c r="T29" s="321"/>
      <c r="U29" s="320">
        <v>925.94999999999982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292172</v>
      </c>
      <c r="F30" s="303"/>
      <c r="G30" s="303">
        <v>313916</v>
      </c>
      <c r="H30" s="304"/>
      <c r="I30" s="303">
        <v>45036</v>
      </c>
      <c r="J30" s="303"/>
      <c r="K30" s="303">
        <v>21744</v>
      </c>
      <c r="L30" s="304"/>
      <c r="M30" s="303">
        <v>-213739</v>
      </c>
      <c r="N30" s="303"/>
      <c r="O30" s="303">
        <v>59066</v>
      </c>
      <c r="P30" s="304"/>
      <c r="Q30" s="303">
        <v>700414</v>
      </c>
      <c r="R30" s="303"/>
      <c r="S30" s="303">
        <v>45035.799999999996</v>
      </c>
      <c r="T30" s="304"/>
      <c r="U30" s="303">
        <v>-88712.65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2404664</v>
      </c>
      <c r="F31" s="303"/>
      <c r="G31" s="303">
        <v>2189682</v>
      </c>
      <c r="H31" s="304"/>
      <c r="I31" s="303">
        <v>1450031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-1243</v>
      </c>
      <c r="N32" s="303"/>
      <c r="O32" s="303">
        <v>0</v>
      </c>
      <c r="P32" s="304"/>
      <c r="Q32" s="303">
        <v>-11353</v>
      </c>
      <c r="R32" s="303">
        <v>0</v>
      </c>
      <c r="S32" s="303">
        <v>0</v>
      </c>
      <c r="T32" s="304"/>
      <c r="U32" s="303">
        <v>-9743.0399999999991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897614</v>
      </c>
      <c r="F34" s="274"/>
      <c r="G34" s="316">
        <f>SUM(G29:G33)</f>
        <v>704376</v>
      </c>
      <c r="H34" s="325"/>
      <c r="I34" s="316">
        <f>SUM(I29:I33)</f>
        <v>536395</v>
      </c>
      <c r="J34" s="274"/>
      <c r="K34" s="316">
        <f>SUM(K29:K33)</f>
        <v>23233</v>
      </c>
      <c r="L34" s="325"/>
      <c r="M34" s="316">
        <f>SUM(M29:M33)</f>
        <v>-231583</v>
      </c>
      <c r="N34" s="274"/>
      <c r="O34" s="316">
        <f>SUM(O29:O33)</f>
        <v>61110</v>
      </c>
      <c r="P34" s="325"/>
      <c r="Q34" s="316">
        <f>SUM(Q29:Q33)</f>
        <v>719759</v>
      </c>
      <c r="R34" s="274"/>
      <c r="S34" s="316">
        <f>SUM(S29:S33)</f>
        <v>48097.77</v>
      </c>
      <c r="T34" s="325"/>
      <c r="U34" s="316">
        <f>SUM(U29:U33)</f>
        <v>-97529.739999999991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15604852</v>
      </c>
      <c r="F36" s="274"/>
      <c r="G36" s="326">
        <f>+G34+G25+G11</f>
        <v>14232246</v>
      </c>
      <c r="H36" s="276"/>
      <c r="I36" s="326">
        <f>+I34+I25+I11</f>
        <v>14790924.67</v>
      </c>
      <c r="J36" s="274"/>
      <c r="K36" s="326">
        <f>+K34+K25+K11</f>
        <v>23302</v>
      </c>
      <c r="L36" s="276"/>
      <c r="M36" s="326">
        <f>+M34+M25+M11</f>
        <v>-231583</v>
      </c>
      <c r="N36" s="274"/>
      <c r="O36" s="326">
        <f>+O34+O25+O11</f>
        <v>61328</v>
      </c>
      <c r="P36" s="276"/>
      <c r="Q36" s="326">
        <f>+Q34+Q25+Q11</f>
        <v>719759</v>
      </c>
      <c r="R36" s="274"/>
      <c r="S36" s="326">
        <f>+S34+S25+S11</f>
        <v>48944.759999999995</v>
      </c>
      <c r="T36" s="276"/>
      <c r="U36" s="326">
        <f>+U34+U25+U11</f>
        <v>-97529.739999999991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6126083</v>
      </c>
      <c r="F38" s="305"/>
      <c r="G38" s="320">
        <v>6034357</v>
      </c>
      <c r="H38" s="288"/>
      <c r="I38" s="320">
        <v>5509053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69</v>
      </c>
      <c r="L50" s="328"/>
      <c r="M50" s="332"/>
      <c r="N50" s="328"/>
      <c r="O50" s="332">
        <f>+O10</f>
        <v>218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23233</v>
      </c>
      <c r="L53" s="335"/>
      <c r="M53" s="320"/>
      <c r="N53" s="335"/>
      <c r="O53" s="320">
        <f>+O29+O30</f>
        <v>61110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-230340</v>
      </c>
      <c r="N55" s="328"/>
      <c r="O55" s="332"/>
      <c r="P55" s="328"/>
      <c r="Q55" s="332">
        <f>+Q29+Q30</f>
        <v>731112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-1243</v>
      </c>
      <c r="N56" s="328"/>
      <c r="O56" s="332"/>
      <c r="P56" s="328"/>
      <c r="Q56" s="332">
        <f>+Q32</f>
        <v>-11353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23302</v>
      </c>
      <c r="L58" s="328"/>
      <c r="M58" s="337">
        <f>SUM(M50:M57)</f>
        <v>-231583</v>
      </c>
      <c r="N58" s="328"/>
      <c r="O58" s="337">
        <f>SUM(O50:O57)</f>
        <v>61328</v>
      </c>
      <c r="P58" s="332"/>
      <c r="Q58" s="337">
        <f>SUM(Q50:Q57)</f>
        <v>719759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57588</v>
      </c>
      <c r="L61" s="341"/>
      <c r="M61" s="341">
        <f>+M60-M58</f>
        <v>438589</v>
      </c>
      <c r="N61" s="341"/>
      <c r="O61" s="340">
        <f>+O60-O58</f>
        <v>97737</v>
      </c>
      <c r="P61" s="341"/>
      <c r="Q61" s="341">
        <f>+Q60-Q58</f>
        <v>-195548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rgb="FFFFFF00"/>
    <pageSetUpPr fitToPage="1"/>
  </sheetPr>
  <dimension ref="A1:AA75"/>
  <sheetViews>
    <sheetView showGridLines="0" zoomScaleNormal="100" workbookViewId="0">
      <selection activeCell="G38" sqref="G3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536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rgb="FFFFFF00"/>
    <pageSetUpPr fitToPage="1"/>
  </sheetPr>
  <dimension ref="A1:AA75"/>
  <sheetViews>
    <sheetView showGridLines="0" zoomScaleNormal="100" workbookViewId="0">
      <selection activeCell="O10" sqref="O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536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rgb="FFFFFF00"/>
    <pageSetUpPr fitToPage="1"/>
  </sheetPr>
  <dimension ref="A1:AA75"/>
  <sheetViews>
    <sheetView showGridLines="0" zoomScaleNormal="100" workbookViewId="0">
      <selection activeCell="O29" sqref="O29:Q33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523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rgb="FFFFFF00"/>
    <pageSetUpPr fitToPage="1"/>
  </sheetPr>
  <dimension ref="A1:AA74"/>
  <sheetViews>
    <sheetView showGridLines="0" zoomScaleNormal="100" workbookViewId="0">
      <selection activeCell="O28" sqref="O28:Q3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523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rgb="FFFFFF00"/>
    <pageSetUpPr fitToPage="1"/>
  </sheetPr>
  <dimension ref="A1:AA74"/>
  <sheetViews>
    <sheetView showGridLines="0" topLeftCell="A4" zoomScaleNormal="100" workbookViewId="0">
      <selection activeCell="G37" sqref="G37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523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2" t="s">
        <v>523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1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433" t="s">
        <v>81</v>
      </c>
      <c r="L5" s="433"/>
      <c r="M5" s="433"/>
      <c r="N5" s="273"/>
      <c r="O5" s="433" t="s">
        <v>82</v>
      </c>
      <c r="P5" s="433"/>
      <c r="Q5" s="433"/>
      <c r="R5" s="273"/>
      <c r="S5" s="433" t="s">
        <v>166</v>
      </c>
      <c r="T5" s="433"/>
      <c r="U5" s="433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rgb="FFFFFF00"/>
    <pageSetUpPr fitToPage="1"/>
  </sheetPr>
  <dimension ref="A1:AA74"/>
  <sheetViews>
    <sheetView showGridLines="0" zoomScaleNormal="100" workbookViewId="0">
      <selection activeCell="O28" sqref="O28:Q31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523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443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443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443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May 2019 </oddFooter>
  </headerFooter>
  <legacy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6" ht="12.75" thickBot="1">
      <c r="B2" s="35"/>
      <c r="C2" s="23"/>
      <c r="D2" s="429" t="s">
        <v>443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398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8"/>
      <c r="V1" s="23"/>
      <c r="W1" s="23"/>
    </row>
    <row r="2" spans="1:26" ht="12.75" thickBot="1">
      <c r="B2" s="35"/>
      <c r="C2" s="23"/>
      <c r="D2" s="429" t="s">
        <v>443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34"/>
      <c r="V1" s="23"/>
      <c r="W1" s="23"/>
    </row>
    <row r="2" spans="1:25" ht="12.75" thickBot="1">
      <c r="B2" s="35"/>
      <c r="C2" s="23"/>
      <c r="D2" s="429" t="s">
        <v>485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41"/>
      <c r="V1" s="23"/>
      <c r="W1" s="23"/>
    </row>
    <row r="2" spans="1:25" ht="12.75" thickBot="1">
      <c r="B2" s="35"/>
      <c r="C2" s="23"/>
      <c r="D2" s="429" t="s">
        <v>485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43"/>
      <c r="V1" s="23"/>
      <c r="W1" s="23"/>
    </row>
    <row r="2" spans="1:25" ht="12.75" thickBot="1">
      <c r="B2" s="35"/>
      <c r="C2" s="23"/>
      <c r="D2" s="429" t="s">
        <v>485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rgb="FFFFFF00"/>
    <pageSetUpPr fitToPage="1"/>
  </sheetPr>
  <dimension ref="A1:AD75"/>
  <sheetViews>
    <sheetView showGridLines="0" zoomScaleNormal="100" workbookViewId="0">
      <selection activeCell="T28" sqref="T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45"/>
      <c r="V1" s="23"/>
      <c r="W1" s="23"/>
    </row>
    <row r="2" spans="1:25" ht="12.75" thickBot="1">
      <c r="B2" s="35"/>
      <c r="C2" s="23"/>
      <c r="D2" s="429" t="s">
        <v>485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rgb="FFFFFF00"/>
    <pageSetUpPr fitToPage="1"/>
  </sheetPr>
  <dimension ref="A1:AA74"/>
  <sheetViews>
    <sheetView showGridLines="0" zoomScaleNormal="100" workbookViewId="0">
      <selection activeCell="K29" sqref="K29:M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32" t="s">
        <v>523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3" t="s">
        <v>522</v>
      </c>
      <c r="F4" s="433"/>
      <c r="G4" s="433"/>
      <c r="H4" s="433"/>
      <c r="I4" s="433"/>
      <c r="J4" s="275"/>
      <c r="K4" s="433" t="s">
        <v>80</v>
      </c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434" t="s">
        <v>81</v>
      </c>
      <c r="L5" s="434"/>
      <c r="M5" s="434"/>
      <c r="N5" s="277"/>
      <c r="O5" s="434" t="s">
        <v>82</v>
      </c>
      <c r="P5" s="434"/>
      <c r="Q5" s="434"/>
      <c r="R5" s="277"/>
      <c r="S5" s="434" t="s">
        <v>166</v>
      </c>
      <c r="T5" s="434"/>
      <c r="U5" s="434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443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rgb="FFFFFF00"/>
    <pageSetUpPr fitToPage="1"/>
  </sheetPr>
  <dimension ref="A1:AD75"/>
  <sheetViews>
    <sheetView showGridLines="0" zoomScaleNormal="100" workbookViewId="0">
      <selection activeCell="R29" sqref="R29: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49"/>
      <c r="V1" s="23"/>
      <c r="W1" s="23"/>
    </row>
    <row r="2" spans="1:25" ht="12.75" thickBot="1">
      <c r="B2" s="35"/>
      <c r="C2" s="23"/>
      <c r="D2" s="429" t="s">
        <v>485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rgb="FFFFFF00"/>
    <pageSetUpPr fitToPage="1"/>
  </sheetPr>
  <dimension ref="A1:AD75"/>
  <sheetViews>
    <sheetView showGridLines="0" zoomScaleNormal="100" workbookViewId="0">
      <selection activeCell="I37" sqref="I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47"/>
      <c r="V1" s="23"/>
      <c r="W1" s="23"/>
    </row>
    <row r="2" spans="1:25" ht="12.75" thickBot="1">
      <c r="B2" s="35"/>
      <c r="C2" s="23"/>
      <c r="D2" s="429" t="s">
        <v>485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30" ht="12.75" thickBot="1">
      <c r="B2" s="35"/>
      <c r="C2" s="23"/>
      <c r="D2" s="429" t="s">
        <v>443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23"/>
    </row>
    <row r="2" spans="1:23">
      <c r="B2" s="35"/>
      <c r="C2" s="23"/>
      <c r="D2" s="422" t="s">
        <v>78</v>
      </c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422" t="s">
        <v>79</v>
      </c>
      <c r="H4" s="422"/>
      <c r="I4" s="422"/>
      <c r="J4" s="422"/>
      <c r="K4" s="422"/>
      <c r="L4" s="422"/>
      <c r="M4" s="24"/>
      <c r="N4" s="422" t="s">
        <v>80</v>
      </c>
      <c r="O4" s="422"/>
      <c r="P4" s="422"/>
      <c r="Q4" s="422"/>
      <c r="R4" s="422"/>
      <c r="S4" s="422"/>
      <c r="T4" s="422"/>
      <c r="U4" s="422"/>
      <c r="V4" s="422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420" t="s">
        <v>81</v>
      </c>
      <c r="O5" s="420"/>
      <c r="P5" s="420"/>
      <c r="Q5" s="26"/>
      <c r="R5" s="420" t="s">
        <v>82</v>
      </c>
      <c r="S5" s="420"/>
      <c r="T5" s="420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3"/>
    </row>
    <row r="2" spans="1:22" ht="12.75" thickBot="1">
      <c r="B2" s="35"/>
      <c r="C2" s="23"/>
      <c r="D2" s="420" t="s">
        <v>78</v>
      </c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422" t="s">
        <v>79</v>
      </c>
      <c r="H4" s="422"/>
      <c r="I4" s="422"/>
      <c r="J4" s="422"/>
      <c r="K4" s="422"/>
      <c r="L4" s="24"/>
      <c r="M4" s="424" t="s">
        <v>80</v>
      </c>
      <c r="N4" s="424"/>
      <c r="O4" s="424"/>
      <c r="P4" s="424"/>
      <c r="Q4" s="424"/>
      <c r="R4" s="424"/>
      <c r="S4" s="424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425"/>
      <c r="H5" s="425"/>
      <c r="I5" s="425"/>
      <c r="J5" s="425"/>
      <c r="K5" s="425"/>
      <c r="L5" s="24"/>
      <c r="M5" s="420" t="s">
        <v>81</v>
      </c>
      <c r="N5" s="420"/>
      <c r="O5" s="420"/>
      <c r="P5" s="26"/>
      <c r="Q5" s="423" t="s">
        <v>82</v>
      </c>
      <c r="R5" s="423"/>
      <c r="S5" s="423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1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3"/>
    </row>
    <row r="2" spans="1:22" ht="12.75" thickBot="1">
      <c r="B2" s="35"/>
      <c r="C2" s="23"/>
      <c r="D2" s="420" t="s">
        <v>78</v>
      </c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0" t="s">
        <v>81</v>
      </c>
      <c r="O5" s="420"/>
      <c r="P5" s="420"/>
      <c r="Q5" s="26"/>
      <c r="R5" s="423" t="s">
        <v>82</v>
      </c>
      <c r="S5" s="423"/>
      <c r="T5" s="42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9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3"/>
    </row>
    <row r="2" spans="1:22" ht="12.75" thickBot="1">
      <c r="B2" s="35"/>
      <c r="C2" s="23"/>
      <c r="D2" s="420" t="s">
        <v>78</v>
      </c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0" t="s">
        <v>81</v>
      </c>
      <c r="O5" s="420"/>
      <c r="P5" s="420"/>
      <c r="Q5" s="26"/>
      <c r="R5" s="423" t="s">
        <v>82</v>
      </c>
      <c r="S5" s="423"/>
      <c r="T5" s="42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3"/>
    </row>
    <row r="2" spans="1:22" ht="12.75" thickBot="1">
      <c r="B2" s="35"/>
      <c r="C2" s="23"/>
      <c r="D2" s="420" t="s">
        <v>78</v>
      </c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0" t="s">
        <v>81</v>
      </c>
      <c r="O5" s="420"/>
      <c r="P5" s="420"/>
      <c r="Q5" s="26"/>
      <c r="R5" s="423" t="s">
        <v>82</v>
      </c>
      <c r="S5" s="423"/>
      <c r="T5" s="42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3"/>
    </row>
    <row r="2" spans="1:22" ht="12.75" thickBot="1">
      <c r="B2" s="35"/>
      <c r="C2" s="23"/>
      <c r="D2" s="420" t="s">
        <v>78</v>
      </c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0" t="s">
        <v>81</v>
      </c>
      <c r="O5" s="420"/>
      <c r="P5" s="420"/>
      <c r="Q5" s="26"/>
      <c r="R5" s="423" t="s">
        <v>82</v>
      </c>
      <c r="S5" s="423"/>
      <c r="T5" s="42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3"/>
    </row>
    <row r="2" spans="1:22" ht="12.75" thickBot="1">
      <c r="B2" s="35"/>
      <c r="C2" s="23"/>
      <c r="D2" s="420" t="s">
        <v>78</v>
      </c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0" t="s">
        <v>81</v>
      </c>
      <c r="O5" s="420"/>
      <c r="P5" s="420"/>
      <c r="Q5" s="26"/>
      <c r="R5" s="423" t="s">
        <v>82</v>
      </c>
      <c r="S5" s="423"/>
      <c r="T5" s="42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3"/>
    </row>
    <row r="2" spans="1:22" ht="12.75" thickBot="1">
      <c r="B2" s="35"/>
      <c r="C2" s="23"/>
      <c r="D2" s="420" t="s">
        <v>78</v>
      </c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0" t="s">
        <v>81</v>
      </c>
      <c r="O5" s="420"/>
      <c r="P5" s="420"/>
      <c r="Q5" s="26"/>
      <c r="R5" s="423" t="s">
        <v>82</v>
      </c>
      <c r="S5" s="423"/>
      <c r="T5" s="42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3"/>
    </row>
    <row r="2" spans="1:22" ht="12.75" thickBot="1">
      <c r="B2" s="35"/>
      <c r="C2" s="23"/>
      <c r="D2" s="420" t="s">
        <v>78</v>
      </c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0" t="s">
        <v>81</v>
      </c>
      <c r="O5" s="420"/>
      <c r="P5" s="420"/>
      <c r="Q5" s="26"/>
      <c r="R5" s="423" t="s">
        <v>82</v>
      </c>
      <c r="S5" s="423"/>
      <c r="T5" s="42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3"/>
    </row>
    <row r="2" spans="1:22" ht="12.75" thickBot="1">
      <c r="B2" s="35"/>
      <c r="C2" s="23"/>
      <c r="D2" s="420" t="s">
        <v>78</v>
      </c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0" t="s">
        <v>81</v>
      </c>
      <c r="O5" s="420"/>
      <c r="P5" s="420"/>
      <c r="Q5" s="26"/>
      <c r="R5" s="423" t="s">
        <v>82</v>
      </c>
      <c r="S5" s="423"/>
      <c r="T5" s="42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3"/>
    </row>
    <row r="2" spans="1:22" ht="12.75" thickBot="1">
      <c r="B2" s="35"/>
      <c r="C2" s="23"/>
      <c r="D2" s="420" t="s">
        <v>78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42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0" t="s">
        <v>81</v>
      </c>
      <c r="O5" s="420"/>
      <c r="P5" s="420"/>
      <c r="Q5" s="26"/>
      <c r="R5" s="423" t="s">
        <v>82</v>
      </c>
      <c r="S5" s="423"/>
      <c r="T5" s="42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3"/>
    </row>
    <row r="2" spans="1:22" ht="12.75" thickBot="1">
      <c r="B2" s="35"/>
      <c r="C2" s="23"/>
      <c r="D2" s="420" t="s">
        <v>78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42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0" t="s">
        <v>81</v>
      </c>
      <c r="O5" s="420"/>
      <c r="P5" s="420"/>
      <c r="Q5" s="26"/>
      <c r="R5" s="423" t="s">
        <v>82</v>
      </c>
      <c r="S5" s="423"/>
      <c r="T5" s="42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23"/>
    </row>
    <row r="2" spans="1:22" ht="12.75" thickBot="1">
      <c r="B2" s="35"/>
      <c r="C2" s="23"/>
      <c r="D2" s="420" t="s">
        <v>78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42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0" t="s">
        <v>81</v>
      </c>
      <c r="O5" s="420"/>
      <c r="P5" s="420"/>
      <c r="Q5" s="26"/>
      <c r="R5" s="423" t="s">
        <v>82</v>
      </c>
      <c r="S5" s="423"/>
      <c r="T5" s="42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4" ht="12.75" thickBot="1">
      <c r="B2" s="35"/>
      <c r="C2" s="23"/>
      <c r="D2" s="420" t="s">
        <v>165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0" t="s">
        <v>81</v>
      </c>
      <c r="O5" s="420"/>
      <c r="P5" s="420"/>
      <c r="Q5" s="26"/>
      <c r="R5" s="423" t="s">
        <v>82</v>
      </c>
      <c r="S5" s="423"/>
      <c r="T5" s="423"/>
      <c r="U5" s="26"/>
      <c r="V5" s="426" t="s">
        <v>166</v>
      </c>
      <c r="W5" s="426"/>
      <c r="X5" s="42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4" ht="12.75" thickBot="1">
      <c r="B2" s="35"/>
      <c r="C2" s="23"/>
      <c r="D2" s="420" t="s">
        <v>165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0" t="s">
        <v>81</v>
      </c>
      <c r="O5" s="420"/>
      <c r="P5" s="420"/>
      <c r="Q5" s="26"/>
      <c r="R5" s="423" t="s">
        <v>82</v>
      </c>
      <c r="S5" s="423"/>
      <c r="T5" s="423"/>
      <c r="U5" s="26"/>
      <c r="V5" s="426" t="s">
        <v>166</v>
      </c>
      <c r="W5" s="426"/>
      <c r="X5" s="42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4" ht="12.75" thickBot="1">
      <c r="B2" s="35"/>
      <c r="C2" s="23"/>
      <c r="D2" s="420" t="s">
        <v>165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0" t="s">
        <v>81</v>
      </c>
      <c r="O5" s="420"/>
      <c r="P5" s="420"/>
      <c r="Q5" s="26"/>
      <c r="R5" s="423" t="s">
        <v>82</v>
      </c>
      <c r="S5" s="423"/>
      <c r="T5" s="423"/>
      <c r="U5" s="26"/>
      <c r="V5" s="426" t="s">
        <v>166</v>
      </c>
      <c r="W5" s="426"/>
      <c r="X5" s="42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7" ht="12.75" thickBot="1">
      <c r="B2" s="35"/>
      <c r="C2" s="23"/>
      <c r="D2" s="420" t="s">
        <v>165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0" t="s">
        <v>81</v>
      </c>
      <c r="O5" s="420"/>
      <c r="P5" s="420"/>
      <c r="Q5" s="26"/>
      <c r="R5" s="423" t="s">
        <v>82</v>
      </c>
      <c r="S5" s="423"/>
      <c r="T5" s="423"/>
      <c r="U5" s="26"/>
      <c r="V5" s="426" t="s">
        <v>166</v>
      </c>
      <c r="W5" s="426"/>
      <c r="X5" s="426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4" ht="12.75" thickBot="1">
      <c r="B2" s="35"/>
      <c r="C2" s="23"/>
      <c r="D2" s="420" t="s">
        <v>165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0" t="s">
        <v>81</v>
      </c>
      <c r="O5" s="420"/>
      <c r="P5" s="420"/>
      <c r="Q5" s="26"/>
      <c r="R5" s="423" t="s">
        <v>82</v>
      </c>
      <c r="S5" s="423"/>
      <c r="T5" s="423"/>
      <c r="U5" s="26"/>
      <c r="V5" s="426" t="s">
        <v>166</v>
      </c>
      <c r="W5" s="426"/>
      <c r="X5" s="42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4" ht="12.75" thickBot="1">
      <c r="B2" s="35"/>
      <c r="C2" s="23"/>
      <c r="D2" s="420" t="s">
        <v>165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0" t="s">
        <v>81</v>
      </c>
      <c r="O5" s="420"/>
      <c r="P5" s="420"/>
      <c r="Q5" s="26"/>
      <c r="R5" s="423" t="s">
        <v>82</v>
      </c>
      <c r="S5" s="423"/>
      <c r="T5" s="423"/>
      <c r="U5" s="26"/>
      <c r="V5" s="426" t="s">
        <v>166</v>
      </c>
      <c r="W5" s="426"/>
      <c r="X5" s="42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6" ht="12.75" thickBot="1">
      <c r="B2" s="35"/>
      <c r="C2" s="23"/>
      <c r="D2" s="420" t="s">
        <v>165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165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165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165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165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165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165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193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193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193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193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4" ht="12.75" thickBot="1">
      <c r="B2" s="35"/>
      <c r="C2" s="23"/>
      <c r="D2" s="420" t="s">
        <v>193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193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3" t="s">
        <v>127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4" ht="12.75" thickBot="1">
      <c r="B2" s="35"/>
      <c r="C2" s="23"/>
      <c r="D2" s="420" t="s">
        <v>209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4" ht="12.75" thickBot="1">
      <c r="B2" s="35"/>
      <c r="C2" s="23"/>
      <c r="D2" s="420" t="s">
        <v>209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4" ht="12.75" thickBot="1">
      <c r="B2" s="35"/>
      <c r="C2" s="23"/>
      <c r="D2" s="420" t="s">
        <v>209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4" ht="12.75" thickBot="1">
      <c r="B2" s="35"/>
      <c r="C2" s="23"/>
      <c r="D2" s="420" t="s">
        <v>209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4" ht="12.75" thickBot="1">
      <c r="B2" s="35"/>
      <c r="C2" s="23"/>
      <c r="D2" s="420" t="s">
        <v>209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4" ht="12.75" thickBot="1">
      <c r="B2" s="35"/>
      <c r="C2" s="23"/>
      <c r="D2" s="420" t="s">
        <v>209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4" ht="12.75" thickBot="1">
      <c r="B2" s="35"/>
      <c r="C2" s="23"/>
      <c r="D2" s="420" t="s">
        <v>209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4" ht="12.75" thickBot="1">
      <c r="B2" s="35"/>
      <c r="C2" s="23"/>
      <c r="D2" s="420" t="s">
        <v>209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4" ht="12.75" thickBot="1">
      <c r="B2" s="35"/>
      <c r="C2" s="23"/>
      <c r="D2" s="420" t="s">
        <v>227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4" ht="12.75" thickBot="1">
      <c r="B2" s="35"/>
      <c r="C2" s="23"/>
      <c r="D2" s="420" t="s">
        <v>227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227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227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227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227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227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227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227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227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227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227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252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252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252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252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252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252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252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252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252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252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252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0" t="s">
        <v>252</v>
      </c>
      <c r="E2" s="420"/>
      <c r="F2" s="420"/>
      <c r="G2" s="420"/>
      <c r="H2" s="420"/>
      <c r="I2" s="420"/>
      <c r="J2" s="420"/>
      <c r="K2" s="420"/>
      <c r="L2" s="420"/>
      <c r="M2" s="425"/>
      <c r="N2" s="420"/>
      <c r="O2" s="420"/>
      <c r="P2" s="420"/>
      <c r="Q2" s="420"/>
      <c r="R2" s="420"/>
      <c r="S2" s="420"/>
      <c r="T2" s="42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9" t="s">
        <v>284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9" t="s">
        <v>284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9" t="s">
        <v>284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9" t="s">
        <v>284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9" t="s">
        <v>284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9" t="s">
        <v>284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9" t="s">
        <v>284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9" t="s">
        <v>284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1" t="s">
        <v>0</v>
      </c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221"/>
      <c r="V1" s="23"/>
      <c r="W1" s="23"/>
    </row>
    <row r="2" spans="1:25" ht="12.75" thickBot="1">
      <c r="B2" s="35"/>
      <c r="C2" s="23"/>
      <c r="D2" s="429" t="s">
        <v>284</v>
      </c>
      <c r="E2" s="429"/>
      <c r="F2" s="429"/>
      <c r="G2" s="429"/>
      <c r="H2" s="429"/>
      <c r="I2" s="429"/>
      <c r="J2" s="429"/>
      <c r="K2" s="429"/>
      <c r="L2" s="429"/>
      <c r="M2" s="430"/>
      <c r="N2" s="429"/>
      <c r="O2" s="429"/>
      <c r="P2" s="429"/>
      <c r="Q2" s="429"/>
      <c r="R2" s="429"/>
      <c r="S2" s="429"/>
      <c r="T2" s="42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8" t="s">
        <v>210</v>
      </c>
      <c r="H4" s="423"/>
      <c r="I4" s="423"/>
      <c r="J4" s="423"/>
      <c r="K4" s="423"/>
      <c r="L4" s="423"/>
      <c r="M4" s="24"/>
      <c r="N4" s="423" t="s">
        <v>80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7" t="s">
        <v>81</v>
      </c>
      <c r="O5" s="427"/>
      <c r="P5" s="427"/>
      <c r="Q5" s="85"/>
      <c r="R5" s="426" t="s">
        <v>82</v>
      </c>
      <c r="S5" s="426"/>
      <c r="T5" s="426"/>
      <c r="U5" s="85"/>
      <c r="V5" s="426" t="s">
        <v>166</v>
      </c>
      <c r="W5" s="426"/>
      <c r="X5" s="42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SIM:SIMData xmlns:SIM="SIMDataNamespace">
  <LIDData/>
  <SIMStorageType/>
  <SIMManagementComments/>
  <SIMEditedCells/>
  <SIMMode>1</SIMMode>
</SIM:SIMDat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4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199</vt:i4>
      </vt:variant>
      <vt:variant>
        <vt:lpstr>Named Ranges</vt:lpstr>
      </vt:variant>
      <vt:variant>
        <vt:i4>172</vt:i4>
      </vt:variant>
    </vt:vector>
  </HeadingPairs>
  <TitlesOfParts>
    <vt:vector size="371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June 2021 Final</vt:lpstr>
      <vt:lpstr>December 2021</vt:lpstr>
      <vt:lpstr>November 2021</vt:lpstr>
      <vt:lpstr>October 2021</vt:lpstr>
      <vt:lpstr>September 2021</vt:lpstr>
      <vt:lpstr>August 2021</vt:lpstr>
      <vt:lpstr>July 2021</vt:lpstr>
      <vt:lpstr>June 2021 Pre-Audit</vt:lpstr>
      <vt:lpstr>May 2021</vt:lpstr>
      <vt:lpstr>Apr 2021</vt:lpstr>
      <vt:lpstr>Mar 2021</vt:lpstr>
      <vt:lpstr>Feb 2021</vt:lpstr>
      <vt:lpstr>Jan 2021</vt:lpstr>
      <vt:lpstr>Mar 2020</vt:lpstr>
      <vt:lpstr>Dec 2020</vt:lpstr>
      <vt:lpstr>Nov 2020</vt:lpstr>
      <vt:lpstr>Oct 2020</vt:lpstr>
      <vt:lpstr>Sep 2020</vt:lpstr>
      <vt:lpstr>Aug 2020</vt:lpstr>
      <vt:lpstr>July 2020</vt:lpstr>
      <vt:lpstr>June 2020 Post-Audit</vt:lpstr>
      <vt:lpstr>May 2020</vt:lpstr>
      <vt:lpstr>Apr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 2021'!Print_Area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'August 2021'!Print_Area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'Dec 2020'!Print_Area</vt:lpstr>
      <vt:lpstr>'December 2021'!Print_Area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 2021'!Print_Area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'Jan 2021'!Print_Area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'July 2021'!Print_Area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'June 2021 Final'!Print_Area</vt:lpstr>
      <vt:lpstr>'June 2021 Pre-Audit'!Print_Area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'Mar 2021'!Print_Area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'May 2021'!Print_Area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'Nov 2020'!Print_Area</vt:lpstr>
      <vt:lpstr>'November 2021'!Print_Area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'Oct 2020'!Print_Area</vt:lpstr>
      <vt:lpstr>'October 2021'!Print_Area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 2020'!Print_Area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  <vt:lpstr>'September 2021'!Print_Area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2020-10-20T18:28:06Z</cp:lastPrinted>
  <dcterms:created xsi:type="dcterms:W3CDTF">2002-07-18T23:08:00Z</dcterms:created>
  <dcterms:modified xsi:type="dcterms:W3CDTF">2022-01-14T00:34:07Z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