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2.xml" ContentType="application/vnd.openxmlformats-officedocument.spreadsheetml.comments+xml"/>
  <Override PartName="/xl/drawings/drawing31.xml" ContentType="application/vnd.openxmlformats-officedocument.drawing+xml"/>
  <Override PartName="/xl/comments3.xml" ContentType="application/vnd.openxmlformats-officedocument.spreadsheetml.comments+xml"/>
  <Override PartName="/xl/drawings/drawing32.xml" ContentType="application/vnd.openxmlformats-officedocument.drawing+xml"/>
  <Override PartName="/xl/comments4.xml" ContentType="application/vnd.openxmlformats-officedocument.spreadsheetml.comments+xml"/>
  <Override PartName="/xl/drawings/drawing33.xml" ContentType="application/vnd.openxmlformats-officedocument.drawing+xml"/>
  <Override PartName="/xl/comments5.xml" ContentType="application/vnd.openxmlformats-officedocument.spreadsheetml.comments+xml"/>
  <Override PartName="/xl/drawings/drawing34.xml" ContentType="application/vnd.openxmlformats-officedocument.drawing+xml"/>
  <Override PartName="/xl/comments6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7.xml" ContentType="application/vnd.openxmlformats-officedocument.spreadsheetml.comments+xml"/>
  <Override PartName="/xl/drawings/drawing37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robert_dewit_csulb_edu/Documents/Data Dell DT H Now/Finance/2021-2022/Budget 2021-2022/Capital Budget 2021-2022/"/>
    </mc:Choice>
  </mc:AlternateContent>
  <bookViews>
    <workbookView xWindow="16740" yWindow="1790" windowWidth="11340" windowHeight="8830" tabRatio="771"/>
  </bookViews>
  <sheets>
    <sheet name="Capital Summary 21-22" sheetId="70" r:id="rId1"/>
    <sheet name="FY2021-2022" sheetId="73" r:id="rId2"/>
    <sheet name="FY2020-21 Additional Memo" sheetId="72" r:id="rId3"/>
    <sheet name="Sheet9" sheetId="71" r:id="rId4"/>
    <sheet name="FY2020-21 Monthly Capital" sheetId="69" r:id="rId5"/>
    <sheet name="Capital Summary 20-21" sheetId="65" r:id="rId6"/>
    <sheet name="FY2019-20 Additional Memo" sheetId="67" r:id="rId7"/>
    <sheet name="FY2020-21 Capital Memo F&amp;I" sheetId="68" r:id="rId8"/>
    <sheet name="FY2020-21 Capital Memo" sheetId="66" r:id="rId9"/>
    <sheet name="FY2021 Capital" sheetId="64" r:id="rId10"/>
    <sheet name="Capital Summary 19-20" sheetId="61" r:id="rId11"/>
    <sheet name="FY2019-20 Capital Memo" sheetId="63" r:id="rId12"/>
    <sheet name="FY2018-19 Additional Memo " sheetId="62" r:id="rId13"/>
    <sheet name="Capital Summary 18-19 " sheetId="60" state="hidden" r:id="rId14"/>
    <sheet name="FY2018-19 Capital Memo" sheetId="59" state="hidden" r:id="rId15"/>
    <sheet name="FY2017-18 Additional Memo" sheetId="58" state="hidden" r:id="rId16"/>
    <sheet name="Capital Summary 17-18) Revised" sheetId="55" state="hidden" r:id="rId17"/>
    <sheet name="FY2017-18 Capital Memo-Revised" sheetId="54" state="hidden" r:id="rId18"/>
    <sheet name="FY2017-18 Monthly plan" sheetId="57" state="hidden" r:id="rId19"/>
    <sheet name="Sheet10" sheetId="56" state="hidden" r:id="rId20"/>
    <sheet name="Capital Summary 17-18 Initial" sheetId="51" state="hidden" r:id="rId21"/>
    <sheet name="FY2017-18 Capital Memo Initial" sheetId="53" state="hidden" r:id="rId22"/>
    <sheet name="FY2016-17 Additional Memo" sheetId="50" state="hidden" r:id="rId23"/>
    <sheet name="Capital Summary Q3 16-17 April" sheetId="52" state="hidden" r:id="rId24"/>
    <sheet name="Capital Summary 16-17 " sheetId="48" state="hidden" r:id="rId25"/>
    <sheet name="FY2016-17 Capital Memo" sheetId="46" state="hidden" r:id="rId26"/>
    <sheet name="FY2016-17 Replacement Breakdwn" sheetId="49" state="hidden" r:id="rId27"/>
    <sheet name="FY2015-16 Additional Memo" sheetId="47" state="hidden" r:id="rId28"/>
    <sheet name="FY2015-16 Capital Monthly " sheetId="45" state="hidden" r:id="rId29"/>
    <sheet name="FY2015-16 Capital Approved" sheetId="44" state="hidden" r:id="rId30"/>
    <sheet name="Capital Summary 15-16" sheetId="42" state="hidden" r:id="rId31"/>
    <sheet name="FY2015-16 Capital Memo" sheetId="41" state="hidden" r:id="rId32"/>
    <sheet name="FY2016 Capital" sheetId="43" state="hidden" r:id="rId33"/>
    <sheet name="FY2014-15 Additional Memo" sheetId="40" state="hidden" r:id="rId34"/>
    <sheet name="Capital Summary 14-15" sheetId="37" state="hidden" r:id="rId35"/>
    <sheet name="FY2014 Capital Memo" sheetId="35" state="hidden" r:id="rId36"/>
    <sheet name="FY2013-14 Additional  Memo" sheetId="39" state="hidden" r:id="rId37"/>
    <sheet name="Space" sheetId="38" state="hidden" r:id="rId38"/>
    <sheet name="Capital Summary 13-14" sheetId="34" state="hidden" r:id="rId39"/>
    <sheet name="FY12-13 Additional Memo" sheetId="32" state="hidden" r:id="rId40"/>
    <sheet name="FY2013 Capital Memo" sheetId="33" state="hidden" r:id="rId41"/>
    <sheet name="Capital Requests 2013-2014" sheetId="31" state="hidden" r:id="rId42"/>
    <sheet name="Capital Summary Status 3-31-13" sheetId="29" state="hidden" r:id="rId43"/>
    <sheet name="Capital Used 3-31-13" sheetId="30" state="hidden" r:id="rId44"/>
    <sheet name="Capital Summary Status 12-31-12" sheetId="27" state="hidden" r:id="rId45"/>
    <sheet name="Capital Used 12-31-12" sheetId="28" state="hidden" r:id="rId46"/>
    <sheet name="Monthly FY2012 Capital " sheetId="26" state="hidden" r:id="rId47"/>
    <sheet name="Capital Summary 12-13" sheetId="23" state="hidden" r:id="rId48"/>
    <sheet name="FY2012 Capital Memo" sheetId="20" state="hidden" r:id="rId49"/>
    <sheet name="FY11-12 Additional Memo " sheetId="25" state="hidden" r:id="rId50"/>
    <sheet name="Sheet6" sheetId="19" state="hidden" r:id="rId51"/>
    <sheet name="2011 Capital Summary" sheetId="10" state="hidden" r:id="rId52"/>
    <sheet name="FY2011 Capital Memo" sheetId="18" state="hidden" r:id="rId53"/>
    <sheet name="FY2011 Capital Est" sheetId="16" state="hidden" r:id="rId54"/>
    <sheet name="Apr 2011 YTD Capital Summary" sheetId="14" state="hidden" r:id="rId55"/>
    <sheet name="FY10-11 Additional Memo" sheetId="17" state="hidden" r:id="rId56"/>
    <sheet name="2010-2011 Capital" sheetId="15" state="hidden" r:id="rId57"/>
    <sheet name="Sheet5" sheetId="13" state="hidden" r:id="rId58"/>
    <sheet name="Sheet4" sheetId="12" state="hidden" r:id="rId59"/>
    <sheet name="Sheet1" sheetId="11" state="hidden" r:id="rId60"/>
    <sheet name="FY2010 Capital Memo " sheetId="8" state="hidden" r:id="rId61"/>
    <sheet name="2010 Budget Detail" sheetId="1" state="hidden" r:id="rId62"/>
    <sheet name="FY09-10 Additional Memo" sheetId="5" state="hidden" r:id="rId63"/>
    <sheet name="April  2010 YTD Capital Summary" sheetId="6" state="hidden" r:id="rId64"/>
    <sheet name="FY2009 Capital Exp (March)" sheetId="7" state="hidden" r:id="rId65"/>
    <sheet name="Sheet2" sheetId="2" state="hidden" r:id="rId66"/>
    <sheet name="Sheet3" sheetId="3" state="hidden" r:id="rId67"/>
    <sheet name="Sheet8" sheetId="9" state="hidden" r:id="rId68"/>
  </sheets>
  <definedNames>
    <definedName name="_xlnm.Print_Area" localSheetId="56">'2010-2011 Capital'!$A$7:$O$75</definedName>
    <definedName name="_xlnm.Print_Area" localSheetId="38">'Capital Summary 13-14'!$B$4:$M$22</definedName>
    <definedName name="_xlnm.Print_Area" localSheetId="20">'Capital Summary 17-18 Initial'!$B$1:$N$25</definedName>
    <definedName name="_xlnm.Print_Area" localSheetId="16">'Capital Summary 17-18) Revised'!$B$1:$L$25</definedName>
    <definedName name="_xlnm.Print_Area" localSheetId="13">'Capital Summary 18-19 '!$B$1:$L$19</definedName>
    <definedName name="_xlnm.Print_Area" localSheetId="10">'Capital Summary 19-20'!$B$1:$M$19</definedName>
    <definedName name="_xlnm.Print_Area" localSheetId="5">'Capital Summary 20-21'!$B$1:$M$20</definedName>
    <definedName name="_xlnm.Print_Area" localSheetId="0">'Capital Summary 21-22'!$B$1:$M$18</definedName>
    <definedName name="_xlnm.Print_Area" localSheetId="45">'Capital Used 12-31-12'!$A$1:$I$54</definedName>
    <definedName name="_xlnm.Print_Area" localSheetId="39">'FY12-13 Additional Memo'!$A$40:$L$106</definedName>
    <definedName name="_xlnm.Print_Area" localSheetId="64">'FY2009 Capital Exp (March)'!$A$24:$L$122</definedName>
    <definedName name="_xlnm.Print_Area" localSheetId="60">'FY2010 Capital Memo '!$A$1:$K$83</definedName>
    <definedName name="_xlnm.Print_Area" localSheetId="52">'FY2011 Capital Memo'!$A$1:$H$74</definedName>
    <definedName name="_xlnm.Print_Area" localSheetId="40">'FY2013 Capital Memo'!$A$1:$F$61</definedName>
    <definedName name="_xlnm.Print_Area" localSheetId="36">'FY2013-14 Additional  Memo'!$A$1:$M$146</definedName>
    <definedName name="_xlnm.Print_Area" localSheetId="35">'FY2014 Capital Memo'!$A$1:$F$65</definedName>
    <definedName name="_xlnm.Print_Area" localSheetId="33">'FY2014-15 Additional Memo'!$A$1:$M$148</definedName>
    <definedName name="_xlnm.Print_Area" localSheetId="27">'FY2015-16 Additional Memo'!$A$1:$M$152</definedName>
    <definedName name="_xlnm.Print_Area" localSheetId="32">'FY2016 Capital'!$A$1:$F$58</definedName>
    <definedName name="_xlnm.Print_Area" localSheetId="22">'FY2016-17 Additional Memo'!$A$1:$M$147</definedName>
    <definedName name="_xlnm.Print_Area" localSheetId="15">'FY2017-18 Additional Memo'!$A$1:$N$152</definedName>
    <definedName name="_xlnm.Print_Area" localSheetId="12">'FY2018-19 Additional Memo '!$A$1:$N$139</definedName>
    <definedName name="_xlnm.Print_Area" localSheetId="6">'FY2019-20 Additional Memo'!$A$1:$N$158</definedName>
    <definedName name="_xlnm.Print_Area" localSheetId="2">'FY2020-21 Additional Memo'!$A$2:$N$125</definedName>
    <definedName name="_xlnm.Print_Area" localSheetId="9">'FY2021 Capital'!$A$1:$F$63</definedName>
    <definedName name="_xlnm.Print_Titles" localSheetId="62">'FY09-10 Additional Memo'!#REF!</definedName>
  </definedNames>
  <calcPr calcId="162913"/>
</workbook>
</file>

<file path=xl/calcChain.xml><?xml version="1.0" encoding="utf-8"?>
<calcChain xmlns="http://schemas.openxmlformats.org/spreadsheetml/2006/main">
  <c r="M108" i="72" l="1"/>
  <c r="I7" i="70"/>
  <c r="M107" i="72"/>
  <c r="M106" i="72"/>
  <c r="M105" i="72"/>
  <c r="M104" i="72"/>
  <c r="F50" i="73" l="1"/>
  <c r="F39" i="73"/>
  <c r="F34" i="73"/>
  <c r="K121" i="72"/>
  <c r="K35" i="72" s="1"/>
  <c r="J121" i="72"/>
  <c r="J35" i="72" s="1"/>
  <c r="H121" i="72"/>
  <c r="H35" i="72" s="1"/>
  <c r="M120" i="72"/>
  <c r="M119" i="72"/>
  <c r="K116" i="72"/>
  <c r="K33" i="72" s="1"/>
  <c r="J116" i="72"/>
  <c r="H116" i="72"/>
  <c r="H33" i="72" s="1"/>
  <c r="M115" i="72"/>
  <c r="M116" i="72" s="1"/>
  <c r="M33" i="72" s="1"/>
  <c r="P112" i="72"/>
  <c r="P110" i="72"/>
  <c r="K110" i="72"/>
  <c r="J110" i="72"/>
  <c r="H110" i="72"/>
  <c r="M110" i="72"/>
  <c r="K101" i="72"/>
  <c r="J101" i="72"/>
  <c r="H101" i="72"/>
  <c r="M100" i="72"/>
  <c r="M99" i="72"/>
  <c r="M98" i="72"/>
  <c r="M97" i="72"/>
  <c r="M96" i="72"/>
  <c r="K93" i="72"/>
  <c r="J93" i="72"/>
  <c r="H93" i="72"/>
  <c r="M92" i="72"/>
  <c r="M91" i="72"/>
  <c r="M90" i="72"/>
  <c r="F52" i="73" l="1"/>
  <c r="M121" i="72"/>
  <c r="M35" i="72" s="1"/>
  <c r="P114" i="72"/>
  <c r="M101" i="72"/>
  <c r="K112" i="72"/>
  <c r="K31" i="72" s="1"/>
  <c r="K37" i="72" s="1"/>
  <c r="J112" i="72"/>
  <c r="J31" i="72" s="1"/>
  <c r="H112" i="72"/>
  <c r="H124" i="72" s="1"/>
  <c r="M93" i="72"/>
  <c r="J33" i="72"/>
  <c r="I9" i="70"/>
  <c r="K9" i="70" s="1"/>
  <c r="M112" i="72" l="1"/>
  <c r="M31" i="72" s="1"/>
  <c r="M37" i="72" s="1"/>
  <c r="K124" i="72"/>
  <c r="H31" i="72"/>
  <c r="H37" i="72" s="1"/>
  <c r="J37" i="72"/>
  <c r="J124" i="72"/>
  <c r="I10" i="70"/>
  <c r="K10" i="70" s="1"/>
  <c r="M8" i="70"/>
  <c r="M11" i="70" s="1"/>
  <c r="H8" i="70"/>
  <c r="H11" i="70" s="1"/>
  <c r="G8" i="70"/>
  <c r="G11" i="70" s="1"/>
  <c r="F8" i="70"/>
  <c r="F11" i="70" s="1"/>
  <c r="D8" i="70"/>
  <c r="D11" i="70" s="1"/>
  <c r="K7" i="70"/>
  <c r="I6" i="70"/>
  <c r="K6" i="70" s="1"/>
  <c r="I5" i="70"/>
  <c r="M124" i="72" l="1"/>
  <c r="I8" i="70"/>
  <c r="I11" i="70" s="1"/>
  <c r="K5" i="70"/>
  <c r="K8" i="70" s="1"/>
  <c r="K11" i="70" s="1"/>
  <c r="W52" i="69"/>
  <c r="W51" i="69"/>
  <c r="W43" i="69"/>
  <c r="W42" i="69"/>
  <c r="W41" i="69"/>
  <c r="X41" i="69" s="1"/>
  <c r="W40" i="69"/>
  <c r="X40" i="69" s="1"/>
  <c r="W39" i="69"/>
  <c r="W38" i="69"/>
  <c r="X38" i="69" s="1"/>
  <c r="W37" i="69"/>
  <c r="X37" i="69" s="1"/>
  <c r="W36" i="69"/>
  <c r="X36" i="69" s="1"/>
  <c r="W35" i="69"/>
  <c r="W34" i="69"/>
  <c r="W33" i="69"/>
  <c r="X33" i="69" s="1"/>
  <c r="W32" i="69"/>
  <c r="X32" i="69" s="1"/>
  <c r="W31" i="69"/>
  <c r="W30" i="69"/>
  <c r="X30" i="69" s="1"/>
  <c r="W29" i="69"/>
  <c r="X29" i="69" s="1"/>
  <c r="W25" i="69"/>
  <c r="X25" i="69" s="1"/>
  <c r="W24" i="69"/>
  <c r="X24" i="69" s="1"/>
  <c r="W23" i="69"/>
  <c r="X23" i="69" s="1"/>
  <c r="W22" i="69"/>
  <c r="X22" i="69" s="1"/>
  <c r="W19" i="69"/>
  <c r="X19" i="69" s="1"/>
  <c r="X48" i="69"/>
  <c r="X46" i="69"/>
  <c r="X45" i="69"/>
  <c r="X43" i="69"/>
  <c r="X42" i="69"/>
  <c r="X39" i="69"/>
  <c r="X35" i="69"/>
  <c r="X34" i="69"/>
  <c r="X31" i="69"/>
  <c r="X28" i="69"/>
  <c r="X27" i="69"/>
  <c r="X21" i="69"/>
  <c r="X18" i="69"/>
  <c r="W18" i="69"/>
  <c r="X52" i="69" l="1"/>
  <c r="V52" i="69"/>
  <c r="U52" i="69"/>
  <c r="T52" i="69"/>
  <c r="S52" i="69"/>
  <c r="R52" i="69"/>
  <c r="Q52" i="69"/>
  <c r="P52" i="69"/>
  <c r="O52" i="69"/>
  <c r="N52" i="69"/>
  <c r="M52" i="69"/>
  <c r="L52" i="69"/>
  <c r="K52" i="69"/>
  <c r="X51" i="69"/>
  <c r="V51" i="69"/>
  <c r="U51" i="69"/>
  <c r="T51" i="69"/>
  <c r="S51" i="69"/>
  <c r="R51" i="69"/>
  <c r="Q51" i="69"/>
  <c r="P51" i="69"/>
  <c r="O51" i="69"/>
  <c r="N51" i="69"/>
  <c r="M51" i="69"/>
  <c r="L51" i="69"/>
  <c r="K51" i="69"/>
  <c r="V50" i="69"/>
  <c r="U50" i="69"/>
  <c r="T50" i="69"/>
  <c r="S50" i="69"/>
  <c r="R50" i="69"/>
  <c r="Q50" i="69"/>
  <c r="P50" i="69"/>
  <c r="O50" i="69"/>
  <c r="N50" i="69"/>
  <c r="M50" i="69"/>
  <c r="L50" i="69"/>
  <c r="K50" i="69"/>
  <c r="V49" i="69"/>
  <c r="U49" i="69"/>
  <c r="U53" i="69" s="1"/>
  <c r="T49" i="69"/>
  <c r="S49" i="69"/>
  <c r="R49" i="69"/>
  <c r="Q49" i="69"/>
  <c r="Q53" i="69" s="1"/>
  <c r="P49" i="69"/>
  <c r="O49" i="69"/>
  <c r="N49" i="69"/>
  <c r="M49" i="69"/>
  <c r="L49" i="69"/>
  <c r="K49" i="69"/>
  <c r="W44" i="69"/>
  <c r="X44" i="69" s="1"/>
  <c r="V44" i="69"/>
  <c r="U44" i="69"/>
  <c r="T44" i="69"/>
  <c r="S44" i="69"/>
  <c r="R44" i="69"/>
  <c r="Q44" i="69"/>
  <c r="P44" i="69"/>
  <c r="O44" i="69"/>
  <c r="N44" i="69"/>
  <c r="M44" i="69"/>
  <c r="L44" i="69"/>
  <c r="K44" i="69"/>
  <c r="W26" i="69"/>
  <c r="X26" i="69" s="1"/>
  <c r="V26" i="69"/>
  <c r="U26" i="69"/>
  <c r="T26" i="69"/>
  <c r="S26" i="69"/>
  <c r="R26" i="69"/>
  <c r="Q26" i="69"/>
  <c r="P26" i="69"/>
  <c r="O26" i="69"/>
  <c r="N26" i="69"/>
  <c r="M26" i="69"/>
  <c r="L26" i="69"/>
  <c r="K26" i="69"/>
  <c r="W20" i="69"/>
  <c r="X20" i="69" s="1"/>
  <c r="V20" i="69"/>
  <c r="U20" i="69"/>
  <c r="T20" i="69"/>
  <c r="S20" i="69"/>
  <c r="R20" i="69"/>
  <c r="Q20" i="69"/>
  <c r="P20" i="69"/>
  <c r="O20" i="69"/>
  <c r="N20" i="69"/>
  <c r="M20" i="69"/>
  <c r="L20" i="69"/>
  <c r="K20" i="69"/>
  <c r="F52" i="69"/>
  <c r="F51" i="69"/>
  <c r="F50" i="69"/>
  <c r="F49" i="69"/>
  <c r="F44" i="69"/>
  <c r="F26" i="69"/>
  <c r="F20" i="69"/>
  <c r="T47" i="69" l="1"/>
  <c r="P47" i="69"/>
  <c r="L47" i="69"/>
  <c r="M53" i="69"/>
  <c r="W50" i="69"/>
  <c r="X50" i="69" s="1"/>
  <c r="W49" i="69"/>
  <c r="X49" i="69" s="1"/>
  <c r="F47" i="69"/>
  <c r="M47" i="69"/>
  <c r="F53" i="69"/>
  <c r="K47" i="69"/>
  <c r="O47" i="69"/>
  <c r="S47" i="69"/>
  <c r="W47" i="69"/>
  <c r="X47" i="69" s="1"/>
  <c r="Q47" i="69"/>
  <c r="U47" i="69"/>
  <c r="V53" i="69"/>
  <c r="K53" i="69"/>
  <c r="O53" i="69"/>
  <c r="S53" i="69"/>
  <c r="N53" i="69"/>
  <c r="R53" i="69"/>
  <c r="N47" i="69"/>
  <c r="R47" i="69"/>
  <c r="V47" i="69"/>
  <c r="L53" i="69"/>
  <c r="P53" i="69"/>
  <c r="T53" i="69"/>
  <c r="O9" i="65"/>
  <c r="O13" i="65" s="1"/>
  <c r="H68" i="68"/>
  <c r="F68" i="68"/>
  <c r="H67" i="68"/>
  <c r="F67" i="68"/>
  <c r="H66" i="68"/>
  <c r="F66" i="68"/>
  <c r="H65" i="68"/>
  <c r="H69" i="68" s="1"/>
  <c r="F65" i="68"/>
  <c r="F69" i="68" s="1"/>
  <c r="H60" i="68"/>
  <c r="F60" i="68"/>
  <c r="H42" i="68"/>
  <c r="F42" i="68"/>
  <c r="H36" i="68"/>
  <c r="H63" i="68" s="1"/>
  <c r="F36" i="68"/>
  <c r="F68" i="66"/>
  <c r="F67" i="66"/>
  <c r="F66" i="66"/>
  <c r="F65" i="66"/>
  <c r="F60" i="66"/>
  <c r="F42" i="66"/>
  <c r="F36" i="66"/>
  <c r="W53" i="69" l="1"/>
  <c r="X53" i="69" s="1"/>
  <c r="F63" i="68"/>
  <c r="F69" i="66"/>
  <c r="F63" i="66"/>
  <c r="F56" i="64"/>
  <c r="F55" i="64"/>
  <c r="M60" i="66" l="1"/>
  <c r="P147" i="67"/>
  <c r="P145" i="67"/>
  <c r="P143" i="67"/>
  <c r="M153" i="67" l="1"/>
  <c r="M142" i="67"/>
  <c r="M141" i="67"/>
  <c r="M140" i="67"/>
  <c r="M139" i="67"/>
  <c r="M138" i="67"/>
  <c r="M137" i="67"/>
  <c r="M136" i="67"/>
  <c r="M135" i="67"/>
  <c r="M134" i="67"/>
  <c r="M133" i="67"/>
  <c r="M132" i="67"/>
  <c r="M131" i="67"/>
  <c r="M130" i="67"/>
  <c r="M129" i="67"/>
  <c r="M128" i="67"/>
  <c r="M127" i="67"/>
  <c r="M126" i="67"/>
  <c r="M125" i="67"/>
  <c r="M124" i="67"/>
  <c r="M123" i="67"/>
  <c r="M122" i="67"/>
  <c r="M121" i="67"/>
  <c r="M120" i="67"/>
  <c r="M106" i="67"/>
  <c r="M105" i="67"/>
  <c r="M115" i="67"/>
  <c r="M114" i="67"/>
  <c r="M113" i="67"/>
  <c r="M112" i="67"/>
  <c r="K154" i="67" l="1"/>
  <c r="J154" i="67"/>
  <c r="J35" i="67" s="1"/>
  <c r="H154" i="67"/>
  <c r="M152" i="67"/>
  <c r="M154" i="67" s="1"/>
  <c r="K149" i="67"/>
  <c r="K33" i="67" s="1"/>
  <c r="J149" i="67"/>
  <c r="J33" i="67" s="1"/>
  <c r="H149" i="67"/>
  <c r="H33" i="67" s="1"/>
  <c r="M148" i="67"/>
  <c r="M149" i="67" s="1"/>
  <c r="M33" i="67" s="1"/>
  <c r="K143" i="67"/>
  <c r="J143" i="67"/>
  <c r="H143" i="67"/>
  <c r="M119" i="67"/>
  <c r="K116" i="67"/>
  <c r="J116" i="67"/>
  <c r="H116" i="67"/>
  <c r="M111" i="67"/>
  <c r="M110" i="67"/>
  <c r="K107" i="67"/>
  <c r="J107" i="67"/>
  <c r="H107" i="67"/>
  <c r="M104" i="67"/>
  <c r="M107" i="67" s="1"/>
  <c r="H68" i="66"/>
  <c r="H67" i="66"/>
  <c r="H66" i="66"/>
  <c r="H65" i="66"/>
  <c r="H60" i="66"/>
  <c r="H42" i="66"/>
  <c r="H36" i="66"/>
  <c r="B26" i="65"/>
  <c r="K145" i="67" l="1"/>
  <c r="K31" i="67" s="1"/>
  <c r="M116" i="67"/>
  <c r="H145" i="67"/>
  <c r="H31" i="67" s="1"/>
  <c r="J145" i="67"/>
  <c r="J31" i="67" s="1"/>
  <c r="J37" i="67" s="1"/>
  <c r="M143" i="67"/>
  <c r="K157" i="67"/>
  <c r="H35" i="67"/>
  <c r="K35" i="67"/>
  <c r="K37" i="67" s="1"/>
  <c r="M35" i="67"/>
  <c r="H69" i="66"/>
  <c r="H63" i="66"/>
  <c r="M145" i="67" l="1"/>
  <c r="M157" i="67" s="1"/>
  <c r="H37" i="67"/>
  <c r="J157" i="67"/>
  <c r="H157" i="67"/>
  <c r="M31" i="67" l="1"/>
  <c r="M37" i="67" s="1"/>
  <c r="D9" i="65"/>
  <c r="D13" i="65" s="1"/>
  <c r="I12" i="65"/>
  <c r="K12" i="65" s="1"/>
  <c r="I11" i="65"/>
  <c r="K11" i="65" s="1"/>
  <c r="K10" i="65"/>
  <c r="M9" i="65"/>
  <c r="M13" i="65" s="1"/>
  <c r="H9" i="65"/>
  <c r="H13" i="65" s="1"/>
  <c r="G9" i="65"/>
  <c r="G13" i="65" s="1"/>
  <c r="F9" i="65"/>
  <c r="F13" i="65" s="1"/>
  <c r="I8" i="65"/>
  <c r="K8" i="65" s="1"/>
  <c r="I7" i="65"/>
  <c r="K7" i="65" s="1"/>
  <c r="I6" i="65"/>
  <c r="I5" i="65"/>
  <c r="K5" i="65" s="1"/>
  <c r="F52" i="64"/>
  <c r="F51" i="64"/>
  <c r="F50" i="64"/>
  <c r="F49" i="64"/>
  <c r="F53" i="64" s="1"/>
  <c r="F44" i="64"/>
  <c r="F26" i="64"/>
  <c r="F20" i="64"/>
  <c r="F47" i="64" s="1"/>
  <c r="I9" i="65" l="1"/>
  <c r="I13" i="65" s="1"/>
  <c r="K6" i="65"/>
  <c r="K9" i="65" s="1"/>
  <c r="K13" i="65" s="1"/>
  <c r="F70" i="63" l="1"/>
  <c r="F44" i="63"/>
  <c r="F36" i="63"/>
  <c r="M123" i="62"/>
  <c r="M122" i="62"/>
  <c r="M121" i="62"/>
  <c r="M120" i="62"/>
  <c r="M119" i="62"/>
  <c r="M118" i="62"/>
  <c r="M117" i="62"/>
  <c r="M116" i="62"/>
  <c r="M115" i="62"/>
  <c r="M114" i="62"/>
  <c r="M108" i="62"/>
  <c r="M113" i="62"/>
  <c r="K135" i="62"/>
  <c r="J135" i="62"/>
  <c r="J33" i="62" s="1"/>
  <c r="H135" i="62"/>
  <c r="H33" i="62" s="1"/>
  <c r="M133" i="62"/>
  <c r="K130" i="62"/>
  <c r="J130" i="62"/>
  <c r="J31" i="62" s="1"/>
  <c r="H130" i="62"/>
  <c r="H31" i="62" s="1"/>
  <c r="M129" i="62"/>
  <c r="M130" i="62" s="1"/>
  <c r="M31" i="62" s="1"/>
  <c r="K124" i="62"/>
  <c r="J124" i="62"/>
  <c r="H124" i="62"/>
  <c r="K110" i="62"/>
  <c r="J110" i="62"/>
  <c r="H110" i="62"/>
  <c r="M109" i="62"/>
  <c r="M107" i="62"/>
  <c r="K104" i="62"/>
  <c r="J104" i="62"/>
  <c r="H104" i="62"/>
  <c r="M103" i="62"/>
  <c r="M102" i="62"/>
  <c r="K33" i="62"/>
  <c r="K31" i="62"/>
  <c r="D9" i="61"/>
  <c r="D13" i="61" s="1"/>
  <c r="K12" i="61"/>
  <c r="I12" i="61"/>
  <c r="I11" i="61"/>
  <c r="K11" i="61" s="1"/>
  <c r="I10" i="61"/>
  <c r="K10" i="61" s="1"/>
  <c r="M9" i="61"/>
  <c r="M13" i="61" s="1"/>
  <c r="H9" i="61"/>
  <c r="H13" i="61" s="1"/>
  <c r="G9" i="61"/>
  <c r="G13" i="61" s="1"/>
  <c r="F9" i="61"/>
  <c r="F13" i="61" s="1"/>
  <c r="I8" i="61"/>
  <c r="K8" i="61" s="1"/>
  <c r="I7" i="61"/>
  <c r="K7" i="61" s="1"/>
  <c r="I6" i="61"/>
  <c r="K6" i="61" s="1"/>
  <c r="I5" i="61"/>
  <c r="F72" i="63" l="1"/>
  <c r="I9" i="61"/>
  <c r="I13" i="61" s="1"/>
  <c r="M104" i="62"/>
  <c r="K126" i="62"/>
  <c r="K29" i="62" s="1"/>
  <c r="J126" i="62"/>
  <c r="J29" i="62" s="1"/>
  <c r="J35" i="62" s="1"/>
  <c r="K35" i="62"/>
  <c r="H126" i="62"/>
  <c r="H29" i="62" s="1"/>
  <c r="H35" i="62" s="1"/>
  <c r="M110" i="62"/>
  <c r="M124" i="62"/>
  <c r="M135" i="62"/>
  <c r="M33" i="62" s="1"/>
  <c r="K138" i="62"/>
  <c r="K5" i="61"/>
  <c r="K9" i="61" s="1"/>
  <c r="K13" i="61" s="1"/>
  <c r="I12" i="60"/>
  <c r="K12" i="60" s="1"/>
  <c r="I11" i="60"/>
  <c r="K11" i="60" s="1"/>
  <c r="I10" i="60"/>
  <c r="K10" i="60" s="1"/>
  <c r="M9" i="60"/>
  <c r="M13" i="60" s="1"/>
  <c r="H9" i="60"/>
  <c r="H13" i="60" s="1"/>
  <c r="G9" i="60"/>
  <c r="G13" i="60" s="1"/>
  <c r="F9" i="60"/>
  <c r="F13" i="60" s="1"/>
  <c r="D9" i="60"/>
  <c r="D13" i="60" s="1"/>
  <c r="I8" i="60"/>
  <c r="K8" i="60" s="1"/>
  <c r="I7" i="60"/>
  <c r="K7" i="60" s="1"/>
  <c r="I6" i="60"/>
  <c r="K6" i="60" s="1"/>
  <c r="I5" i="60"/>
  <c r="K5" i="60" s="1"/>
  <c r="M126" i="62" l="1"/>
  <c r="M29" i="62" s="1"/>
  <c r="M35" i="62" s="1"/>
  <c r="J138" i="62"/>
  <c r="H138" i="62"/>
  <c r="K9" i="60"/>
  <c r="K13" i="60" s="1"/>
  <c r="I9" i="60"/>
  <c r="I13" i="60" s="1"/>
  <c r="F55" i="59"/>
  <c r="F41" i="59"/>
  <c r="F35" i="59"/>
  <c r="M138" i="62" l="1"/>
  <c r="F58" i="59"/>
  <c r="K110" i="58" l="1"/>
  <c r="J110" i="58"/>
  <c r="M109" i="58" l="1"/>
  <c r="M108" i="58"/>
  <c r="M107" i="58"/>
  <c r="M106" i="58"/>
  <c r="M105" i="58"/>
  <c r="M104" i="58"/>
  <c r="M135" i="58"/>
  <c r="M134" i="58"/>
  <c r="M133" i="58"/>
  <c r="M132" i="58"/>
  <c r="M131" i="58"/>
  <c r="M130" i="58"/>
  <c r="M129" i="58"/>
  <c r="H110" i="58"/>
  <c r="K148" i="58" l="1"/>
  <c r="J148" i="58"/>
  <c r="J33" i="58" s="1"/>
  <c r="H148" i="58"/>
  <c r="H33" i="58" s="1"/>
  <c r="M146" i="58"/>
  <c r="M145" i="58"/>
  <c r="K142" i="58"/>
  <c r="J142" i="58"/>
  <c r="J31" i="58" s="1"/>
  <c r="H142" i="58"/>
  <c r="H31" i="58" s="1"/>
  <c r="M141" i="58"/>
  <c r="M142" i="58" s="1"/>
  <c r="M31" i="58" s="1"/>
  <c r="K136" i="58"/>
  <c r="J136" i="58"/>
  <c r="H136" i="58"/>
  <c r="M128" i="58"/>
  <c r="M127" i="58"/>
  <c r="M126" i="58"/>
  <c r="M125" i="58"/>
  <c r="M124" i="58"/>
  <c r="M123" i="58"/>
  <c r="M122" i="58"/>
  <c r="M121" i="58"/>
  <c r="M120" i="58"/>
  <c r="M119" i="58"/>
  <c r="K116" i="58"/>
  <c r="J116" i="58"/>
  <c r="H116" i="58"/>
  <c r="M115" i="58"/>
  <c r="M114" i="58"/>
  <c r="M113" i="58"/>
  <c r="M103" i="58"/>
  <c r="M102" i="58"/>
  <c r="K31" i="58"/>
  <c r="M110" i="58" l="1"/>
  <c r="H138" i="58"/>
  <c r="H151" i="58" s="1"/>
  <c r="K138" i="58"/>
  <c r="K29" i="58" s="1"/>
  <c r="M148" i="58"/>
  <c r="M33" i="58" s="1"/>
  <c r="J138" i="58"/>
  <c r="J151" i="58" s="1"/>
  <c r="K33" i="58"/>
  <c r="M116" i="58"/>
  <c r="M136" i="58"/>
  <c r="X70" i="57"/>
  <c r="X68" i="57"/>
  <c r="X50" i="57"/>
  <c r="X49" i="57"/>
  <c r="X47" i="57"/>
  <c r="X43" i="57"/>
  <c r="X41" i="57"/>
  <c r="X39" i="57"/>
  <c r="V67" i="57"/>
  <c r="X67" i="57" s="1"/>
  <c r="V66" i="57"/>
  <c r="X66" i="57" s="1"/>
  <c r="V65" i="57"/>
  <c r="X65" i="57" s="1"/>
  <c r="V64" i="57"/>
  <c r="X64" i="57" s="1"/>
  <c r="V63" i="57"/>
  <c r="X63" i="57" s="1"/>
  <c r="V62" i="57"/>
  <c r="X62" i="57" s="1"/>
  <c r="V61" i="57"/>
  <c r="X61" i="57" s="1"/>
  <c r="V60" i="57"/>
  <c r="X60" i="57" s="1"/>
  <c r="V59" i="57"/>
  <c r="X59" i="57" s="1"/>
  <c r="V58" i="57"/>
  <c r="X58" i="57" s="1"/>
  <c r="V57" i="57"/>
  <c r="X57" i="57" s="1"/>
  <c r="V56" i="57"/>
  <c r="X56" i="57" s="1"/>
  <c r="V55" i="57"/>
  <c r="X55" i="57" s="1"/>
  <c r="V54" i="57"/>
  <c r="X54" i="57" s="1"/>
  <c r="V53" i="57"/>
  <c r="X53" i="57" s="1"/>
  <c r="V52" i="57"/>
  <c r="X52" i="57" s="1"/>
  <c r="V51" i="57"/>
  <c r="V46" i="57"/>
  <c r="X46" i="57" s="1"/>
  <c r="V45" i="57"/>
  <c r="X45" i="57" s="1"/>
  <c r="V44" i="57"/>
  <c r="V40" i="57"/>
  <c r="X40" i="57" s="1"/>
  <c r="V39" i="57"/>
  <c r="V38" i="57"/>
  <c r="X38" i="57" s="1"/>
  <c r="V37" i="57"/>
  <c r="X37" i="57" s="1"/>
  <c r="V36" i="57"/>
  <c r="X36" i="57" s="1"/>
  <c r="V35" i="57"/>
  <c r="X35" i="57" s="1"/>
  <c r="V34" i="57"/>
  <c r="X34" i="57" s="1"/>
  <c r="V33" i="57"/>
  <c r="X33" i="57" s="1"/>
  <c r="V32" i="57"/>
  <c r="X32" i="57" s="1"/>
  <c r="U69" i="57"/>
  <c r="T69" i="57"/>
  <c r="S69" i="57"/>
  <c r="R69" i="57"/>
  <c r="Q69" i="57"/>
  <c r="P69" i="57"/>
  <c r="O69" i="57"/>
  <c r="N69" i="57"/>
  <c r="M69" i="57"/>
  <c r="L69" i="57"/>
  <c r="K69" i="57"/>
  <c r="J69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H69" i="57"/>
  <c r="F69" i="57"/>
  <c r="H48" i="57"/>
  <c r="F48" i="57"/>
  <c r="H42" i="57"/>
  <c r="F42" i="57"/>
  <c r="F71" i="57" s="1"/>
  <c r="H71" i="57" l="1"/>
  <c r="H29" i="58"/>
  <c r="H35" i="58" s="1"/>
  <c r="K35" i="58"/>
  <c r="K151" i="58"/>
  <c r="J29" i="58"/>
  <c r="J35" i="58" s="1"/>
  <c r="M138" i="58"/>
  <c r="N71" i="57"/>
  <c r="O71" i="57"/>
  <c r="V69" i="57"/>
  <c r="X69" i="57" s="1"/>
  <c r="X51" i="57"/>
  <c r="R71" i="57"/>
  <c r="U71" i="57"/>
  <c r="S71" i="57"/>
  <c r="P71" i="57"/>
  <c r="L71" i="57"/>
  <c r="V48" i="57"/>
  <c r="X48" i="57" s="1"/>
  <c r="T71" i="57"/>
  <c r="Q71" i="57"/>
  <c r="M71" i="57"/>
  <c r="K71" i="57"/>
  <c r="X44" i="57"/>
  <c r="J71" i="57"/>
  <c r="V42" i="57"/>
  <c r="X42" i="57" s="1"/>
  <c r="O10" i="55"/>
  <c r="O14" i="55" s="1"/>
  <c r="M10" i="55"/>
  <c r="M14" i="55" s="1"/>
  <c r="I13" i="55"/>
  <c r="K13" i="55" s="1"/>
  <c r="I12" i="55"/>
  <c r="K12" i="55" s="1"/>
  <c r="I11" i="55"/>
  <c r="K11" i="55" s="1"/>
  <c r="H10" i="55"/>
  <c r="H14" i="55" s="1"/>
  <c r="G10" i="55"/>
  <c r="G14" i="55" s="1"/>
  <c r="F10" i="55"/>
  <c r="F14" i="55" s="1"/>
  <c r="D10" i="55"/>
  <c r="D14" i="55" s="1"/>
  <c r="I9" i="55"/>
  <c r="K9" i="55" s="1"/>
  <c r="I8" i="55"/>
  <c r="K8" i="55" s="1"/>
  <c r="I7" i="55"/>
  <c r="K7" i="55" s="1"/>
  <c r="I6" i="55"/>
  <c r="H69" i="54"/>
  <c r="H48" i="54"/>
  <c r="H42" i="54"/>
  <c r="F69" i="54"/>
  <c r="F48" i="54"/>
  <c r="F42" i="54"/>
  <c r="F71" i="54" l="1"/>
  <c r="M29" i="58"/>
  <c r="M35" i="58" s="1"/>
  <c r="M151" i="58"/>
  <c r="V71" i="57"/>
  <c r="X71" i="57" s="1"/>
  <c r="I10" i="55"/>
  <c r="I14" i="55" s="1"/>
  <c r="K6" i="55"/>
  <c r="K10" i="55" s="1"/>
  <c r="K14" i="55" s="1"/>
  <c r="H71" i="54"/>
  <c r="F69" i="53"/>
  <c r="F48" i="53"/>
  <c r="F42" i="53"/>
  <c r="F71" i="53" l="1"/>
  <c r="M142" i="50" l="1"/>
  <c r="M141" i="50"/>
  <c r="M140" i="50"/>
  <c r="M105" i="50"/>
  <c r="M104" i="50"/>
  <c r="M115" i="50"/>
  <c r="M114" i="50"/>
  <c r="M113" i="50"/>
  <c r="M112" i="50"/>
  <c r="M111" i="50"/>
  <c r="M110" i="50"/>
  <c r="M109" i="50"/>
  <c r="K13" i="52"/>
  <c r="I13" i="52"/>
  <c r="I12" i="52"/>
  <c r="K12" i="52" s="1"/>
  <c r="I11" i="52"/>
  <c r="K11" i="52" s="1"/>
  <c r="H10" i="52"/>
  <c r="H14" i="52" s="1"/>
  <c r="G10" i="52"/>
  <c r="G14" i="52" s="1"/>
  <c r="F10" i="52"/>
  <c r="F14" i="52" s="1"/>
  <c r="D10" i="52"/>
  <c r="D14" i="52" s="1"/>
  <c r="I9" i="52"/>
  <c r="K9" i="52" s="1"/>
  <c r="I8" i="52"/>
  <c r="K8" i="52" s="1"/>
  <c r="I7" i="52"/>
  <c r="K7" i="52" s="1"/>
  <c r="I6" i="52"/>
  <c r="K6" i="52" s="1"/>
  <c r="I10" i="52" l="1"/>
  <c r="I14" i="52" s="1"/>
  <c r="K10" i="52"/>
  <c r="K14" i="52" s="1"/>
  <c r="I13" i="51" l="1"/>
  <c r="K13" i="51" s="1"/>
  <c r="I12" i="51"/>
  <c r="K12" i="51" s="1"/>
  <c r="I11" i="51"/>
  <c r="K11" i="51" s="1"/>
  <c r="M10" i="51"/>
  <c r="M14" i="51" s="1"/>
  <c r="H10" i="51"/>
  <c r="H14" i="51" s="1"/>
  <c r="G10" i="51"/>
  <c r="G14" i="51" s="1"/>
  <c r="F10" i="51"/>
  <c r="F14" i="51" s="1"/>
  <c r="D10" i="51"/>
  <c r="D14" i="51" s="1"/>
  <c r="I9" i="51"/>
  <c r="K9" i="51" s="1"/>
  <c r="I8" i="51"/>
  <c r="K8" i="51" s="1"/>
  <c r="I7" i="51"/>
  <c r="K7" i="51" s="1"/>
  <c r="I6" i="51"/>
  <c r="K6" i="51" s="1"/>
  <c r="K144" i="50"/>
  <c r="J144" i="50"/>
  <c r="H144" i="50"/>
  <c r="K10" i="51" l="1"/>
  <c r="K14" i="51" s="1"/>
  <c r="I10" i="51"/>
  <c r="I14" i="51" s="1"/>
  <c r="K33" i="50" l="1"/>
  <c r="H33" i="50"/>
  <c r="K136" i="50"/>
  <c r="J136" i="50"/>
  <c r="J31" i="50" s="1"/>
  <c r="H136" i="50"/>
  <c r="H31" i="50" s="1"/>
  <c r="M135" i="50"/>
  <c r="M136" i="50" s="1"/>
  <c r="M31" i="50" s="1"/>
  <c r="K130" i="50"/>
  <c r="J130" i="50"/>
  <c r="H130" i="50"/>
  <c r="M129" i="50"/>
  <c r="M128" i="50"/>
  <c r="M127" i="50"/>
  <c r="M126" i="50"/>
  <c r="M125" i="50"/>
  <c r="M124" i="50"/>
  <c r="M123" i="50"/>
  <c r="M122" i="50"/>
  <c r="M121" i="50"/>
  <c r="M120" i="50"/>
  <c r="M119" i="50"/>
  <c r="K116" i="50"/>
  <c r="J116" i="50"/>
  <c r="H116" i="50"/>
  <c r="M116" i="50"/>
  <c r="K106" i="50"/>
  <c r="J106" i="50"/>
  <c r="H106" i="50"/>
  <c r="M103" i="50"/>
  <c r="M102" i="50"/>
  <c r="K31" i="50"/>
  <c r="K132" i="50" l="1"/>
  <c r="K29" i="50" s="1"/>
  <c r="K35" i="50" s="1"/>
  <c r="M130" i="50"/>
  <c r="H132" i="50"/>
  <c r="H29" i="50" s="1"/>
  <c r="H35" i="50" s="1"/>
  <c r="J132" i="50"/>
  <c r="J29" i="50" s="1"/>
  <c r="M106" i="50"/>
  <c r="J33" i="50"/>
  <c r="M139" i="50"/>
  <c r="M144" i="50" s="1"/>
  <c r="M59" i="49"/>
  <c r="L59" i="49"/>
  <c r="K59" i="49"/>
  <c r="F59" i="49"/>
  <c r="M45" i="49"/>
  <c r="L45" i="49"/>
  <c r="K45" i="49"/>
  <c r="F45" i="49"/>
  <c r="M37" i="49"/>
  <c r="L37" i="49"/>
  <c r="K37" i="49"/>
  <c r="F37" i="49"/>
  <c r="F61" i="49" s="1"/>
  <c r="K147" i="50" l="1"/>
  <c r="J35" i="50"/>
  <c r="J147" i="50"/>
  <c r="H147" i="50"/>
  <c r="M132" i="50"/>
  <c r="M29" i="50" s="1"/>
  <c r="M33" i="50"/>
  <c r="M61" i="49"/>
  <c r="L61" i="49"/>
  <c r="K61" i="49"/>
  <c r="I11" i="48"/>
  <c r="K11" i="48" s="1"/>
  <c r="M137" i="47"/>
  <c r="M136" i="47"/>
  <c r="M135" i="47"/>
  <c r="M122" i="47"/>
  <c r="M121" i="47"/>
  <c r="M120" i="47"/>
  <c r="M119" i="47"/>
  <c r="M118" i="47"/>
  <c r="M117" i="47"/>
  <c r="M116" i="47"/>
  <c r="M115" i="47"/>
  <c r="M114" i="47"/>
  <c r="M106" i="47"/>
  <c r="M105" i="47"/>
  <c r="M104" i="47"/>
  <c r="M103" i="47"/>
  <c r="M107" i="47"/>
  <c r="F12" i="48"/>
  <c r="J148" i="47"/>
  <c r="M147" i="50" l="1"/>
  <c r="M35" i="50"/>
  <c r="F59" i="46"/>
  <c r="F45" i="46"/>
  <c r="F37" i="46"/>
  <c r="I13" i="48"/>
  <c r="K13" i="48" s="1"/>
  <c r="I12" i="48"/>
  <c r="K12" i="48" s="1"/>
  <c r="M10" i="48"/>
  <c r="M14" i="48" s="1"/>
  <c r="H10" i="48"/>
  <c r="H14" i="48" s="1"/>
  <c r="G10" i="48"/>
  <c r="G14" i="48" s="1"/>
  <c r="F10" i="48"/>
  <c r="F14" i="48" s="1"/>
  <c r="D10" i="48"/>
  <c r="D14" i="48" s="1"/>
  <c r="I9" i="48"/>
  <c r="K9" i="48" s="1"/>
  <c r="I8" i="48"/>
  <c r="K8" i="48" s="1"/>
  <c r="I7" i="48"/>
  <c r="K7" i="48" s="1"/>
  <c r="I6" i="48"/>
  <c r="K6" i="48" s="1"/>
  <c r="K149" i="47"/>
  <c r="K33" i="47" s="1"/>
  <c r="J149" i="47"/>
  <c r="J33" i="47" s="1"/>
  <c r="H149" i="47"/>
  <c r="H33" i="47" s="1"/>
  <c r="M148" i="47"/>
  <c r="M149" i="47" s="1"/>
  <c r="M33" i="47" s="1"/>
  <c r="K145" i="47"/>
  <c r="K31" i="47" s="1"/>
  <c r="J145" i="47"/>
  <c r="J31" i="47" s="1"/>
  <c r="H145" i="47"/>
  <c r="H31" i="47" s="1"/>
  <c r="M144" i="47"/>
  <c r="M145" i="47" s="1"/>
  <c r="M31" i="47" s="1"/>
  <c r="K139" i="47"/>
  <c r="J139" i="47"/>
  <c r="H139" i="47"/>
  <c r="M138" i="47"/>
  <c r="M134" i="47"/>
  <c r="M133" i="47"/>
  <c r="M132" i="47"/>
  <c r="M131" i="47"/>
  <c r="M130" i="47"/>
  <c r="M129" i="47"/>
  <c r="M128" i="47"/>
  <c r="M127" i="47"/>
  <c r="K124" i="47"/>
  <c r="J124" i="47"/>
  <c r="H124" i="47"/>
  <c r="M123" i="47"/>
  <c r="M113" i="47"/>
  <c r="M112" i="47"/>
  <c r="K109" i="47"/>
  <c r="J109" i="47"/>
  <c r="H109" i="47"/>
  <c r="M108" i="47"/>
  <c r="M102" i="47"/>
  <c r="K10" i="48" l="1"/>
  <c r="K14" i="48" s="1"/>
  <c r="K141" i="47"/>
  <c r="K29" i="47" s="1"/>
  <c r="K35" i="47" s="1"/>
  <c r="J141" i="47"/>
  <c r="J29" i="47" s="1"/>
  <c r="J35" i="47" s="1"/>
  <c r="M124" i="47"/>
  <c r="M139" i="47"/>
  <c r="H141" i="47"/>
  <c r="H29" i="47" s="1"/>
  <c r="H35" i="47" s="1"/>
  <c r="M109" i="47"/>
  <c r="F61" i="46"/>
  <c r="I10" i="48"/>
  <c r="I14" i="48" s="1"/>
  <c r="V68" i="45"/>
  <c r="V66" i="45"/>
  <c r="V65" i="45"/>
  <c r="V53" i="45"/>
  <c r="V52" i="45"/>
  <c r="V50" i="45"/>
  <c r="V39" i="45"/>
  <c r="V37" i="45"/>
  <c r="T36" i="45"/>
  <c r="V36" i="45" s="1"/>
  <c r="T64" i="45"/>
  <c r="V64" i="45" s="1"/>
  <c r="T63" i="45"/>
  <c r="V63" i="45" s="1"/>
  <c r="T62" i="45"/>
  <c r="V62" i="45" s="1"/>
  <c r="T61" i="45"/>
  <c r="V61" i="45" s="1"/>
  <c r="T60" i="45"/>
  <c r="V60" i="45" s="1"/>
  <c r="T59" i="45"/>
  <c r="V59" i="45" s="1"/>
  <c r="T58" i="45"/>
  <c r="V58" i="45" s="1"/>
  <c r="T57" i="45"/>
  <c r="V57" i="45" s="1"/>
  <c r="T56" i="45"/>
  <c r="V56" i="45" s="1"/>
  <c r="T55" i="45"/>
  <c r="V55" i="45" s="1"/>
  <c r="T54" i="45"/>
  <c r="V54" i="45" s="1"/>
  <c r="T49" i="45"/>
  <c r="V49" i="45" s="1"/>
  <c r="T48" i="45"/>
  <c r="V48" i="45" s="1"/>
  <c r="T47" i="45"/>
  <c r="V47" i="45" s="1"/>
  <c r="T46" i="45"/>
  <c r="V46" i="45" s="1"/>
  <c r="T45" i="45"/>
  <c r="V45" i="45" s="1"/>
  <c r="T44" i="45"/>
  <c r="V44" i="45" s="1"/>
  <c r="T43" i="45"/>
  <c r="V43" i="45" s="1"/>
  <c r="T42" i="45"/>
  <c r="V42" i="45" s="1"/>
  <c r="T41" i="45"/>
  <c r="V41" i="45" s="1"/>
  <c r="T40" i="45"/>
  <c r="V40" i="45" s="1"/>
  <c r="T35" i="45"/>
  <c r="V35" i="45" s="1"/>
  <c r="T34" i="45"/>
  <c r="V34" i="45" s="1"/>
  <c r="T33" i="45"/>
  <c r="V33" i="45" s="1"/>
  <c r="T32" i="45"/>
  <c r="V32" i="45" s="1"/>
  <c r="T31" i="45"/>
  <c r="V31" i="45" s="1"/>
  <c r="T30" i="45"/>
  <c r="V30" i="45" s="1"/>
  <c r="S67" i="45"/>
  <c r="R67" i="45"/>
  <c r="Q67" i="45"/>
  <c r="P67" i="45"/>
  <c r="O67" i="45"/>
  <c r="N67" i="45"/>
  <c r="M67" i="45"/>
  <c r="L67" i="45"/>
  <c r="K67" i="45"/>
  <c r="J67" i="45"/>
  <c r="I67" i="45"/>
  <c r="H67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S38" i="45"/>
  <c r="R38" i="45"/>
  <c r="Q38" i="45"/>
  <c r="P38" i="45"/>
  <c r="O38" i="45"/>
  <c r="N38" i="45"/>
  <c r="N69" i="45" s="1"/>
  <c r="M38" i="45"/>
  <c r="L38" i="45"/>
  <c r="K38" i="45"/>
  <c r="J38" i="45"/>
  <c r="I38" i="45"/>
  <c r="H38" i="45"/>
  <c r="H69" i="45" s="1"/>
  <c r="J152" i="47" l="1"/>
  <c r="M141" i="47"/>
  <c r="M29" i="47" s="1"/>
  <c r="M35" i="47" s="1"/>
  <c r="K152" i="47"/>
  <c r="H152" i="47"/>
  <c r="J69" i="45"/>
  <c r="S69" i="45"/>
  <c r="O69" i="45"/>
  <c r="R69" i="45"/>
  <c r="I69" i="45"/>
  <c r="L69" i="45"/>
  <c r="M69" i="45"/>
  <c r="Q69" i="45"/>
  <c r="T51" i="45"/>
  <c r="K69" i="45"/>
  <c r="P69" i="45"/>
  <c r="T67" i="45"/>
  <c r="T38" i="45"/>
  <c r="M152" i="47" l="1"/>
  <c r="T69" i="45"/>
  <c r="F67" i="45" l="1"/>
  <c r="V67" i="45" s="1"/>
  <c r="F51" i="45"/>
  <c r="V51" i="45" s="1"/>
  <c r="F38" i="45"/>
  <c r="F69" i="45" l="1"/>
  <c r="V69" i="45" s="1"/>
  <c r="V38" i="45"/>
  <c r="H69" i="44"/>
  <c r="F67" i="44"/>
  <c r="F51" i="44"/>
  <c r="F38" i="44"/>
  <c r="F69" i="44" l="1"/>
  <c r="H68" i="41"/>
  <c r="M133" i="40" l="1"/>
  <c r="M132" i="40"/>
  <c r="M131" i="40"/>
  <c r="H135" i="40"/>
  <c r="J135" i="40"/>
  <c r="J104" i="40"/>
  <c r="F66" i="41" l="1"/>
  <c r="F50" i="41"/>
  <c r="F38" i="41"/>
  <c r="F54" i="43"/>
  <c r="F56" i="43" s="1"/>
  <c r="F38" i="43"/>
  <c r="F26" i="43"/>
  <c r="D10" i="42"/>
  <c r="D13" i="42" s="1"/>
  <c r="I12" i="42"/>
  <c r="K12" i="42" s="1"/>
  <c r="I11" i="42"/>
  <c r="K11" i="42" s="1"/>
  <c r="M10" i="42"/>
  <c r="M13" i="42" s="1"/>
  <c r="H10" i="42"/>
  <c r="H13" i="42" s="1"/>
  <c r="G10" i="42"/>
  <c r="G13" i="42" s="1"/>
  <c r="F10" i="42"/>
  <c r="F13" i="42" s="1"/>
  <c r="I9" i="42"/>
  <c r="K9" i="42" s="1"/>
  <c r="I8" i="42"/>
  <c r="K8" i="42" s="1"/>
  <c r="I7" i="42"/>
  <c r="K7" i="42" s="1"/>
  <c r="I6" i="42"/>
  <c r="K6" i="42" s="1"/>
  <c r="K145" i="40"/>
  <c r="K33" i="40" s="1"/>
  <c r="J145" i="40"/>
  <c r="J33" i="40" s="1"/>
  <c r="H145" i="40"/>
  <c r="H33" i="40" s="1"/>
  <c r="M144" i="40"/>
  <c r="M145" i="40" s="1"/>
  <c r="K141" i="40"/>
  <c r="K31" i="40" s="1"/>
  <c r="J141" i="40"/>
  <c r="J31" i="40" s="1"/>
  <c r="H141" i="40"/>
  <c r="H31" i="40" s="1"/>
  <c r="M140" i="40"/>
  <c r="M141" i="40" s="1"/>
  <c r="M31" i="40" s="1"/>
  <c r="K135" i="40"/>
  <c r="M134" i="40"/>
  <c r="M130" i="40"/>
  <c r="M129" i="40"/>
  <c r="M128" i="40"/>
  <c r="M127" i="40"/>
  <c r="M126" i="40"/>
  <c r="M125" i="40"/>
  <c r="M124" i="40"/>
  <c r="K121" i="40"/>
  <c r="J121" i="40"/>
  <c r="H121" i="40"/>
  <c r="M120" i="40"/>
  <c r="M119" i="40"/>
  <c r="M118" i="40"/>
  <c r="M117" i="40"/>
  <c r="M116" i="40"/>
  <c r="M115" i="40"/>
  <c r="M114" i="40"/>
  <c r="M113" i="40"/>
  <c r="M112" i="40"/>
  <c r="M111" i="40"/>
  <c r="M110" i="40"/>
  <c r="K108" i="40"/>
  <c r="H108" i="40"/>
  <c r="M107" i="40"/>
  <c r="M106" i="40"/>
  <c r="M105" i="40"/>
  <c r="M104" i="40"/>
  <c r="J108" i="40"/>
  <c r="M102" i="40"/>
  <c r="F68" i="41" l="1"/>
  <c r="M135" i="40"/>
  <c r="K137" i="40"/>
  <c r="K29" i="40" s="1"/>
  <c r="K35" i="40" s="1"/>
  <c r="J137" i="40"/>
  <c r="J29" i="40" s="1"/>
  <c r="J35" i="40" s="1"/>
  <c r="M121" i="40"/>
  <c r="H137" i="40"/>
  <c r="H29" i="40" s="1"/>
  <c r="H35" i="40" s="1"/>
  <c r="K10" i="42"/>
  <c r="K13" i="42" s="1"/>
  <c r="I10" i="42"/>
  <c r="I13" i="42" s="1"/>
  <c r="M33" i="40"/>
  <c r="M103" i="40"/>
  <c r="M108" i="40" s="1"/>
  <c r="O113" i="39"/>
  <c r="O111" i="39"/>
  <c r="O110" i="39"/>
  <c r="K148" i="40" l="1"/>
  <c r="J148" i="40"/>
  <c r="M137" i="40"/>
  <c r="M29" i="40" s="1"/>
  <c r="M35" i="40" s="1"/>
  <c r="H148" i="40"/>
  <c r="O146" i="39"/>
  <c r="J103" i="39"/>
  <c r="M103" i="39" s="1"/>
  <c r="M142" i="39"/>
  <c r="M138" i="39"/>
  <c r="M137" i="39"/>
  <c r="M131" i="39"/>
  <c r="M130" i="39"/>
  <c r="M129" i="39"/>
  <c r="M128" i="39"/>
  <c r="M127" i="39"/>
  <c r="M126" i="39"/>
  <c r="M125" i="39"/>
  <c r="M124" i="39"/>
  <c r="M120" i="39"/>
  <c r="M119" i="39"/>
  <c r="M118" i="39"/>
  <c r="M117" i="39"/>
  <c r="M116" i="39"/>
  <c r="M115" i="39"/>
  <c r="M114" i="39"/>
  <c r="M113" i="39"/>
  <c r="M112" i="39"/>
  <c r="M111" i="39"/>
  <c r="M110" i="39"/>
  <c r="M107" i="39"/>
  <c r="M106" i="39"/>
  <c r="M105" i="39"/>
  <c r="M104" i="39"/>
  <c r="M102" i="39"/>
  <c r="K143" i="39"/>
  <c r="K33" i="39" s="1"/>
  <c r="K139" i="39"/>
  <c r="K31" i="39" s="1"/>
  <c r="K132" i="39"/>
  <c r="K121" i="39"/>
  <c r="K108" i="39"/>
  <c r="H143" i="39"/>
  <c r="H33" i="39" s="1"/>
  <c r="J143" i="39"/>
  <c r="J33" i="39" s="1"/>
  <c r="J139" i="39"/>
  <c r="J31" i="39" s="1"/>
  <c r="H139" i="39"/>
  <c r="H31" i="39" s="1"/>
  <c r="J132" i="39"/>
  <c r="H132" i="39"/>
  <c r="J121" i="39"/>
  <c r="H121" i="39"/>
  <c r="H108" i="39"/>
  <c r="M148" i="40" l="1"/>
  <c r="M139" i="39"/>
  <c r="M31" i="39" s="1"/>
  <c r="J108" i="39"/>
  <c r="J134" i="39" s="1"/>
  <c r="J29" i="39" s="1"/>
  <c r="M121" i="39"/>
  <c r="K134" i="39"/>
  <c r="H134" i="39"/>
  <c r="M132" i="39"/>
  <c r="M143" i="39"/>
  <c r="M33" i="39" s="1"/>
  <c r="M108" i="39"/>
  <c r="H146" i="39" l="1"/>
  <c r="H29" i="39"/>
  <c r="K146" i="39"/>
  <c r="K29" i="39"/>
  <c r="K35" i="39" s="1"/>
  <c r="J146" i="39"/>
  <c r="J35" i="39"/>
  <c r="M134" i="39"/>
  <c r="H35" i="39"/>
  <c r="M146" i="39" l="1"/>
  <c r="M29" i="39"/>
  <c r="M35" i="39" s="1"/>
  <c r="H10" i="37"/>
  <c r="H13" i="37" s="1"/>
  <c r="M10" i="37"/>
  <c r="M13" i="37" s="1"/>
  <c r="I12" i="37"/>
  <c r="K12" i="37" s="1"/>
  <c r="I11" i="37"/>
  <c r="K11" i="37" s="1"/>
  <c r="G10" i="37"/>
  <c r="G13" i="37" s="1"/>
  <c r="F10" i="37"/>
  <c r="F13" i="37" s="1"/>
  <c r="D10" i="37"/>
  <c r="D13" i="37" s="1"/>
  <c r="I9" i="37"/>
  <c r="K9" i="37" s="1"/>
  <c r="I8" i="37"/>
  <c r="K8" i="37" s="1"/>
  <c r="I7" i="37"/>
  <c r="K7" i="37" s="1"/>
  <c r="I6" i="37"/>
  <c r="I10" i="37" l="1"/>
  <c r="I13" i="37" s="1"/>
  <c r="K6" i="37"/>
  <c r="K10" i="37" s="1"/>
  <c r="K13" i="37" s="1"/>
  <c r="F61" i="35" l="1"/>
  <c r="F47" i="35"/>
  <c r="F35" i="35"/>
  <c r="F63" i="35" l="1"/>
  <c r="K52" i="33" l="1"/>
  <c r="J57" i="33"/>
  <c r="J46" i="33"/>
  <c r="J33" i="33"/>
  <c r="Q102" i="32"/>
  <c r="Q103" i="32" s="1"/>
  <c r="Q99" i="32"/>
  <c r="Q91" i="32"/>
  <c r="Q87" i="32"/>
  <c r="Q74" i="32"/>
  <c r="Q62" i="32"/>
  <c r="L61" i="32"/>
  <c r="L60" i="32"/>
  <c r="M11" i="34"/>
  <c r="M14" i="34" s="1"/>
  <c r="I13" i="34"/>
  <c r="K13" i="34" s="1"/>
  <c r="I12" i="34"/>
  <c r="K12" i="34" s="1"/>
  <c r="H11" i="34"/>
  <c r="H14" i="34" s="1"/>
  <c r="G11" i="34"/>
  <c r="G14" i="34" s="1"/>
  <c r="F11" i="34"/>
  <c r="F14" i="34" s="1"/>
  <c r="D11" i="34"/>
  <c r="D14" i="34" s="1"/>
  <c r="I10" i="34"/>
  <c r="K10" i="34" s="1"/>
  <c r="I9" i="34"/>
  <c r="K9" i="34" s="1"/>
  <c r="I8" i="34"/>
  <c r="K8" i="34" s="1"/>
  <c r="I7" i="34"/>
  <c r="K7" i="34" s="1"/>
  <c r="F57" i="33"/>
  <c r="F46" i="33"/>
  <c r="F33" i="33"/>
  <c r="L98" i="32"/>
  <c r="J99" i="32"/>
  <c r="J31" i="32" s="1"/>
  <c r="H99" i="32"/>
  <c r="H31" i="32" s="1"/>
  <c r="J102" i="32"/>
  <c r="L102" i="32" s="1"/>
  <c r="L103" i="32" s="1"/>
  <c r="H103" i="32"/>
  <c r="H33" i="32" s="1"/>
  <c r="L97" i="32"/>
  <c r="L90" i="32"/>
  <c r="L91" i="32" s="1"/>
  <c r="L86" i="32"/>
  <c r="L85" i="32"/>
  <c r="L84" i="32"/>
  <c r="L83" i="32"/>
  <c r="L82" i="32"/>
  <c r="L81" i="32"/>
  <c r="L80" i="32"/>
  <c r="L79" i="32"/>
  <c r="L78" i="32"/>
  <c r="L77" i="32"/>
  <c r="L73" i="32"/>
  <c r="L72" i="32"/>
  <c r="L71" i="32"/>
  <c r="L70" i="32"/>
  <c r="L69" i="32"/>
  <c r="L68" i="32"/>
  <c r="L67" i="32"/>
  <c r="L66" i="32"/>
  <c r="L65" i="32"/>
  <c r="L59" i="32"/>
  <c r="L58" i="32"/>
  <c r="L57" i="32"/>
  <c r="L56" i="32"/>
  <c r="L55" i="32"/>
  <c r="L54" i="32"/>
  <c r="J91" i="32"/>
  <c r="H91" i="32"/>
  <c r="J87" i="32"/>
  <c r="H87" i="32"/>
  <c r="H74" i="32"/>
  <c r="J74" i="32"/>
  <c r="J62" i="32"/>
  <c r="H62" i="32"/>
  <c r="F56" i="31"/>
  <c r="E44" i="31"/>
  <c r="F38" i="31"/>
  <c r="F13" i="31"/>
  <c r="H20" i="30"/>
  <c r="K49" i="28"/>
  <c r="H43" i="30"/>
  <c r="H39" i="30"/>
  <c r="H26" i="30"/>
  <c r="H14" i="30"/>
  <c r="F14" i="30"/>
  <c r="F26" i="30"/>
  <c r="F39" i="30"/>
  <c r="F43" i="30"/>
  <c r="I13" i="29"/>
  <c r="K13" i="29" s="1"/>
  <c r="I12" i="29"/>
  <c r="K12" i="29" s="1"/>
  <c r="I11" i="29"/>
  <c r="K11" i="29" s="1"/>
  <c r="H10" i="29"/>
  <c r="H14" i="29" s="1"/>
  <c r="G10" i="29"/>
  <c r="G14" i="29" s="1"/>
  <c r="F10" i="29"/>
  <c r="F14" i="29" s="1"/>
  <c r="D10" i="29"/>
  <c r="D14" i="29" s="1"/>
  <c r="I9" i="29"/>
  <c r="K9" i="29" s="1"/>
  <c r="I8" i="29"/>
  <c r="K8" i="29" s="1"/>
  <c r="I7" i="29"/>
  <c r="K7" i="29" s="1"/>
  <c r="I6" i="29"/>
  <c r="K6" i="29" s="1"/>
  <c r="H43" i="28"/>
  <c r="F43" i="28"/>
  <c r="H39" i="28"/>
  <c r="F39" i="28"/>
  <c r="H26" i="28"/>
  <c r="F26" i="28"/>
  <c r="H14" i="28"/>
  <c r="F14" i="28"/>
  <c r="F46" i="28" s="1"/>
  <c r="I11" i="27"/>
  <c r="K11" i="27" s="1"/>
  <c r="D10" i="27"/>
  <c r="D14" i="27" s="1"/>
  <c r="I13" i="27"/>
  <c r="K13" i="27"/>
  <c r="I12" i="27"/>
  <c r="K12" i="27" s="1"/>
  <c r="H10" i="27"/>
  <c r="H14" i="27" s="1"/>
  <c r="G10" i="27"/>
  <c r="G14" i="27" s="1"/>
  <c r="I9" i="27"/>
  <c r="K9" i="27"/>
  <c r="I8" i="27"/>
  <c r="K8" i="27" s="1"/>
  <c r="I7" i="27"/>
  <c r="K7" i="27" s="1"/>
  <c r="F10" i="27"/>
  <c r="F14" i="27" s="1"/>
  <c r="I6" i="27"/>
  <c r="T63" i="26"/>
  <c r="T64" i="26" s="1"/>
  <c r="T59" i="26"/>
  <c r="T58" i="26"/>
  <c r="T57" i="26"/>
  <c r="T56" i="26"/>
  <c r="T55" i="26"/>
  <c r="T54" i="26"/>
  <c r="T53" i="26"/>
  <c r="T52" i="26"/>
  <c r="T51" i="26"/>
  <c r="T50" i="26"/>
  <c r="T46" i="26"/>
  <c r="T45" i="26"/>
  <c r="T44" i="26"/>
  <c r="T43" i="26"/>
  <c r="T42" i="26"/>
  <c r="T41" i="26"/>
  <c r="T40" i="26"/>
  <c r="T39" i="26"/>
  <c r="T38" i="26"/>
  <c r="T34" i="26"/>
  <c r="T33" i="26"/>
  <c r="T32" i="26"/>
  <c r="T31" i="26"/>
  <c r="T30" i="26"/>
  <c r="T29" i="26"/>
  <c r="T28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S35" i="26"/>
  <c r="S67" i="26" s="1"/>
  <c r="R35" i="26"/>
  <c r="Q35" i="26"/>
  <c r="Q67" i="26" s="1"/>
  <c r="P35" i="26"/>
  <c r="O35" i="26"/>
  <c r="O67" i="26" s="1"/>
  <c r="N35" i="26"/>
  <c r="N67" i="26" s="1"/>
  <c r="M35" i="26"/>
  <c r="M67" i="26" s="1"/>
  <c r="L35" i="26"/>
  <c r="K35" i="26"/>
  <c r="K67" i="26" s="1"/>
  <c r="J35" i="26"/>
  <c r="J67" i="26" s="1"/>
  <c r="I35" i="26"/>
  <c r="I67" i="26" s="1"/>
  <c r="H35" i="26"/>
  <c r="F64" i="26"/>
  <c r="F60" i="26"/>
  <c r="F47" i="26"/>
  <c r="F35" i="26"/>
  <c r="K6" i="27"/>
  <c r="R67" i="26"/>
  <c r="L67" i="26"/>
  <c r="H67" i="26"/>
  <c r="P67" i="26"/>
  <c r="L33" i="25"/>
  <c r="J114" i="25"/>
  <c r="J31" i="25" s="1"/>
  <c r="H114" i="25"/>
  <c r="H31" i="25" s="1"/>
  <c r="M10" i="23"/>
  <c r="M13" i="23" s="1"/>
  <c r="K106" i="25"/>
  <c r="J106" i="25"/>
  <c r="K101" i="25"/>
  <c r="J101" i="25"/>
  <c r="K84" i="25"/>
  <c r="J84" i="25"/>
  <c r="K69" i="25"/>
  <c r="J69" i="25"/>
  <c r="J108" i="25" s="1"/>
  <c r="L113" i="25"/>
  <c r="L112" i="25"/>
  <c r="L111" i="25"/>
  <c r="L107" i="25"/>
  <c r="L105" i="25"/>
  <c r="L106" i="25" s="1"/>
  <c r="L104" i="25"/>
  <c r="L103" i="25"/>
  <c r="L102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8" i="25"/>
  <c r="L67" i="25"/>
  <c r="L66" i="25"/>
  <c r="L65" i="25"/>
  <c r="L64" i="25"/>
  <c r="H106" i="25"/>
  <c r="H101" i="25"/>
  <c r="H84" i="25"/>
  <c r="H69" i="25"/>
  <c r="I12" i="23"/>
  <c r="K12" i="23" s="1"/>
  <c r="I11" i="23"/>
  <c r="K11" i="23" s="1"/>
  <c r="H10" i="23"/>
  <c r="H13" i="23" s="1"/>
  <c r="G10" i="23"/>
  <c r="G13" i="23" s="1"/>
  <c r="D10" i="23"/>
  <c r="D13" i="23" s="1"/>
  <c r="I9" i="23"/>
  <c r="K9" i="23" s="1"/>
  <c r="I8" i="23"/>
  <c r="K8" i="23" s="1"/>
  <c r="I7" i="23"/>
  <c r="K7" i="23" s="1"/>
  <c r="F6" i="23"/>
  <c r="F10" i="23" s="1"/>
  <c r="F13" i="23" s="1"/>
  <c r="F64" i="20"/>
  <c r="F60" i="20"/>
  <c r="F47" i="20"/>
  <c r="F35" i="20"/>
  <c r="U58" i="16"/>
  <c r="T58" i="16"/>
  <c r="S58" i="16"/>
  <c r="R58" i="16"/>
  <c r="Q58" i="16"/>
  <c r="P58" i="16"/>
  <c r="O58" i="16"/>
  <c r="N58" i="16"/>
  <c r="M58" i="16"/>
  <c r="L58" i="16"/>
  <c r="K58" i="16"/>
  <c r="J58" i="16"/>
  <c r="V57" i="16"/>
  <c r="W57" i="16" s="1"/>
  <c r="V54" i="16"/>
  <c r="V53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2" i="16"/>
  <c r="V31" i="16"/>
  <c r="V30" i="16"/>
  <c r="V29" i="16"/>
  <c r="V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H7" i="14"/>
  <c r="H10" i="14" s="1"/>
  <c r="H13" i="14" s="1"/>
  <c r="G10" i="14"/>
  <c r="G13" i="14" s="1"/>
  <c r="H31" i="17"/>
  <c r="F55" i="16"/>
  <c r="G72" i="18"/>
  <c r="G67" i="18"/>
  <c r="G50" i="18"/>
  <c r="G35" i="18"/>
  <c r="F33" i="16"/>
  <c r="J37" i="17"/>
  <c r="H37" i="17"/>
  <c r="L36" i="17"/>
  <c r="L34" i="17"/>
  <c r="H153" i="17"/>
  <c r="L151" i="17"/>
  <c r="L150" i="17"/>
  <c r="J149" i="17"/>
  <c r="J31" i="17" s="1"/>
  <c r="L31" i="17" s="1"/>
  <c r="J143" i="17"/>
  <c r="N143" i="17" s="1"/>
  <c r="H143" i="17"/>
  <c r="L141" i="17"/>
  <c r="L140" i="17"/>
  <c r="L139" i="17"/>
  <c r="L138" i="17"/>
  <c r="L137" i="17"/>
  <c r="L136" i="17"/>
  <c r="I133" i="17"/>
  <c r="J132" i="17"/>
  <c r="H132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H111" i="17"/>
  <c r="L109" i="17"/>
  <c r="L108" i="17"/>
  <c r="L107" i="17"/>
  <c r="L106" i="17"/>
  <c r="J105" i="17"/>
  <c r="L105" i="17" s="1"/>
  <c r="L104" i="17"/>
  <c r="L103" i="17"/>
  <c r="J102" i="17"/>
  <c r="L102" i="17" s="1"/>
  <c r="J101" i="17"/>
  <c r="L101" i="17" s="1"/>
  <c r="J98" i="17"/>
  <c r="L96" i="17"/>
  <c r="L95" i="17"/>
  <c r="L94" i="17"/>
  <c r="L93" i="17"/>
  <c r="H92" i="17"/>
  <c r="L92" i="17" s="1"/>
  <c r="F50" i="16"/>
  <c r="F18" i="16"/>
  <c r="I73" i="15"/>
  <c r="L71" i="15"/>
  <c r="L70" i="15"/>
  <c r="K69" i="15"/>
  <c r="K73" i="15" s="1"/>
  <c r="K63" i="15"/>
  <c r="I63" i="15"/>
  <c r="L61" i="15"/>
  <c r="L60" i="15"/>
  <c r="L59" i="15"/>
  <c r="L58" i="15"/>
  <c r="L57" i="15"/>
  <c r="L56" i="15"/>
  <c r="J53" i="15"/>
  <c r="K52" i="15"/>
  <c r="I52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I31" i="15"/>
  <c r="L29" i="15"/>
  <c r="L28" i="15"/>
  <c r="L27" i="15"/>
  <c r="L26" i="15"/>
  <c r="K25" i="15"/>
  <c r="L25" i="15" s="1"/>
  <c r="L24" i="15"/>
  <c r="L23" i="15"/>
  <c r="K22" i="15"/>
  <c r="L22" i="15" s="1"/>
  <c r="K21" i="15"/>
  <c r="K18" i="15"/>
  <c r="L16" i="15"/>
  <c r="L15" i="15"/>
  <c r="L14" i="15"/>
  <c r="L13" i="15"/>
  <c r="I12" i="15"/>
  <c r="I18" i="15" s="1"/>
  <c r="I12" i="14"/>
  <c r="K12" i="14" s="1"/>
  <c r="I11" i="14"/>
  <c r="K11" i="14" s="1"/>
  <c r="F10" i="14"/>
  <c r="F13" i="14" s="1"/>
  <c r="D10" i="14"/>
  <c r="D13" i="14" s="1"/>
  <c r="I9" i="14"/>
  <c r="K9" i="14" s="1"/>
  <c r="I8" i="14"/>
  <c r="K8" i="14" s="1"/>
  <c r="I6" i="14"/>
  <c r="K6" i="14" s="1"/>
  <c r="H98" i="17"/>
  <c r="L37" i="17"/>
  <c r="H41" i="5"/>
  <c r="G44" i="5"/>
  <c r="F44" i="5"/>
  <c r="H42" i="5"/>
  <c r="H43" i="5"/>
  <c r="E13" i="10"/>
  <c r="E15" i="10" s="1"/>
  <c r="I8" i="6"/>
  <c r="J8" i="6" s="1"/>
  <c r="D22" i="6"/>
  <c r="J138" i="5"/>
  <c r="J125" i="5"/>
  <c r="H125" i="5"/>
  <c r="G125" i="5"/>
  <c r="F125" i="5"/>
  <c r="I123" i="5"/>
  <c r="I122" i="5"/>
  <c r="I121" i="5"/>
  <c r="I120" i="5"/>
  <c r="I119" i="5"/>
  <c r="I118" i="5"/>
  <c r="I117" i="5"/>
  <c r="J114" i="5"/>
  <c r="H114" i="5"/>
  <c r="G114" i="5"/>
  <c r="F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J91" i="5"/>
  <c r="H91" i="5"/>
  <c r="G91" i="5"/>
  <c r="F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J70" i="5"/>
  <c r="H70" i="5"/>
  <c r="G70" i="5"/>
  <c r="F70" i="5"/>
  <c r="I69" i="5"/>
  <c r="I68" i="5"/>
  <c r="I67" i="5"/>
  <c r="I66" i="5"/>
  <c r="I65" i="5"/>
  <c r="I64" i="5"/>
  <c r="I63" i="5"/>
  <c r="I62" i="5"/>
  <c r="I61" i="5"/>
  <c r="I60" i="5"/>
  <c r="I59" i="5"/>
  <c r="K80" i="8"/>
  <c r="I80" i="8"/>
  <c r="K69" i="8"/>
  <c r="I69" i="8"/>
  <c r="K48" i="8"/>
  <c r="I48" i="8"/>
  <c r="I35" i="8"/>
  <c r="G111" i="7"/>
  <c r="K97" i="7"/>
  <c r="I97" i="7"/>
  <c r="H97" i="7"/>
  <c r="G97" i="7"/>
  <c r="J95" i="7"/>
  <c r="J94" i="7"/>
  <c r="J93" i="7"/>
  <c r="J92" i="7"/>
  <c r="J91" i="7"/>
  <c r="J90" i="7"/>
  <c r="J89" i="7"/>
  <c r="K86" i="7"/>
  <c r="I86" i="7"/>
  <c r="H86" i="7"/>
  <c r="G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K63" i="7"/>
  <c r="I63" i="7"/>
  <c r="H63" i="7"/>
  <c r="G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K42" i="7"/>
  <c r="K99" i="7" s="1"/>
  <c r="I42" i="7"/>
  <c r="H42" i="7"/>
  <c r="G42" i="7"/>
  <c r="J41" i="7"/>
  <c r="J40" i="7"/>
  <c r="J39" i="7"/>
  <c r="J38" i="7"/>
  <c r="J37" i="7"/>
  <c r="J36" i="7"/>
  <c r="J35" i="7"/>
  <c r="J34" i="7"/>
  <c r="J33" i="7"/>
  <c r="J32" i="7"/>
  <c r="J31" i="7"/>
  <c r="J11" i="6"/>
  <c r="L11" i="6"/>
  <c r="H10" i="6"/>
  <c r="H12" i="6" s="1"/>
  <c r="E10" i="6"/>
  <c r="E12" i="6" s="1"/>
  <c r="D10" i="6"/>
  <c r="D12" i="6" s="1"/>
  <c r="J9" i="6"/>
  <c r="F9" i="6"/>
  <c r="F8" i="6"/>
  <c r="J7" i="6"/>
  <c r="F7" i="6"/>
  <c r="J6" i="6"/>
  <c r="F6" i="6"/>
  <c r="G39" i="5"/>
  <c r="F39" i="5"/>
  <c r="H38" i="5"/>
  <c r="H34" i="5"/>
  <c r="K31" i="1"/>
  <c r="K53" i="1"/>
  <c r="K65" i="1"/>
  <c r="J17" i="1"/>
  <c r="J53" i="1"/>
  <c r="J31" i="1"/>
  <c r="J65" i="1"/>
  <c r="H99" i="7" l="1"/>
  <c r="G127" i="5"/>
  <c r="H133" i="17"/>
  <c r="K31" i="15"/>
  <c r="N63" i="15"/>
  <c r="W55" i="16"/>
  <c r="H108" i="25"/>
  <c r="L69" i="25"/>
  <c r="L84" i="25"/>
  <c r="L101" i="25"/>
  <c r="L114" i="25"/>
  <c r="K108" i="25"/>
  <c r="I6" i="23"/>
  <c r="K6" i="23" s="1"/>
  <c r="H46" i="28"/>
  <c r="H54" i="28" s="1"/>
  <c r="H127" i="5"/>
  <c r="F10" i="6"/>
  <c r="F12" i="6" s="1"/>
  <c r="F58" i="16"/>
  <c r="J116" i="25"/>
  <c r="F67" i="26"/>
  <c r="T35" i="26"/>
  <c r="T60" i="26"/>
  <c r="F58" i="31"/>
  <c r="F67" i="20"/>
  <c r="I10" i="23"/>
  <c r="I13" i="23" s="1"/>
  <c r="H44" i="5"/>
  <c r="I70" i="5"/>
  <c r="L6" i="6"/>
  <c r="I7" i="14"/>
  <c r="K7" i="14" s="1"/>
  <c r="K10" i="14" s="1"/>
  <c r="K13" i="14" s="1"/>
  <c r="I10" i="27"/>
  <c r="I14" i="27" s="1"/>
  <c r="T47" i="26"/>
  <c r="I10" i="6"/>
  <c r="I12" i="6" s="1"/>
  <c r="I99" i="7"/>
  <c r="G99" i="7"/>
  <c r="G101" i="7" s="1"/>
  <c r="H101" i="7" s="1"/>
  <c r="J97" i="7"/>
  <c r="I70" i="8"/>
  <c r="I83" i="8" s="1"/>
  <c r="K70" i="8"/>
  <c r="K83" i="8" s="1"/>
  <c r="F127" i="5"/>
  <c r="I53" i="15"/>
  <c r="W18" i="16"/>
  <c r="W33" i="16"/>
  <c r="W50" i="16"/>
  <c r="J29" i="25"/>
  <c r="J35" i="25" s="1"/>
  <c r="K53" i="15"/>
  <c r="K66" i="15" s="1"/>
  <c r="K75" i="15" s="1"/>
  <c r="N31" i="15"/>
  <c r="J54" i="1"/>
  <c r="J68" i="1" s="1"/>
  <c r="K54" i="1"/>
  <c r="K68" i="1" s="1"/>
  <c r="L9" i="6"/>
  <c r="J86" i="7"/>
  <c r="N52" i="15"/>
  <c r="L63" i="15"/>
  <c r="L132" i="17"/>
  <c r="N132" i="17"/>
  <c r="L143" i="17"/>
  <c r="G74" i="18"/>
  <c r="F46" i="30"/>
  <c r="F59" i="33"/>
  <c r="J59" i="33"/>
  <c r="K57" i="33" s="1"/>
  <c r="K10" i="23"/>
  <c r="K13" i="23" s="1"/>
  <c r="K10" i="27"/>
  <c r="K14" i="27" s="1"/>
  <c r="J63" i="7"/>
  <c r="J127" i="5"/>
  <c r="G31" i="5" s="1"/>
  <c r="G48" i="5" s="1"/>
  <c r="I91" i="5"/>
  <c r="L91" i="5"/>
  <c r="I114" i="5"/>
  <c r="L114" i="5"/>
  <c r="I125" i="5"/>
  <c r="L8" i="6"/>
  <c r="J153" i="17"/>
  <c r="N153" i="17" s="1"/>
  <c r="L52" i="15"/>
  <c r="L98" i="17"/>
  <c r="V58" i="16"/>
  <c r="H46" i="30"/>
  <c r="H52" i="30" s="1"/>
  <c r="K11" i="34"/>
  <c r="K14" i="34" s="1"/>
  <c r="J42" i="7"/>
  <c r="J10" i="6"/>
  <c r="J12" i="6" s="1"/>
  <c r="L12" i="6" s="1"/>
  <c r="G128" i="5"/>
  <c r="F31" i="5" s="1"/>
  <c r="F48" i="5" s="1"/>
  <c r="L21" i="15"/>
  <c r="L31" i="15" s="1"/>
  <c r="L149" i="17"/>
  <c r="L153" i="17" s="1"/>
  <c r="L31" i="25"/>
  <c r="L74" i="32"/>
  <c r="I66" i="15"/>
  <c r="H29" i="25"/>
  <c r="H116" i="25"/>
  <c r="N73" i="15"/>
  <c r="L111" i="17"/>
  <c r="K10" i="29"/>
  <c r="K14" i="29" s="1"/>
  <c r="L7" i="6"/>
  <c r="G46" i="5"/>
  <c r="H146" i="17"/>
  <c r="L12" i="15"/>
  <c r="L18" i="15" s="1"/>
  <c r="L62" i="32"/>
  <c r="L31" i="32"/>
  <c r="I11" i="34"/>
  <c r="I14" i="34" s="1"/>
  <c r="S102" i="32"/>
  <c r="H39" i="5"/>
  <c r="L69" i="15"/>
  <c r="L73" i="15" s="1"/>
  <c r="J111" i="17"/>
  <c r="N111" i="17" s="1"/>
  <c r="I10" i="29"/>
  <c r="I14" i="29" s="1"/>
  <c r="L99" i="32"/>
  <c r="L70" i="5"/>
  <c r="L87" i="32"/>
  <c r="J94" i="32"/>
  <c r="J29" i="32" s="1"/>
  <c r="Q94" i="32"/>
  <c r="Q106" i="32" s="1"/>
  <c r="H94" i="32"/>
  <c r="H106" i="32" s="1"/>
  <c r="J103" i="32"/>
  <c r="J33" i="32" s="1"/>
  <c r="L33" i="32" s="1"/>
  <c r="T67" i="26" l="1"/>
  <c r="L108" i="25"/>
  <c r="L116" i="25" s="1"/>
  <c r="L10" i="6"/>
  <c r="W58" i="16"/>
  <c r="L133" i="17"/>
  <c r="N53" i="15"/>
  <c r="H31" i="5"/>
  <c r="H29" i="32"/>
  <c r="L53" i="15"/>
  <c r="L66" i="15" s="1"/>
  <c r="O73" i="15" s="1"/>
  <c r="J99" i="7"/>
  <c r="I127" i="5"/>
  <c r="I10" i="14"/>
  <c r="I13" i="14" s="1"/>
  <c r="L127" i="5"/>
  <c r="S100" i="32"/>
  <c r="H48" i="5"/>
  <c r="L94" i="32"/>
  <c r="L106" i="32" s="1"/>
  <c r="J35" i="32"/>
  <c r="L146" i="17"/>
  <c r="L155" i="17" s="1"/>
  <c r="H35" i="25"/>
  <c r="L29" i="25"/>
  <c r="L35" i="25" s="1"/>
  <c r="J106" i="32"/>
  <c r="H155" i="17"/>
  <c r="H29" i="17"/>
  <c r="L75" i="15"/>
  <c r="J133" i="17"/>
  <c r="N66" i="15"/>
  <c r="I75" i="15"/>
  <c r="N75" i="15" s="1"/>
  <c r="L29" i="32"/>
  <c r="L35" i="32" s="1"/>
  <c r="H35" i="32"/>
  <c r="J146" i="17" l="1"/>
  <c r="N133" i="17"/>
  <c r="H40" i="17"/>
  <c r="J29" i="17" l="1"/>
  <c r="J155" i="17"/>
  <c r="N155" i="17" s="1"/>
  <c r="N146" i="17"/>
  <c r="J40" i="17" l="1"/>
  <c r="L29" i="17"/>
  <c r="L40" i="17" s="1"/>
</calcChain>
</file>

<file path=xl/comments1.xml><?xml version="1.0" encoding="utf-8"?>
<comments xmlns="http://schemas.openxmlformats.org/spreadsheetml/2006/main">
  <authors>
    <author>Lis Sanchez</author>
  </authors>
  <commentList>
    <comment ref="G16" authorId="0" shapeId="0">
      <text>
        <r>
          <rPr>
            <b/>
            <sz val="9"/>
            <color indexed="81"/>
            <rFont val="Tahoma"/>
            <family val="2"/>
          </rPr>
          <t>Lis Sanchez:</t>
        </r>
        <r>
          <rPr>
            <sz val="9"/>
            <color indexed="81"/>
            <rFont val="Tahoma"/>
            <family val="2"/>
          </rPr>
          <t xml:space="preserve">
Rollover from FYE 2012-2013
</t>
        </r>
      </text>
    </comment>
  </commentList>
</comments>
</file>

<file path=xl/comments2.xml><?xml version="1.0" encoding="utf-8"?>
<comments xmlns="http://schemas.openxmlformats.org/spreadsheetml/2006/main">
  <authors>
    <author>rdewit1</author>
  </authors>
  <commentList>
    <comment ref="H65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Expensed to dept 201 $14,760.81</t>
        </r>
      </text>
    </comment>
    <comment ref="F67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Web Design $3K
NotePad/Ipad Support</t>
        </r>
      </text>
    </comment>
  </commentList>
</comments>
</file>

<file path=xl/comments3.xml><?xml version="1.0" encoding="utf-8"?>
<comments xmlns="http://schemas.openxmlformats.org/spreadsheetml/2006/main">
  <authors>
    <author>rdewit1</author>
  </authors>
  <commentList>
    <comment ref="E33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Web Design $3K
NotePad/Ipad Support</t>
        </r>
      </text>
    </comment>
  </commentList>
</comments>
</file>

<file path=xl/comments4.xml><?xml version="1.0" encoding="utf-8"?>
<comments xmlns="http://schemas.openxmlformats.org/spreadsheetml/2006/main">
  <authors>
    <author>rdewit1</author>
  </authors>
  <commentList>
    <comment ref="D16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Web Design $3K
NotePad/Ipad Support</t>
        </r>
      </text>
    </comment>
  </commentList>
</comments>
</file>

<file path=xl/comments5.xml><?xml version="1.0" encoding="utf-8"?>
<comments xmlns="http://schemas.openxmlformats.org/spreadsheetml/2006/main">
  <authors>
    <author>rdewit1</author>
  </authors>
  <commentList>
    <comment ref="J101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Micros Upgrade Instead
322 - $7,421
411 - $13,654</t>
        </r>
      </text>
    </comment>
    <comment ref="J124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322/325 F'Real Blenders with Sanitizer
</t>
        </r>
      </text>
    </comment>
  </commentList>
</comments>
</file>

<file path=xl/comments6.xml><?xml version="1.0" encoding="utf-8"?>
<comments xmlns="http://schemas.openxmlformats.org/spreadsheetml/2006/main">
  <authors>
    <author>rdewit1</author>
  </authors>
  <commentList>
    <comment ref="K21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Micros Upgrade Instead
322 - $7,421
411 - $13,654</t>
        </r>
      </text>
    </comment>
    <comment ref="K44" authorId="0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322/325 F'Real Blenders with Sanitizer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J6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HR desktop 821
$20919 waiting to be distributed 
</t>
        </r>
      </text>
    </comment>
    <comment ref="J1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$10,400.02 for Used Ford Van was included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K3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HR desktop 821
$20919 waiting to be distributed 
</t>
        </r>
      </text>
    </comment>
    <comment ref="K8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$10,400.02 for Used Ford Van was included</t>
        </r>
      </text>
    </comment>
  </commentList>
</comments>
</file>

<file path=xl/sharedStrings.xml><?xml version="1.0" encoding="utf-8"?>
<sst xmlns="http://schemas.openxmlformats.org/spreadsheetml/2006/main" count="4861" uniqueCount="1005">
  <si>
    <t>EXPENSE CENTER</t>
  </si>
  <si>
    <t>ITEMS</t>
  </si>
  <si>
    <t>DOLLAR AMOUNT</t>
  </si>
  <si>
    <t>Budget</t>
  </si>
  <si>
    <t>CORPORATE</t>
  </si>
  <si>
    <t>Contingency for unforeseen</t>
  </si>
  <si>
    <t>sub-total - Div.2</t>
  </si>
  <si>
    <t>BOOKSTORE</t>
  </si>
  <si>
    <t>sub-total-  Div.3</t>
  </si>
  <si>
    <t>FOOD SERVICE</t>
  </si>
  <si>
    <t>sub-total - Div.4</t>
  </si>
  <si>
    <t xml:space="preserve">                       </t>
  </si>
  <si>
    <t>325/415</t>
  </si>
  <si>
    <t>ID CARD OFFICE</t>
  </si>
  <si>
    <t>BB Universal System</t>
  </si>
  <si>
    <t>Windows server</t>
  </si>
  <si>
    <t>Forty-Niner Shops, Inc.</t>
  </si>
  <si>
    <t xml:space="preserve"> </t>
  </si>
  <si>
    <t>CATEGORY</t>
  </si>
  <si>
    <t>Replacements</t>
  </si>
  <si>
    <t>IP Activity Readers(5)</t>
  </si>
  <si>
    <t>IP based copy readers(3)</t>
  </si>
  <si>
    <t xml:space="preserve">ADA approved remote door opener </t>
  </si>
  <si>
    <t>Exit signs replacement</t>
  </si>
  <si>
    <t>Carpet replacement</t>
  </si>
  <si>
    <t>Data card, camera system, PC(3)</t>
  </si>
  <si>
    <t>Proposed Capital Budget for FY 2010/2011</t>
  </si>
  <si>
    <t>Prior Year</t>
  </si>
  <si>
    <t xml:space="preserve">Cycle replacements Winprism POS registers  </t>
  </si>
  <si>
    <t>Servers replacements(2)</t>
  </si>
  <si>
    <t>Micro thermal printers(10)</t>
  </si>
  <si>
    <t>301/313</t>
  </si>
  <si>
    <t>ADA approved remote door openers for mainstore and c-store</t>
  </si>
  <si>
    <t>Trash containers</t>
  </si>
  <si>
    <t>UDP doors replacements</t>
  </si>
  <si>
    <t>ADA approved remote door openers(5)</t>
  </si>
  <si>
    <t>Wall removal at Chartroom entrance/move electrical outlets</t>
  </si>
  <si>
    <t>Chartroom Double doors facing Parking Lot #4</t>
  </si>
  <si>
    <t xml:space="preserve">Counter top and linoleum flooring </t>
  </si>
  <si>
    <t xml:space="preserve">Electric rotisserie oven </t>
  </si>
  <si>
    <t>Yogurt machine</t>
  </si>
  <si>
    <t>ADA approved remote door openers(4)</t>
  </si>
  <si>
    <t>Bar stools/tables/chairs</t>
  </si>
  <si>
    <t>Pizza oven</t>
  </si>
  <si>
    <t>Larger Charboiler and griddle</t>
  </si>
  <si>
    <t>PHIL system</t>
  </si>
  <si>
    <t>Grand Total for FY 2010/2011</t>
  </si>
  <si>
    <t>Safety/Compliance</t>
  </si>
  <si>
    <t>Repairs/Renovations</t>
  </si>
  <si>
    <t>Safety/Repairs/Renovations</t>
  </si>
  <si>
    <t>IRR</t>
  </si>
  <si>
    <t>Seismic retrofit</t>
  </si>
  <si>
    <t>Selective exterior window replacements</t>
  </si>
  <si>
    <t>Exit signs replacements</t>
  </si>
  <si>
    <t>PC replacements(24) - 50% of inventory over 5 years old</t>
  </si>
  <si>
    <t>Laptops(12) - 50% of inventory over 5 years old</t>
  </si>
  <si>
    <t xml:space="preserve">NEW 3M Security System $25,000 </t>
  </si>
  <si>
    <t xml:space="preserve">Wireless Radios Enhanced Security $12,800 </t>
  </si>
  <si>
    <t xml:space="preserve">Bookstore mini remodel and seismic retro fit clean up </t>
  </si>
  <si>
    <t>Total Operational for FY 2010/2011</t>
  </si>
  <si>
    <t>sub-total- Div.5 (Campus reimbursement/deferment)</t>
  </si>
  <si>
    <t>Utilitity Meter Installations (Recapture monthly)</t>
  </si>
  <si>
    <t>IRR (2 Years)</t>
  </si>
  <si>
    <t>Ice Machine (12 Year old broke)</t>
  </si>
  <si>
    <t>Renovations</t>
  </si>
  <si>
    <t>Single seating expansion to free table space</t>
  </si>
  <si>
    <t>UDP</t>
  </si>
  <si>
    <t>Outpost</t>
  </si>
  <si>
    <t>Nugget</t>
  </si>
  <si>
    <t>Beachwalk</t>
  </si>
  <si>
    <t>DATE:</t>
  </si>
  <si>
    <t>TO:</t>
  </si>
  <si>
    <t>MEMBERS OF THE FINANCE &amp; INVESTMENT COMMITTEE</t>
  </si>
  <si>
    <t>FROM:</t>
  </si>
  <si>
    <t>Don Penrod, General Manager/CEO</t>
  </si>
  <si>
    <t>SUBJECT:</t>
  </si>
  <si>
    <t>CAPITAL EXPENDITURES BUDGET 2009/2010</t>
  </si>
  <si>
    <t>Proposed Capital Budget for FY 2009/2010</t>
  </si>
  <si>
    <t>PROPOSED BUDGET</t>
  </si>
  <si>
    <t>(AFFORDABILITY FACTOR)</t>
  </si>
  <si>
    <t>Priority 1</t>
  </si>
  <si>
    <t>Priority 2</t>
  </si>
  <si>
    <t>Priority 3</t>
  </si>
  <si>
    <t>TOTAL</t>
  </si>
  <si>
    <t>Carryover</t>
  </si>
  <si>
    <t>CORP</t>
  </si>
  <si>
    <t>PC replacement(1)</t>
  </si>
  <si>
    <t xml:space="preserve">PC replacements(2) </t>
  </si>
  <si>
    <t>Currency Counters</t>
  </si>
  <si>
    <t>PC replacements(2)</t>
  </si>
  <si>
    <t>Emergency switches(2)</t>
  </si>
  <si>
    <t>Server room a/c upgrade (2008)</t>
  </si>
  <si>
    <t>Network troubleshooting</t>
  </si>
  <si>
    <t>Upgrade network equipment</t>
  </si>
  <si>
    <t>VM hardware, license, storage, backup</t>
  </si>
  <si>
    <t>Mac desktop</t>
  </si>
  <si>
    <t xml:space="preserve">Cycle replacements POS registers  </t>
  </si>
  <si>
    <t>Safety</t>
  </si>
  <si>
    <t>Electrical /data wiring/supplies for bookstore vendor area</t>
  </si>
  <si>
    <t>Wireless System - Dependent on Network Upgrade</t>
  </si>
  <si>
    <t>ADA approved remote door opener - Bookstore/Cstore</t>
  </si>
  <si>
    <t>Safety/Repairs/Renovation</t>
  </si>
  <si>
    <t>Seismic retro-fit</t>
  </si>
  <si>
    <t>Cycle replacements of Fire Life Safety</t>
  </si>
  <si>
    <t>Selective Window replacements</t>
  </si>
  <si>
    <t>High speed printer</t>
  </si>
  <si>
    <t>ADA approved remote door opener - Beach Hut</t>
  </si>
  <si>
    <t>ADA approved remote door opener - Outpost</t>
  </si>
  <si>
    <t>Backflow prevention valves</t>
  </si>
  <si>
    <t xml:space="preserve">Selective window replacement </t>
  </si>
  <si>
    <t>Upgrade community space in the UDP area</t>
  </si>
  <si>
    <t>Trash receptacles(8)</t>
  </si>
  <si>
    <t>Chilled drinking water vending machine</t>
  </si>
  <si>
    <t>Large Art for UDP walls</t>
  </si>
  <si>
    <t xml:space="preserve">Refurbish outside look of Nugget/Patio walls </t>
  </si>
  <si>
    <t>ADA approved remote door opener @ Chartroom</t>
  </si>
  <si>
    <t xml:space="preserve">ADA approved remote door opener @ Nugget </t>
  </si>
  <si>
    <t>Upgrade of Nugget menus</t>
  </si>
  <si>
    <t>Jody Maroni - Hood Fire Suppression</t>
  </si>
  <si>
    <t>Smoker for southern style BBQ - Dependent</t>
  </si>
  <si>
    <t>Laptop(1)</t>
  </si>
  <si>
    <t>RLC kitchen wares, dining tables etc</t>
  </si>
  <si>
    <t>PHIL system for RLC/NCR registers(2)</t>
  </si>
  <si>
    <t>Grand Total for FY 09/10</t>
  </si>
  <si>
    <t>Capital Used</t>
  </si>
  <si>
    <t>Balance</t>
  </si>
  <si>
    <t>Subtotal Unbudgeted items</t>
  </si>
  <si>
    <t>BUDGETED ITEMS</t>
  </si>
  <si>
    <t>(Includes Year-End Estimates, see Page 2)</t>
  </si>
  <si>
    <t>TOTAL CAPITAL EXPENDITURES</t>
  </si>
  <si>
    <t>Budgeted</t>
  </si>
  <si>
    <t>Unbudgeted*</t>
  </si>
  <si>
    <t>Total</t>
  </si>
  <si>
    <t>Corporate</t>
  </si>
  <si>
    <t>Bookstore</t>
  </si>
  <si>
    <t>Food Service</t>
  </si>
  <si>
    <t>ID Card Office</t>
  </si>
  <si>
    <t>Outpost Residual $280K-$500K</t>
  </si>
  <si>
    <t>Total Capital</t>
  </si>
  <si>
    <t>*Not  Budgeted for FY 09/10</t>
  </si>
  <si>
    <t>Outpost Residual</t>
  </si>
  <si>
    <t>2006Library Starbucks from Campus</t>
  </si>
  <si>
    <t>Residual UDP Starbucks</t>
  </si>
  <si>
    <t>3-tub sink @ Pyramid</t>
  </si>
  <si>
    <t>Blairfield registers</t>
  </si>
  <si>
    <t>Not  Budgeted for FY 09/10</t>
  </si>
  <si>
    <t>Additional expenses for Outpost</t>
  </si>
  <si>
    <t>Additional expenses for Lib Starbucks</t>
  </si>
  <si>
    <t>Additional expenses for UDP Starbucks</t>
  </si>
  <si>
    <t>Management is recommending the following items to be purchased with capitalized funding for the operation of the Forty-Niner Shops, Inc. during fiscal year</t>
  </si>
  <si>
    <t xml:space="preserve">2009/2010. All carry over funding has been eliminated in favor of a priority tier approach due to funding limitations.  </t>
  </si>
  <si>
    <t>At this time it is recommended that only Priority 1 and 2 items be funded subject to cash availability with Priority 3 items deferred subject to on going</t>
  </si>
  <si>
    <t xml:space="preserve">FY2009/2010 Financial assessment.  </t>
  </si>
  <si>
    <t>AS OF 3-27-10</t>
  </si>
  <si>
    <t>Sub-total - Div.2</t>
  </si>
  <si>
    <t>Sub-total-  Div.3</t>
  </si>
  <si>
    <t>Refurbish concrete floorsin storage/receiving areas</t>
  </si>
  <si>
    <t>Sub-total - Div.4</t>
  </si>
  <si>
    <t>Sub-total- Div.5</t>
  </si>
  <si>
    <t>Cumulative Funding (Proposed)</t>
  </si>
  <si>
    <t>Priority 1 - Compliance/Business Critical</t>
  </si>
  <si>
    <t>Priority 2 - Compliance/Business Improvement</t>
  </si>
  <si>
    <t>Priority 3 - Business Sustaining</t>
  </si>
  <si>
    <t>BUDGET</t>
  </si>
  <si>
    <t>PRIOR YEAR BUDGETED</t>
  </si>
  <si>
    <t>Management is recommending the following items to be purchased with capitalized funding for the operation of the Forty-Niner Shops, Inc. during</t>
  </si>
  <si>
    <t xml:space="preserve">fiscal year 2010/2011. All carry over funding has been eliminated (Prior Year Budget listed as reference where applicable)  in favor of renewed funding. </t>
  </si>
  <si>
    <t>Pending Pyramid Registers</t>
  </si>
  <si>
    <t>ADDITIONAL CAPITAL EXPENDITURES 2009/2010</t>
  </si>
  <si>
    <t>Pending - Pyramid registers</t>
  </si>
  <si>
    <t>Pending - Outpost Settlement Costs</t>
  </si>
  <si>
    <t xml:space="preserve">     Sub-total - Div.2</t>
  </si>
  <si>
    <t xml:space="preserve">     Sub-total-  Div.3</t>
  </si>
  <si>
    <t xml:space="preserve">     Sub-total - Div.4</t>
  </si>
  <si>
    <t xml:space="preserve">     Sub-total- Div.5</t>
  </si>
  <si>
    <t xml:space="preserve">     Grand Total for FY 09/10</t>
  </si>
  <si>
    <t xml:space="preserve">          Cumulative Funding (Approved 5/20/09)</t>
  </si>
  <si>
    <t>FY 2009/2010 Capital Expenditure Status (as of 5/1/10)</t>
  </si>
  <si>
    <t>2009/2010 BUDGET (Priority 1 &amp; 2)</t>
  </si>
  <si>
    <t>FY 2009/2010 Capital Status</t>
  </si>
  <si>
    <t>Subtotal Capital Budget Approved</t>
  </si>
  <si>
    <t>UNBUDGETED ITEMS</t>
  </si>
  <si>
    <t>2006 Library Starbucks from Campus</t>
  </si>
  <si>
    <t>FY 2009/2010 CAPITAL STATUS</t>
  </si>
  <si>
    <t>EXPENDITURES</t>
  </si>
  <si>
    <t>VARIANCE</t>
  </si>
  <si>
    <t>Pending - Pyramid registers (8)</t>
  </si>
  <si>
    <t>Outpost Rollover/Settlement ($280-500K Est)</t>
  </si>
  <si>
    <t>Subtotal Outpost Projected Settlement</t>
  </si>
  <si>
    <t>Total Capital seeking approval</t>
  </si>
  <si>
    <t>FY 2009/2010 line items:</t>
  </si>
  <si>
    <t>Capital Used (as of 5/1/10)</t>
  </si>
  <si>
    <t>At this time it is recommended that all funding be approved in the amount of $1,642,078 with the ID Card Office requirements pending the</t>
  </si>
  <si>
    <t xml:space="preserve">outcome of the ID Task Force team and renewal of the Campus Operating agreement. </t>
  </si>
  <si>
    <t>PROPOSED CAPITAL EXPENDITURES BUDGET FOR FY 2010/2011</t>
  </si>
  <si>
    <t>Management is seeking approval for the below Capital expenditures that are in excess of budgeted</t>
  </si>
  <si>
    <t>FY 2010/2011 EXPENDITURES</t>
  </si>
  <si>
    <t>Variance</t>
  </si>
  <si>
    <t>Subtotal Capital Budget</t>
  </si>
  <si>
    <t>Outpost Residual Carryover</t>
  </si>
  <si>
    <t>Unbudgeted Items</t>
  </si>
  <si>
    <t>*Not  Budgeted for FY 10/11</t>
  </si>
  <si>
    <t>F'Real Blenders with Sanitizer</t>
  </si>
  <si>
    <t>Micros Upgrade</t>
  </si>
  <si>
    <t>POS replacement</t>
  </si>
  <si>
    <t xml:space="preserve">Outpost </t>
  </si>
  <si>
    <t>Warehouse A/C</t>
  </si>
  <si>
    <t>Total Not budgeted</t>
  </si>
  <si>
    <t>Approved Capital Budget for FY 2010/2011</t>
  </si>
  <si>
    <t>$6,300 Expensed</t>
  </si>
  <si>
    <t>Pending</t>
  </si>
  <si>
    <t>Not budgeted</t>
  </si>
  <si>
    <t>Chartroom Carpet replacement</t>
  </si>
  <si>
    <t>Proposed Capital Budget FY 2011/2012</t>
  </si>
  <si>
    <t>VM server</t>
  </si>
  <si>
    <t>sub-total Div. 2</t>
  </si>
  <si>
    <t>Fire alarm panel upgrade to comply with current State Fire Code</t>
  </si>
  <si>
    <t>Air conditioning unit for rear section of Textbook aisles</t>
  </si>
  <si>
    <t>Exterior awnings</t>
  </si>
  <si>
    <t>Interior lighting ($575K ISES)</t>
  </si>
  <si>
    <t>Replacement of roof for warehouse*</t>
  </si>
  <si>
    <t>(6) Kiosks for Textbook dept/text aisles to assist customers</t>
  </si>
  <si>
    <t>Ice machine</t>
  </si>
  <si>
    <t>Installation of Convenience Store at Student Wellness Center</t>
  </si>
  <si>
    <t>sub-total Div.3</t>
  </si>
  <si>
    <t>Taqueria (Taco Bell) Renovation</t>
  </si>
  <si>
    <t>Awnings @ CBA location</t>
  </si>
  <si>
    <t>Fixture and equipment @ CBA location</t>
  </si>
  <si>
    <t>Awnings @ Chartroom walkway and patio</t>
  </si>
  <si>
    <t>Micros Workstation Replacement (3)</t>
  </si>
  <si>
    <t>Install hard conduit and power  for roof-top water pumps</t>
  </si>
  <si>
    <t>JMG security  for all points of entry and safe rooms</t>
  </si>
  <si>
    <t>Kitchen equipment-oven/tilt skillet</t>
  </si>
  <si>
    <t>Replacement of countertop and cabinets @ Nugget restrooms</t>
  </si>
  <si>
    <t>Replacement/or additional barstools/tables @ Nugget</t>
  </si>
  <si>
    <t>sub-total Div.4</t>
  </si>
  <si>
    <t>Blackboard system Upgrade</t>
  </si>
  <si>
    <t>sub-total Div.5</t>
  </si>
  <si>
    <t>Grand Total for FY 2011/2012</t>
  </si>
  <si>
    <t>Capital Used as of 5-02-11</t>
  </si>
  <si>
    <t>Cycle replacements Winprism POS registers  (Micros Shift)</t>
  </si>
  <si>
    <t>ADDITIONAL CAPITAL EXPENDITURES 2010/2011</t>
  </si>
  <si>
    <t>FY 2010/2011 Capital Status</t>
  </si>
  <si>
    <t>Total FY 2010/2011 Budgeted Capital</t>
  </si>
  <si>
    <t>Outpost (FY2009/2010 Carry Over)</t>
  </si>
  <si>
    <t>405/414</t>
  </si>
  <si>
    <t>Starbucks Ovens</t>
  </si>
  <si>
    <t>Digital Menu Boards</t>
  </si>
  <si>
    <t>413/418</t>
  </si>
  <si>
    <t>Replacement of roof for sales floor and offices ($556K ISES*)</t>
  </si>
  <si>
    <t xml:space="preserve">Carpet replacement Lower Sales Level ( Partial $225K ISES*) </t>
  </si>
  <si>
    <t>Jodi Maroni Corner Renovation</t>
  </si>
  <si>
    <t xml:space="preserve">Apple Systems </t>
  </si>
  <si>
    <t>PC Replacements (30) (35 units 6+ years old)</t>
  </si>
  <si>
    <t>Coin Counters (2)</t>
  </si>
  <si>
    <t>Partial</t>
  </si>
  <si>
    <t>Complete</t>
  </si>
  <si>
    <t>IRR/Replacements</t>
  </si>
  <si>
    <t>PROPOSED CAPITAL EXPENDITURES BUDGET FOR FY 2011/2012</t>
  </si>
  <si>
    <t>ASSET TYPE</t>
  </si>
  <si>
    <t>Windows Server</t>
  </si>
  <si>
    <t>fiscal year 2011/2012. All carry over funding has been eliminated in favor of renewed funding.  The exception being any Seismic carryover from</t>
  </si>
  <si>
    <t>FY2010/2011 will be noted so in future reports.</t>
  </si>
  <si>
    <t xml:space="preserve">guidance from Subcommittee and renewal of the Campus Operating agreement. </t>
  </si>
  <si>
    <t>Utility Meter Installations (Recapture monthly)</t>
  </si>
  <si>
    <t>Sub-total Divivision 2</t>
  </si>
  <si>
    <t>Sub-total Divisvion 3</t>
  </si>
  <si>
    <t>Sub-total Divisvion 4</t>
  </si>
  <si>
    <t>Sub-total Divisvion 5</t>
  </si>
  <si>
    <t>Total FY 2011/2012 Capital Request</t>
  </si>
  <si>
    <t>HP Design jet Z2300ps  Poster Plotter</t>
  </si>
  <si>
    <t xml:space="preserve">At this time it is recommended that all funding be approved in the amount of $1,151,580 with the ID Card Office requirements pending new </t>
  </si>
  <si>
    <t>Subtotal Unbudgeted Items (Seeking Approval)</t>
  </si>
  <si>
    <t>Not budgeted/Carry Over)</t>
  </si>
  <si>
    <t>Bar stools/tables/chairs ($6,300 Expensed)</t>
  </si>
  <si>
    <t>FY 2010/2011 line items:</t>
  </si>
  <si>
    <t>BUDGETED ITEMS FY2010/2011</t>
  </si>
  <si>
    <t>FY2009/2010 OUTPOST ROLLOVER/SETTLEMENT</t>
  </si>
  <si>
    <t>FY2010/2011 Capital Budget Status (as of 5/2/11)</t>
  </si>
  <si>
    <t>Outpost  (FY2009/2010 Carryover)</t>
  </si>
  <si>
    <t xml:space="preserve"> - Phase II of Seismic Retrofit to be completed May 25th Moved from FY 2009/2010.   </t>
  </si>
  <si>
    <t>Pending Seismic Completion</t>
  </si>
  <si>
    <t>FY2010/2011 Budget</t>
  </si>
  <si>
    <t>Total Capital Budget Request</t>
  </si>
  <si>
    <t>Anticipated Seismic Carryover</t>
  </si>
  <si>
    <t>Total Capital Expense</t>
  </si>
  <si>
    <t xml:space="preserve"> - Bookstore Renovation based on ISES report</t>
  </si>
  <si>
    <t xml:space="preserve"> - See Memo (detail)</t>
  </si>
  <si>
    <t xml:space="preserve">     - Anticipate $300K of carryover expenditures into FY 2011/2012</t>
  </si>
  <si>
    <t>FY 2011/2012 Budget</t>
  </si>
  <si>
    <t>Monthly Profile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</si>
  <si>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</si>
  <si>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</si>
  <si>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</si>
  <si>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</si>
  <si>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</si>
  <si>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</si>
  <si>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</si>
  <si>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</si>
  <si>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</si>
  <si>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</si>
  <si>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</si>
  <si>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</si>
  <si>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Seismic</t>
  </si>
  <si>
    <t>201-General Manager</t>
  </si>
  <si>
    <t>Replacement</t>
  </si>
  <si>
    <t>204-IT</t>
  </si>
  <si>
    <t>VMware server(1 &amp; 2)/VM Switch</t>
  </si>
  <si>
    <t>PC (10)</t>
  </si>
  <si>
    <t>KVM switch for management</t>
  </si>
  <si>
    <t>UPS for Power back-up</t>
  </si>
  <si>
    <t>SharePoint Server Apps &amp; Resources</t>
  </si>
  <si>
    <t>301-Bookstore</t>
  </si>
  <si>
    <t>Vendor awning covers in front of Bookstore</t>
  </si>
  <si>
    <t>Built-up Roofing system</t>
  </si>
  <si>
    <t>Hydration stations</t>
  </si>
  <si>
    <t>311-Textbook</t>
  </si>
  <si>
    <t>Site caster screen software &amp; hardware for visual communication</t>
  </si>
  <si>
    <t>322-Beach Hut</t>
  </si>
  <si>
    <t>Awning covers</t>
  </si>
  <si>
    <t>317-Computer Store</t>
  </si>
  <si>
    <t xml:space="preserve">Electrical outlets/lighting in Computer Stores sales floor </t>
  </si>
  <si>
    <t>323-Lib Copy Center</t>
  </si>
  <si>
    <t>411-UDP</t>
  </si>
  <si>
    <t>Computrition interface installation</t>
  </si>
  <si>
    <t xml:space="preserve">New Dominos Pizza in placed of Quiznos </t>
  </si>
  <si>
    <t>415/325-Outpost</t>
  </si>
  <si>
    <t>ADA Power Assist Door Openers</t>
  </si>
  <si>
    <t>433/444/450-Housing</t>
  </si>
  <si>
    <t>Security Video cameras/recorders</t>
  </si>
  <si>
    <t>405-Lib Starbucks</t>
  </si>
  <si>
    <t>(2) Barista Coffee machines</t>
  </si>
  <si>
    <t>414-UDP Starbucks</t>
  </si>
  <si>
    <t>Other</t>
  </si>
  <si>
    <t>Food Truck(used)to assist during construction @Residential Dining</t>
  </si>
  <si>
    <t>418-Nugget</t>
  </si>
  <si>
    <t>Grand Total for FY 2012/2013</t>
  </si>
  <si>
    <t>PROPOSED CAPITAL EXPENDITURES BUDGET FOR FY 2012/2013</t>
  </si>
  <si>
    <t>415-Outpost</t>
  </si>
  <si>
    <t>Grill Expansion</t>
  </si>
  <si>
    <t>Griddle/Grill  Upgrade</t>
  </si>
  <si>
    <t>Credit Card capable VTS (2)</t>
  </si>
  <si>
    <t>Cabling/Sprinkler relocation</t>
  </si>
  <si>
    <t>Hydration Station/Fountain Relocation</t>
  </si>
  <si>
    <t>FY 2011/2012 EXPENDITURES</t>
  </si>
  <si>
    <t>FY2011/2012 Budget</t>
  </si>
  <si>
    <t>ID Card Office*</t>
  </si>
  <si>
    <t>Capital Used/Planned as of 5-01-12</t>
  </si>
  <si>
    <t>FY2011/2012 Capital Budget Status (as of 5/1/12)</t>
  </si>
  <si>
    <t>Planned/ Carryover</t>
  </si>
  <si>
    <t>FY2012/2013 Budget</t>
  </si>
  <si>
    <t>FY2010/2011 Seismic</t>
  </si>
  <si>
    <t>FY2010/2011 Bookstore Remodel</t>
  </si>
  <si>
    <t>FY2010/2011 Campus Seismic Invoice</t>
  </si>
  <si>
    <t>FY2011/2012 Roof/Fire Alarm Panel</t>
  </si>
  <si>
    <t xml:space="preserve">Carryover </t>
  </si>
  <si>
    <t>Carryover - Budgeted in 2010/2011</t>
  </si>
  <si>
    <t>Seismic Payments</t>
  </si>
  <si>
    <t>Bookstore Remodel</t>
  </si>
  <si>
    <t>Seismic Payment Pending Review</t>
  </si>
  <si>
    <t>Sub-total Carryover</t>
  </si>
  <si>
    <t>Total Capital Expenditures</t>
  </si>
  <si>
    <t>At this time it is recommended that FY2012/2013 Capital funding be approved in the amount of $801,200.</t>
  </si>
  <si>
    <t>Management is recommending the following items to be purchased with capitalized funding for the operation of the Forty-Niner</t>
  </si>
  <si>
    <t>Shops, Inc. during fiscal year 2012/2013. All carry over funding has been eliminated in favor of renewed funding with the</t>
  </si>
  <si>
    <t>exception of the two campus supported projects for Fire Alarm Panel and Bookstore Roof.  These projects will start in May</t>
  </si>
  <si>
    <t>ADDITIONAL CAPITAL EXPENDITURES 2011/2012</t>
  </si>
  <si>
    <t xml:space="preserve">FY 2011/2012 line items.  Note that all expenditures were anticipated carryover. </t>
  </si>
  <si>
    <t>BUDGETED ITEMS FY2011/2012</t>
  </si>
  <si>
    <t>FY2010/2011 Seismic Carryover/Settlement</t>
  </si>
  <si>
    <t>Other Unbudgeted</t>
  </si>
  <si>
    <t>FY 2011/2012 Capital Status</t>
  </si>
  <si>
    <t>CAPITAL FUNDING/EXPENSE RECAP</t>
  </si>
  <si>
    <t>Fire alarm panel upgrade -Compliance with State Fire Code</t>
  </si>
  <si>
    <t>May 14,2012</t>
  </si>
  <si>
    <t>Convenience Store installation at Student Wellness Center</t>
  </si>
  <si>
    <t>Replace countertop and cabinets @ Nugget restrooms</t>
  </si>
  <si>
    <t>with carryover into FY2012/2013 anticipated.</t>
  </si>
  <si>
    <t>General seating area furniture</t>
  </si>
  <si>
    <t>Air-conditioning unit/air conditioning system evaluation</t>
  </si>
  <si>
    <t>HP LaserJet printers</t>
  </si>
  <si>
    <t>Sub-total Division 5</t>
  </si>
  <si>
    <t>Sub-total Division 2</t>
  </si>
  <si>
    <t>Sub-total Division 3</t>
  </si>
  <si>
    <t>Sub-total Division 4</t>
  </si>
  <si>
    <t>jan</t>
  </si>
  <si>
    <t>Jul</t>
  </si>
  <si>
    <t>Aug</t>
  </si>
  <si>
    <t>Sept</t>
  </si>
  <si>
    <t>Oct</t>
  </si>
  <si>
    <t>Nov</t>
  </si>
  <si>
    <t>Dec</t>
  </si>
  <si>
    <t>Feb</t>
  </si>
  <si>
    <t>MAR</t>
  </si>
  <si>
    <t>Apr</t>
  </si>
  <si>
    <t>.</t>
  </si>
  <si>
    <t>FY 2012/2013 EXPENDITURES</t>
  </si>
  <si>
    <t>Unbudgeted</t>
  </si>
  <si>
    <t>Budgeted/ Carryover</t>
  </si>
  <si>
    <t>Conference room Projector</t>
  </si>
  <si>
    <t>Bookstore Roof - Phase II Sales Floor/Offices</t>
  </si>
  <si>
    <t>Vegawatt (BOD Approved)</t>
  </si>
  <si>
    <t>Approved Capital Budget 2012-2013</t>
  </si>
  <si>
    <t>as of 12-29-12</t>
  </si>
  <si>
    <t>Capital</t>
  </si>
  <si>
    <t>Used</t>
  </si>
  <si>
    <t>Fire</t>
  </si>
  <si>
    <t>Built-up Roofing system - Phase III</t>
  </si>
  <si>
    <t>from prior year not included</t>
  </si>
  <si>
    <t>FY 2011/2012 Carry Over</t>
  </si>
  <si>
    <t>Bookstore Warehouse Roof - Phase II</t>
  </si>
  <si>
    <t>Unbudgeted Items:</t>
  </si>
  <si>
    <t>Conference Room(projector/motorized proj screen etc.)</t>
  </si>
  <si>
    <t xml:space="preserve">Total  capital used </t>
  </si>
  <si>
    <t>as of 03-30-13</t>
  </si>
  <si>
    <t>Capital Request Budget 2013-2014</t>
  </si>
  <si>
    <t>40 Replacement PC's - 50 are over 7 years old.  (Will replace as needed)</t>
  </si>
  <si>
    <t>Ecologic  storage to replace 7 years old  MD3000i  ( Support ended two years ago)</t>
  </si>
  <si>
    <t>Relocate Hub from underneath Sprinkler</t>
  </si>
  <si>
    <t>206-Graphics</t>
  </si>
  <si>
    <t xml:space="preserve">Mac's for Graphics </t>
  </si>
  <si>
    <t xml:space="preserve">Mac for IT </t>
  </si>
  <si>
    <t>Simplex fire panel replacement</t>
  </si>
  <si>
    <t>Roof replacement - roll over</t>
  </si>
  <si>
    <t>*</t>
  </si>
  <si>
    <t>Roof replacement - incremental increase</t>
  </si>
  <si>
    <t xml:space="preserve">Vendor area cover </t>
  </si>
  <si>
    <t>Alarm system upgrade</t>
  </si>
  <si>
    <t>Lighting upgrade</t>
  </si>
  <si>
    <t>Computer Store Display</t>
  </si>
  <si>
    <t>307-Art Store</t>
  </si>
  <si>
    <t xml:space="preserve">C-Store Health Department Compliance </t>
  </si>
  <si>
    <t>Replace back counter w/existing sink to match coffee counter</t>
  </si>
  <si>
    <t>Replace cash register counter to match coffee counter</t>
  </si>
  <si>
    <t>Replace flooring in front of coffee counter</t>
  </si>
  <si>
    <t>Revamp coffee counter to accommodate coffee vending machine</t>
  </si>
  <si>
    <t>Bunn hot water dispenser</t>
  </si>
  <si>
    <t>Replace snack fixtures</t>
  </si>
  <si>
    <t>Paint interior of store</t>
  </si>
  <si>
    <t>Replace outside tables(6) and chairs (15)</t>
  </si>
  <si>
    <t>Replace alarm panel</t>
  </si>
  <si>
    <t>Accordian door for electrical closet</t>
  </si>
  <si>
    <t>Replace existing particle board desk</t>
  </si>
  <si>
    <t>316-Campus Copy Center</t>
  </si>
  <si>
    <t>Buyout for Docu-Tech and 4110 black and white copiers</t>
  </si>
  <si>
    <t xml:space="preserve">322-Beach Hut </t>
  </si>
  <si>
    <t>Taylor Dunn burden cart</t>
  </si>
  <si>
    <t>323-Pay for print</t>
  </si>
  <si>
    <t>Expansion and replacement of current fleet of HP copiers</t>
  </si>
  <si>
    <t>sub-total Div. 3</t>
  </si>
  <si>
    <t>FOODSERVICE</t>
  </si>
  <si>
    <t>408-Pete's Fresco Grill</t>
  </si>
  <si>
    <t>Build-out Upgrade/Menu boards</t>
  </si>
  <si>
    <t>Electrical</t>
  </si>
  <si>
    <t>Sneeze guard</t>
  </si>
  <si>
    <t>3 well Hot/Cold drop in unit</t>
  </si>
  <si>
    <t>6 well Hot/Cold drop in unit</t>
  </si>
  <si>
    <t>Freight</t>
  </si>
  <si>
    <t>Recycling efforts</t>
  </si>
  <si>
    <t>Square recycling plastic containers: Nugget (1) set, Beach Hut (1) set, UDP (5) sets, Outpost (4) sets</t>
  </si>
  <si>
    <t>Roof replacement</t>
  </si>
  <si>
    <t>Replacement of main phone trunk line and line punch down panel</t>
  </si>
  <si>
    <t>412-Chartroom</t>
  </si>
  <si>
    <t>Cal Partitions</t>
  </si>
  <si>
    <t>Beer Cooler Sliding Door</t>
  </si>
  <si>
    <t>Carpeting</t>
  </si>
  <si>
    <t>sub-total Div. 4</t>
  </si>
  <si>
    <t>Grand total for FYE 2013-2014</t>
  </si>
  <si>
    <t>*Rollover from FYE 2012-2013</t>
  </si>
  <si>
    <t>Roof - Sales Floor Approved in 2011 Budget</t>
  </si>
  <si>
    <t>$28,888 from prior year</t>
  </si>
  <si>
    <t>TOTAL CAPITAL</t>
  </si>
  <si>
    <t>Carryover - Budgeted in 2011/2012</t>
  </si>
  <si>
    <t>Moved to 2013</t>
  </si>
  <si>
    <t>Sub-total Unbudgeted</t>
  </si>
  <si>
    <t>FY2012/2013 Capital Budget Status (as of 5/1/13)</t>
  </si>
  <si>
    <t xml:space="preserve">Capital Used/Planned </t>
  </si>
  <si>
    <t>Credit Card capable VTS (2) - Expensed</t>
  </si>
  <si>
    <t>Fire Alarm Budgeted for Next Year</t>
  </si>
  <si>
    <t>Expensed</t>
  </si>
  <si>
    <t>May 14,2013</t>
  </si>
  <si>
    <t>ADDITIONAL CAPITAL EXPENDITURES 2012/2013</t>
  </si>
  <si>
    <t>Carryover from FY2011/2012</t>
  </si>
  <si>
    <t>BUDGETED ITEMS FY2012/2013</t>
  </si>
  <si>
    <t>FY 2012/2013 Capital Status</t>
  </si>
  <si>
    <t>Apple Store Build</t>
  </si>
  <si>
    <t>PROPOSED CAPITAL EXPENDITURES BUDGET FOR FY 2013/2014</t>
  </si>
  <si>
    <t>FY2013/2014 Budget</t>
  </si>
  <si>
    <t>Fire Alarm - 2013/2014 Startup</t>
  </si>
  <si>
    <t>Sustainability</t>
  </si>
  <si>
    <t>Vegawatt - Board Approved</t>
  </si>
  <si>
    <t xml:space="preserve">Art Store C-Store Build out </t>
  </si>
  <si>
    <t>At this time it is recommended that FY2013/2014 Capital funding be approved in the amount of $1,361,705</t>
  </si>
  <si>
    <t>*Simplex fire panel replacement - Previously approved in FY2011/2012</t>
  </si>
  <si>
    <t>Management is recommending the following items to be purchased with capitalized funding for the operation of the</t>
  </si>
  <si>
    <t>Forty-Niner Shops, Inc. during fiscal year 2013/2014. The proposed items include previously approved Bookstore capital for</t>
  </si>
  <si>
    <t xml:space="preserve">Roof and Alarm that experienced project delays.   </t>
  </si>
  <si>
    <t>* Approved in Prior years and being resubmitted</t>
  </si>
  <si>
    <t>*Roof replacement - Deferredd from approved FY2012/2013 Budget</t>
  </si>
  <si>
    <t>*Relocate Hub from underneath Sprinkler - Deferred from FY2012/2013</t>
  </si>
  <si>
    <t>Ecologic  storage - MD3000i is 7 years old  (Support ended two years ago)</t>
  </si>
  <si>
    <t>*Roof replacement - incremental increase</t>
  </si>
  <si>
    <t xml:space="preserve">*Vendor area cover </t>
  </si>
  <si>
    <t>Management is seeking approval for the below Capital expenditures that were in addition to budgeted</t>
  </si>
  <si>
    <t>FY 2012/2013 line items.  Some line items exceeded budget as noted in the detail but were covered by</t>
  </si>
  <si>
    <t>contingency whle carryover expenditures are listed for reference only.</t>
  </si>
  <si>
    <t>FY 2013/2014 BUDGET</t>
  </si>
  <si>
    <t>CAPITAL EXPENDITURES AND REQUEST</t>
  </si>
  <si>
    <t>203 HR</t>
  </si>
  <si>
    <t>Provide fire proofing filing cabinets for all employee personal info files</t>
  </si>
  <si>
    <t>204 IT</t>
  </si>
  <si>
    <t>XP PC replacement 30 desktops (80 PC's over 5 years old)</t>
  </si>
  <si>
    <t>Active Directory Domain controller monitors</t>
  </si>
  <si>
    <t>MAC for Web Design/Maint</t>
  </si>
  <si>
    <t>Sub-total Div. 2</t>
  </si>
  <si>
    <t>Repairs/renovations</t>
  </si>
  <si>
    <t>301/411</t>
  </si>
  <si>
    <t>Digital Signage.  TV's with Mounts/Networking</t>
  </si>
  <si>
    <t>301 Bookstore</t>
  </si>
  <si>
    <t>NBC Registers - XP PCI compliance</t>
  </si>
  <si>
    <t>Replace NBC Server</t>
  </si>
  <si>
    <t>Paint and stucco repair</t>
  </si>
  <si>
    <t>301/411/322</t>
  </si>
  <si>
    <t>DVR Replacement</t>
  </si>
  <si>
    <t>306 Warehouse</t>
  </si>
  <si>
    <t>MPB045VG 4,500 pound capacity heavy duty low lift Walkie Pallet Truck</t>
  </si>
  <si>
    <t>316 Copy Center</t>
  </si>
  <si>
    <t xml:space="preserve">317 Computer </t>
  </si>
  <si>
    <t>Computer Store Improvements</t>
  </si>
  <si>
    <t>Sub-total Div. 3</t>
  </si>
  <si>
    <t>405 Lib Starbucks</t>
  </si>
  <si>
    <t>New furniture for guest use</t>
  </si>
  <si>
    <t>411 UDP</t>
  </si>
  <si>
    <t>Server Update - replace Micros server</t>
  </si>
  <si>
    <t>UDP floor epoxy</t>
  </si>
  <si>
    <t>412 Chartroom</t>
  </si>
  <si>
    <t>Catering van</t>
  </si>
  <si>
    <t>414 Starbucks</t>
  </si>
  <si>
    <t>Single door refrigerator/2 NGO Oven Single Dr/ Freezer</t>
  </si>
  <si>
    <t>415/325 Outpost</t>
  </si>
  <si>
    <t>Patio Slab/Furniture</t>
  </si>
  <si>
    <t>418 Nugget</t>
  </si>
  <si>
    <t>Walkway cover painting</t>
  </si>
  <si>
    <t>Patio furniture</t>
  </si>
  <si>
    <t>Sub-total Div. 4</t>
  </si>
  <si>
    <t>Grand total for FYE 2014-2015</t>
  </si>
  <si>
    <t>PROPOSED CAPITAL EXPENDITURES BUDGET FOR FY 2014/2015</t>
  </si>
  <si>
    <t>Forty-Niner Shops, Inc. during fiscal year 2014/2015. The proposed items include previously approved Bookstore capital for</t>
  </si>
  <si>
    <t>Perfect binding machine-for binding Print-on-Demand books</t>
  </si>
  <si>
    <t>FY 2013/2014 EXPENDITURES</t>
  </si>
  <si>
    <t>FY2014/2015 Budget</t>
  </si>
  <si>
    <t>Pending Q4</t>
  </si>
  <si>
    <t>Outpost A/C Controller</t>
  </si>
  <si>
    <t>ADDITIONAL CAPITAL EXPENDITURES 2013/2014</t>
  </si>
  <si>
    <t>FY 2013/2014 Capital Status</t>
  </si>
  <si>
    <t>FY2013/2014 Capital Budget Status (as of 5/1/14)</t>
  </si>
  <si>
    <t>Carryover - Budgeted in 2012/2013</t>
  </si>
  <si>
    <t>Carryover from FY2012/2013</t>
  </si>
  <si>
    <t>BUDGETED ITEMS FY2013/2014</t>
  </si>
  <si>
    <t>Ecologic  storage - MD3000i is 7 years old</t>
  </si>
  <si>
    <t>*Relocate Hub from underneath Sprinkler</t>
  </si>
  <si>
    <t>Replacement of main phone trunk line/punch down panel</t>
  </si>
  <si>
    <t>Square recycling plastic containers</t>
  </si>
  <si>
    <t>Exp $4K</t>
  </si>
  <si>
    <t>BALANCE</t>
  </si>
  <si>
    <t>PENDING</t>
  </si>
  <si>
    <t>PURCHASES</t>
  </si>
  <si>
    <t>Capital Expense/Pending</t>
  </si>
  <si>
    <t>George's Greek/Beachwalk build out</t>
  </si>
  <si>
    <t>May 16,2014</t>
  </si>
  <si>
    <t>Amazon Locker - Bookstore Re-org</t>
  </si>
  <si>
    <t>321 USU C-Store</t>
  </si>
  <si>
    <t>Store Refresh</t>
  </si>
  <si>
    <t>At this time it is recommended that FY2014/2015 Capital funding be approved in the amount of $786,243</t>
  </si>
  <si>
    <t>For the record the Shops did not incurr Capital expenditures above what was approved in the FY 2013/2014</t>
  </si>
  <si>
    <t xml:space="preserve">budget.  Some line items exceeded budget as noted in the detail but were covered within contingency </t>
  </si>
  <si>
    <t xml:space="preserve">funding.  There are several pending items targeted before Fiscal Year end with all being within budget. </t>
  </si>
  <si>
    <t>FY 2014/2015 EXPENDITURES</t>
  </si>
  <si>
    <t>Carryover - Vendor Awning</t>
  </si>
  <si>
    <t>FY2015/2016 Budget</t>
  </si>
  <si>
    <t>PROPOSED CAPITAL EXPENDITURE BUDGET FOR FY 2015/2016</t>
  </si>
  <si>
    <t>200 - Corporate</t>
  </si>
  <si>
    <t>Amazon Contingency ($50K Carry over)</t>
  </si>
  <si>
    <t>202 - Accounting</t>
  </si>
  <si>
    <t>Accounting Infrastructure upgrade BI360</t>
  </si>
  <si>
    <t>Drop safes - Cash Handling</t>
  </si>
  <si>
    <t>204 - IT</t>
  </si>
  <si>
    <t>Upgrade VPN server</t>
  </si>
  <si>
    <t xml:space="preserve">UPS power back up </t>
  </si>
  <si>
    <t>MAC for  Web Design/Maint</t>
  </si>
  <si>
    <t>$50K New PCs - To be Expensed per new policy</t>
  </si>
  <si>
    <t>Safety/replacement</t>
  </si>
  <si>
    <t>301 - Bookstore</t>
  </si>
  <si>
    <t>**</t>
  </si>
  <si>
    <t>DVR and camera replacement (FY 2014 Budget Carry over)</t>
  </si>
  <si>
    <t>POS Upgrades - Bookstore/C-Store(Carry over)</t>
  </si>
  <si>
    <t>301- Bookstore</t>
  </si>
  <si>
    <t>Lot 4A Gate Control Replacement</t>
  </si>
  <si>
    <t>Replacement of Trash Compactor</t>
  </si>
  <si>
    <t>307 - Art Store</t>
  </si>
  <si>
    <t>Art Store Interior Improvements</t>
  </si>
  <si>
    <t>314 - Supplies</t>
  </si>
  <si>
    <t>Scantron vending machines (4) at $5,000 each</t>
  </si>
  <si>
    <t>316 - Copy Center</t>
  </si>
  <si>
    <t>DC-616 PRO Slitter/Cutter/Creaser Fully equipped w/out PC or PC Ar</t>
  </si>
  <si>
    <t>321 - Corner Market</t>
  </si>
  <si>
    <t>Store remodel/Refresh ($25K Carry Over)</t>
  </si>
  <si>
    <t>405 - Library SBUX</t>
  </si>
  <si>
    <t>Single door fridge &amp; Single door freezer</t>
  </si>
  <si>
    <t>411 - UDP</t>
  </si>
  <si>
    <t>DVR and camera replacement</t>
  </si>
  <si>
    <t>Lot 4A Gate control Replacement</t>
  </si>
  <si>
    <t>Large Electronic Ceiling Fans</t>
  </si>
  <si>
    <t>Conversion to LED lighting</t>
  </si>
  <si>
    <t>Table and chair replacement</t>
  </si>
  <si>
    <t>412 - Chartroom</t>
  </si>
  <si>
    <t>Drop in hot well</t>
  </si>
  <si>
    <t>414 - Starbucks</t>
  </si>
  <si>
    <t>Starbuck's Five year refresh</t>
  </si>
  <si>
    <t>Convection over, gas, double stacked</t>
  </si>
  <si>
    <t>418 - Nugget</t>
  </si>
  <si>
    <t>Nugget walkway repaint</t>
  </si>
  <si>
    <t>Music Department</t>
  </si>
  <si>
    <t xml:space="preserve">Starbuck's Proposed build </t>
  </si>
  <si>
    <t>Grand total for FYE 2015-2016</t>
  </si>
  <si>
    <t>Strategic Plan Review</t>
  </si>
  <si>
    <t>Company wide Review/Proposal</t>
  </si>
  <si>
    <t>PROPOSED CAPITAL EXPENDITURES BUDGET FOR FY 2015/2016</t>
  </si>
  <si>
    <t>Forty-Niner Shops, Inc. during fiscal year 2015/2016. The proposed items include previously approved Bookstore capital for</t>
  </si>
  <si>
    <t>At this time it is recommended that FY2015/2016 Capital funding be approved in the amount of $1,093,847</t>
  </si>
  <si>
    <r>
      <t>Amazon Contingency</t>
    </r>
    <r>
      <rPr>
        <u/>
        <sz val="11"/>
        <color theme="1"/>
        <rFont val="Calibri"/>
        <family val="2"/>
        <scheme val="minor"/>
      </rPr>
      <t xml:space="preserve"> ($50K Carry over)</t>
    </r>
  </si>
  <si>
    <r>
      <t xml:space="preserve">POS Upgrades - Bookstore/C-Store </t>
    </r>
    <r>
      <rPr>
        <u/>
        <sz val="11"/>
        <color theme="1"/>
        <rFont val="Calibri"/>
        <family val="2"/>
        <scheme val="minor"/>
      </rPr>
      <t>(FY 2014 Carry over)</t>
    </r>
  </si>
  <si>
    <r>
      <t xml:space="preserve">Store remodel/Refresh </t>
    </r>
    <r>
      <rPr>
        <u/>
        <sz val="11"/>
        <color theme="1"/>
        <rFont val="Calibri"/>
        <family val="2"/>
        <scheme val="minor"/>
      </rPr>
      <t>($25K Carry Over)</t>
    </r>
  </si>
  <si>
    <t>$50K- New PCs - To be Expensed per new policy</t>
  </si>
  <si>
    <t>May 15,2015</t>
  </si>
  <si>
    <t>ADDITIONAL CAPITAL EXPENDITURES 2014/2015</t>
  </si>
  <si>
    <t>For the record the Shops did not incurr Capital expenditures above what was approved in the FY 2014/2015</t>
  </si>
  <si>
    <t>FY 2014/2015 Capital Status</t>
  </si>
  <si>
    <t>BUDGETED ITEMS FY2014/2015</t>
  </si>
  <si>
    <t>Carryover from FY2013/2014</t>
  </si>
  <si>
    <t>FY2014/2015 Capital Budget Status (as of 5/1/15)</t>
  </si>
  <si>
    <t>Carryover - Budgeted in 2013/2014</t>
  </si>
  <si>
    <t xml:space="preserve">Bookstore Canopy </t>
  </si>
  <si>
    <t>Fire proof filing cabinets HR files</t>
  </si>
  <si>
    <t>Company wide Review/Proposal in progress</t>
  </si>
  <si>
    <t xml:space="preserve">budget.  Some line items exceeded budget as noted in the detail with several pending actions targeted before </t>
  </si>
  <si>
    <t xml:space="preserve">Fiscal Year end. </t>
  </si>
  <si>
    <t>Robert de Wit, Controller</t>
  </si>
  <si>
    <r>
      <t xml:space="preserve">DVR and camera replacement </t>
    </r>
    <r>
      <rPr>
        <u/>
        <sz val="11"/>
        <color theme="1"/>
        <rFont val="Calibri"/>
        <family val="2"/>
        <scheme val="minor"/>
      </rPr>
      <t>(Excludes FY 2014 Carryover Budget)</t>
    </r>
  </si>
  <si>
    <r>
      <rPr>
        <b/>
        <strike/>
        <sz val="11"/>
        <rFont val="Arial"/>
        <family val="2"/>
      </rPr>
      <t>PROPOSED</t>
    </r>
    <r>
      <rPr>
        <b/>
        <sz val="11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APPROVED</t>
    </r>
    <r>
      <rPr>
        <b/>
        <sz val="11"/>
        <rFont val="Arial"/>
        <family val="2"/>
      </rPr>
      <t xml:space="preserve"> CAPITAL EXPENDITURES BUDGET FOR FY 2015/2016</t>
    </r>
  </si>
  <si>
    <r>
      <rPr>
        <strike/>
        <sz val="11"/>
        <color rgb="FFFF0000"/>
        <rFont val="Calibri"/>
        <family val="2"/>
        <scheme val="minor"/>
      </rPr>
      <t>Amazon</t>
    </r>
    <r>
      <rPr>
        <sz val="11"/>
        <color theme="1"/>
        <rFont val="Calibri"/>
        <family val="2"/>
        <scheme val="minor"/>
      </rPr>
      <t xml:space="preserve"> Contingency</t>
    </r>
    <r>
      <rPr>
        <u/>
        <sz val="11"/>
        <color theme="1"/>
        <rFont val="Calibri"/>
        <family val="2"/>
        <scheme val="minor"/>
      </rPr>
      <t xml:space="preserve"> </t>
    </r>
    <r>
      <rPr>
        <strike/>
        <u/>
        <sz val="11"/>
        <color rgb="FFFF0000"/>
        <rFont val="Calibri"/>
        <family val="2"/>
        <scheme val="minor"/>
      </rPr>
      <t>($50K Carry over)</t>
    </r>
  </si>
  <si>
    <r>
      <t>Starbuck's Proposed build -</t>
    </r>
    <r>
      <rPr>
        <b/>
        <sz val="11"/>
        <color rgb="FFFF0000"/>
        <rFont val="Calibri"/>
        <family val="2"/>
      </rPr>
      <t xml:space="preserve">$250K Deleted </t>
    </r>
  </si>
  <si>
    <r>
      <t xml:space="preserve">DVR and camera replacement </t>
    </r>
    <r>
      <rPr>
        <u/>
        <sz val="11"/>
        <color rgb="FFFF0000"/>
        <rFont val="Calibri"/>
        <family val="2"/>
        <scheme val="minor"/>
      </rPr>
      <t>FY 2014 Carryover - Reset to FY15/16</t>
    </r>
  </si>
  <si>
    <t>Jan</t>
  </si>
  <si>
    <t>Mar</t>
  </si>
  <si>
    <t>PROPOSED CAPITAL EXPENDITURE BUDGET FOR FY 2016/2017</t>
  </si>
  <si>
    <t>IT development/Company Training  PCs</t>
  </si>
  <si>
    <t xml:space="preserve">Vmware Server </t>
  </si>
  <si>
    <t>Switches upgrade</t>
  </si>
  <si>
    <t>Amazon installation</t>
  </si>
  <si>
    <t>Design study of supplemental A/C unit on bookstore roof</t>
  </si>
  <si>
    <t>Engineering and construction documents "supplemental" A/C unit on bookstore roof</t>
  </si>
  <si>
    <t>Replacement of supplemental A/C unit on bookstore rood</t>
  </si>
  <si>
    <t>301/411-Bookstore/UDP</t>
  </si>
  <si>
    <t>Parking Lot #4A and trash yard repair</t>
  </si>
  <si>
    <t>317 - Computer Store</t>
  </si>
  <si>
    <t>309-Carts</t>
  </si>
  <si>
    <t>Patio seating includes; tables, chairs and umbrellas</t>
  </si>
  <si>
    <t>321-SUC</t>
  </si>
  <si>
    <t>406-George's Greek</t>
  </si>
  <si>
    <t>Removal of George's Greek brand, installation of self branded Greek op</t>
  </si>
  <si>
    <t>411/418-UDP/Nugget</t>
  </si>
  <si>
    <t>Code compliance for installation of Hibachi San</t>
  </si>
  <si>
    <t>Unforeseen capital repairs to utilities and infrastructure of UDP</t>
  </si>
  <si>
    <t>IRR/Repairs/Renovation</t>
  </si>
  <si>
    <t>Gas meter installation</t>
  </si>
  <si>
    <t>Booth seating</t>
  </si>
  <si>
    <t>Food Truck - Remote location support</t>
  </si>
  <si>
    <t>Design and construction of Outpost patio</t>
  </si>
  <si>
    <t>Grand total for FYE 2016-2017</t>
  </si>
  <si>
    <t>Tech Service Bay and Apple Marketing Compliance demo tables</t>
  </si>
  <si>
    <t>Forty-Niner Shops, Inc. during fiscal year 2016/2017. The proposed items include completion of Amazon Locker Program and revisiting</t>
  </si>
  <si>
    <t>past projects for Outpost Seeting</t>
  </si>
  <si>
    <t>At this time it is recommended that FY2016/2017 Capital funding be approved in the amount of $1,378,195</t>
  </si>
  <si>
    <t>PROPOSED CAPITAL EXPENDITURES BUDGET FOR FY 2016/2017</t>
  </si>
  <si>
    <t>Amazon/Contingency</t>
  </si>
  <si>
    <t>***</t>
  </si>
  <si>
    <t>Micros POS C-Store</t>
  </si>
  <si>
    <t>322 - C-store</t>
  </si>
  <si>
    <t>Convenience Store POS Inventory</t>
  </si>
  <si>
    <t>Outpost A/C Controller (FY 14-15 project)</t>
  </si>
  <si>
    <t>Nugget Fryer Filter Unit</t>
  </si>
  <si>
    <t>Carryover - Outpost A/C</t>
  </si>
  <si>
    <t>FY 2015/2016 EXPENDITURES</t>
  </si>
  <si>
    <t>FY2016/2017 Budget</t>
  </si>
  <si>
    <t>May 23,2016</t>
  </si>
  <si>
    <t xml:space="preserve">POS Upgrades - Bookstore/C-Store </t>
  </si>
  <si>
    <t xml:space="preserve">DVR and camera replacement </t>
  </si>
  <si>
    <t>DC-616 PRO Slitter/Cutter/Creaser</t>
  </si>
  <si>
    <t>FY 2015/2016 Capital Status</t>
  </si>
  <si>
    <t>Management is seeking approval for the below Capital expenditures that were in addition to budgeted FY 2015/2016 line items.</t>
  </si>
  <si>
    <t>FY2015/2016 Capital Budget Status (as of 5/1/16)</t>
  </si>
  <si>
    <t>Server/Storage</t>
  </si>
  <si>
    <t>Some line items exceeded budget as noted in the detail or were a combined activity as part of a larger project.  In addition</t>
  </si>
  <si>
    <t xml:space="preserve">carryover expenditures budgeted in prior year were added to the baseline. </t>
  </si>
  <si>
    <t>Nugget walkway abatement/painting</t>
  </si>
  <si>
    <t>}</t>
  </si>
  <si>
    <t>Store remodel (EBT)</t>
  </si>
  <si>
    <t>Maint</t>
  </si>
  <si>
    <t>Long Term</t>
  </si>
  <si>
    <t>ADDITIONAL CAPITAL EXPENDITURES - FY2015/2016</t>
  </si>
  <si>
    <t>FY2016/2017 Capital Budget Status (as of 4/1/17)</t>
  </si>
  <si>
    <t xml:space="preserve">Tech Service Bay and Apple Marketing Compliance </t>
  </si>
  <si>
    <t>405-Starbucks</t>
  </si>
  <si>
    <t>Contract Renewal License Fee</t>
  </si>
  <si>
    <t>Bookstore Cameras JMG</t>
  </si>
  <si>
    <t>Bi360 Project</t>
  </si>
  <si>
    <t>C-Store POS Inventory (Oracle)</t>
  </si>
  <si>
    <t>FY 2016/2017 EXPENDITURES</t>
  </si>
  <si>
    <t xml:space="preserve">Prior Year Carryover </t>
  </si>
  <si>
    <t>Carry Over - FY15/16 Budget</t>
  </si>
  <si>
    <t>Camera Project</t>
  </si>
  <si>
    <t>Accounting Project</t>
  </si>
  <si>
    <t>POS PCI Project</t>
  </si>
  <si>
    <t>C-Store Vending (Expense Budget</t>
  </si>
  <si>
    <t>FY15/16 Carryover</t>
  </si>
  <si>
    <t>Starbucks Library License</t>
  </si>
  <si>
    <t>FY2017/2018 Budget</t>
  </si>
  <si>
    <t>ADDITIONAL CAPITAL EXPENDITURES - FY2016/2017</t>
  </si>
  <si>
    <t>Management is seeking approval for the below Capital expenditures that were in addition to budgeted FY 2016/2017 line items.</t>
  </si>
  <si>
    <t>BUDGETED ITEMS FY2016/2017</t>
  </si>
  <si>
    <t>Carryover from FY2015/2016</t>
  </si>
  <si>
    <t>C-Store Vending - New Vending Machine *Expense Bud</t>
  </si>
  <si>
    <t>PROPOSED CAPITAL EXPENDITURES BUDGET FOR FY 2017/2018</t>
  </si>
  <si>
    <t>Forty-Niner Shops, Inc. during fiscal year 2017/2018. The proposed items include refresh of the Starbucks locations and revisiting</t>
  </si>
  <si>
    <t xml:space="preserve">past projects for Outpost patio and seating. In addition potential contracts with Japanese Gardens and Server room security are pending. </t>
  </si>
  <si>
    <t>PROPOSED CAPITAL EXPENDITURE BUDGET FOR FY 2017/2018</t>
  </si>
  <si>
    <t>201-Corporate</t>
  </si>
  <si>
    <t>Conference room equipment update</t>
  </si>
  <si>
    <t>202-Accounting</t>
  </si>
  <si>
    <t>203-HR</t>
  </si>
  <si>
    <t>Virtual interface to allow/enable ADP mobile Apps</t>
  </si>
  <si>
    <t>Upgraded ADP system to include recruitment interface &amp; scheduling</t>
  </si>
  <si>
    <t>Server Room Fire Prevention (DCS &amp; Simplex)</t>
  </si>
  <si>
    <t>Network wiring for server room</t>
  </si>
  <si>
    <t>Desktop computers</t>
  </si>
  <si>
    <t>Beach Tech and ID Card Office relocation</t>
  </si>
  <si>
    <t>Feasibility Study for Master AC replacement</t>
  </si>
  <si>
    <t>Contingency plan for AC</t>
  </si>
  <si>
    <t>Safety/Replacement</t>
  </si>
  <si>
    <t>405-Library Starbucks</t>
  </si>
  <si>
    <t>End of life replacement CCTV systems</t>
  </si>
  <si>
    <t>Repairs/Renovations/IRR</t>
  </si>
  <si>
    <t>405-Starbucks Library</t>
  </si>
  <si>
    <t>Location renovation</t>
  </si>
  <si>
    <t>Various-contingency funding for emergency repairs</t>
  </si>
  <si>
    <t>412-Catering</t>
  </si>
  <si>
    <t>Lift gate added to the catering van</t>
  </si>
  <si>
    <t>EB Miller Japenese Garden -Improvement/Equipment</t>
  </si>
  <si>
    <t>Sound system</t>
  </si>
  <si>
    <t>413-BeachWalk</t>
  </si>
  <si>
    <t>Counter replacement</t>
  </si>
  <si>
    <t>414-Starbucks UDP</t>
  </si>
  <si>
    <t>License Fee</t>
  </si>
  <si>
    <t>Replacemnts</t>
  </si>
  <si>
    <t>Papa John's Pizza</t>
  </si>
  <si>
    <t>415/325 - Outpost/C-store</t>
  </si>
  <si>
    <t>Patio seating;includes tables, chairs and umbrellas</t>
  </si>
  <si>
    <t>Outpost patio construction</t>
  </si>
  <si>
    <t>Safety/IRR</t>
  </si>
  <si>
    <t>424-Blair Concessions</t>
  </si>
  <si>
    <t>Security camera install</t>
  </si>
  <si>
    <t>425-Pyramid Concessions</t>
  </si>
  <si>
    <t>Concession stand renovation</t>
  </si>
  <si>
    <t>433/444/450</t>
  </si>
  <si>
    <t>Grand total for FYE 2017-2018</t>
  </si>
  <si>
    <t xml:space="preserve">System Integration(ADP, Micros, NBC, Tapingo) </t>
  </si>
  <si>
    <t>Laptops (5) + Desktops (35) computers - To be expensed</t>
  </si>
  <si>
    <t>At this time it is recommended that FY20172018 Capital funding be approved in the amount of $2,179,880</t>
  </si>
  <si>
    <t>Bookstore Wireless System</t>
  </si>
  <si>
    <t>FY 2016/2017 Capital Status</t>
  </si>
  <si>
    <t>F&amp;I Review 5/5/17</t>
  </si>
  <si>
    <t>Per F&amp;I Review 5/5/17</t>
  </si>
  <si>
    <t>Per F&amp;I Review</t>
  </si>
  <si>
    <t>FY2017/2018 Initial Budget</t>
  </si>
  <si>
    <t>Sep</t>
  </si>
  <si>
    <t xml:space="preserve">Oct </t>
  </si>
  <si>
    <t xml:space="preserve">Feb </t>
  </si>
  <si>
    <t>Jun</t>
  </si>
  <si>
    <t>411-Starbucks-UDP</t>
  </si>
  <si>
    <t>301 - POS Upgrades Bookstore/C-store (14-15 Project)</t>
  </si>
  <si>
    <t>317 - Tech Service Bay Apple (16-17 Project)</t>
  </si>
  <si>
    <t>Grand Total</t>
  </si>
  <si>
    <t>ADDITIONAL CAPITAL EXPENDITURES - FY2017/2018</t>
  </si>
  <si>
    <t>Management is seeking approval for the below Capital expenditures that were in addition to budgeted FY 2017/2018 line items.</t>
  </si>
  <si>
    <t>FY 2017/2018 Capital Status</t>
  </si>
  <si>
    <t>Carryover from FY2016/2017</t>
  </si>
  <si>
    <t>BUDGETED ITEMS FY2017/2018</t>
  </si>
  <si>
    <t>Carryover - Budgeted in 2016/2017</t>
  </si>
  <si>
    <t>301 - POS Upgrades Bookstore/C-store (16-17 Project)</t>
  </si>
  <si>
    <t xml:space="preserve">System Integration GP/ NBC/ Micros/ ADP* </t>
  </si>
  <si>
    <t>Campus Wide</t>
  </si>
  <si>
    <t>EB Miller Japenese Garden location improvement **</t>
  </si>
  <si>
    <t>ADP upgrade for recruitment interface * &amp; scheduling</t>
  </si>
  <si>
    <t xml:space="preserve">Network wiring - Campus wide </t>
  </si>
  <si>
    <t>Deferred</t>
  </si>
  <si>
    <t>Cancelled</t>
  </si>
  <si>
    <t>May Install</t>
  </si>
  <si>
    <t>Initial</t>
  </si>
  <si>
    <t>$133,706 FY16/17</t>
  </si>
  <si>
    <t>PROPOSED CAPITAL EXPENDITURE BUDGET FOR FY 2018/2019</t>
  </si>
  <si>
    <t>Repairs</t>
  </si>
  <si>
    <t>Contingency for unforeseen events or repairs</t>
  </si>
  <si>
    <t>316-Copy Center</t>
  </si>
  <si>
    <t>Buyout of copiers throughout the Shops and campus</t>
  </si>
  <si>
    <t>Repairs/Renovation</t>
  </si>
  <si>
    <t>301-411 Bookstore/UDP</t>
  </si>
  <si>
    <t>Replacement of trash compactor (contingency)</t>
  </si>
  <si>
    <t>Repairs/Replacement</t>
  </si>
  <si>
    <t>Walk-in cooler and freezer door repair</t>
  </si>
  <si>
    <t>Store update - remodel</t>
  </si>
  <si>
    <t>325-Outpost C-Store</t>
  </si>
  <si>
    <t>Open air cooler</t>
  </si>
  <si>
    <t>Walk-in cooler and freezer repair</t>
  </si>
  <si>
    <t>412-Chartroom/Catering</t>
  </si>
  <si>
    <t>Electric cart for Japanese Gardens</t>
  </si>
  <si>
    <t xml:space="preserve">425-Pyramid </t>
  </si>
  <si>
    <t>Replace burden cart</t>
  </si>
  <si>
    <t>PROPOSED CAPITAL EXPENDITURES BUDGET FOR FY 2018/2019</t>
  </si>
  <si>
    <t xml:space="preserve">Forty-Niner Shops, Inc. during fiscal year 2018/2019. The proposed items include Starbucks completion at the Library and minor refresh at the UDP. </t>
  </si>
  <si>
    <t xml:space="preserve">Remodel and franchise fee (Balance of $550K plan) </t>
  </si>
  <si>
    <t>At this time it is recommended that FY2018/2019 Capital funding be approved in the amount of $930,725</t>
  </si>
  <si>
    <t xml:space="preserve">Of note is that a potential contract with the Japanese Gardens will result in a campus donation instead of a capital investment as previously budgeted. </t>
  </si>
  <si>
    <t>Design and install replacement A/C unit for Bookstore (75% contingency)</t>
  </si>
  <si>
    <t>Minor Remodel pending contract extension</t>
  </si>
  <si>
    <t>FY 2017/2018 EXPENDITURES</t>
  </si>
  <si>
    <t>FY2018/2019 Initial Budget</t>
  </si>
  <si>
    <t>FY16/17 Carryover</t>
  </si>
  <si>
    <t>Carry Over - FY16/17 Budget</t>
  </si>
  <si>
    <t>FY2017/2018 Capital Budget Status (as of 4/30/18)</t>
  </si>
  <si>
    <t>FY2018/2019  Budget</t>
  </si>
  <si>
    <t>FY17/18 Carryover</t>
  </si>
  <si>
    <t>FY 2018/2019 EXPENDITURES</t>
  </si>
  <si>
    <t>Carry Over - FY17/18 Budget</t>
  </si>
  <si>
    <t>Bookstore Relocation</t>
  </si>
  <si>
    <t>Bookstore/Conf Chairs</t>
  </si>
  <si>
    <t>Carry Over - FY18/19 Budget</t>
  </si>
  <si>
    <t>FY2018/2019 Capital Budget Status (as of 4/30/19)</t>
  </si>
  <si>
    <t>Carryover - Budgeted in 2017/2018</t>
  </si>
  <si>
    <t>Minor Remodel pending contract extension (+ Fee)</t>
  </si>
  <si>
    <t>Chairs for Conference Room/Bookstore</t>
  </si>
  <si>
    <t>Expense</t>
  </si>
  <si>
    <t>ADDITIONAL CAPITAL EXPENDITURES - FY2018/2019</t>
  </si>
  <si>
    <t>FY 2018/2019 Capital Status</t>
  </si>
  <si>
    <t>Carryover from FY2017/2018</t>
  </si>
  <si>
    <t>To be Expensed</t>
  </si>
  <si>
    <t>PROPOSED CAPITAL EXPENDITURES BUDGET FOR FY 2019/2020</t>
  </si>
  <si>
    <t>Checking signing machine</t>
  </si>
  <si>
    <t>204 (301)</t>
  </si>
  <si>
    <t>ICS Server replacement (NBC back office server)</t>
  </si>
  <si>
    <t>Power backup replacement battery</t>
  </si>
  <si>
    <t>Repairs/Renovaions</t>
  </si>
  <si>
    <t>Awning fabric replacement 2@ $3,850  4@ $5,100</t>
  </si>
  <si>
    <t>Replacement front doors</t>
  </si>
  <si>
    <t>Replacement of tiles, carpet and front cashier counter</t>
  </si>
  <si>
    <t>Awning fabric replacement</t>
  </si>
  <si>
    <t>Replacments</t>
  </si>
  <si>
    <t>Replacement of store fixtures (est. cost pending)</t>
  </si>
  <si>
    <t>Water heater replacement</t>
  </si>
  <si>
    <t>Replacments/IRR</t>
  </si>
  <si>
    <t>F'real milkshake machine</t>
  </si>
  <si>
    <t>Two espresso machines</t>
  </si>
  <si>
    <t>Swamp cooler replacement</t>
  </si>
  <si>
    <t>Contingency funding for emergency repairs</t>
  </si>
  <si>
    <t>Replacement floor tile and epoxy coating resurface</t>
  </si>
  <si>
    <t>Awning fabric replacement - offices</t>
  </si>
  <si>
    <t>Awning fabric replacement - patio</t>
  </si>
  <si>
    <t>Awning fabric replacement - walkway</t>
  </si>
  <si>
    <t>Speed of service improvement</t>
  </si>
  <si>
    <t>Additional seating and countertop repair</t>
  </si>
  <si>
    <t>Patio table base replacement</t>
  </si>
  <si>
    <t>Floor repair</t>
  </si>
  <si>
    <t>New events cart fo athletic field concessions</t>
  </si>
  <si>
    <t>PROPOSED CAPITAL EXPENDITURE BUDGET FOR FY 2019/2020</t>
  </si>
  <si>
    <t xml:space="preserve">Management is recommending the following items to be purchased with capitalized funding for the operation of the Forty-Niner Shops </t>
  </si>
  <si>
    <t>during fiscal year 2019/2020. There are no large scale projects planned at this time and proposed items are limited to mid level repairs</t>
  </si>
  <si>
    <t>FY2019/2020  Budget</t>
  </si>
  <si>
    <t>Campus Copy Center New Revenue (Embroidery/Print)</t>
  </si>
  <si>
    <t>Elevator upgrade</t>
  </si>
  <si>
    <t>Electric cart (1)</t>
  </si>
  <si>
    <t>Electric carts (3- 2@ 20K and 1@25K)</t>
  </si>
  <si>
    <t>Electric carts (2-@20k &amp; 25K)</t>
  </si>
  <si>
    <t>At this time it is recommended that FY2019/2020 Capital funding be approved in the amount of $821,200</t>
  </si>
  <si>
    <t>and replacement items.  There are a couple of repair contingency's put forth for the Elevator retrofit and UDP due to the age and</t>
  </si>
  <si>
    <t xml:space="preserve">disrepair of the building.  In addition, there's the desire to replace 6 of the 14 carts which are 25 years old. </t>
  </si>
  <si>
    <t>Management is seeking approval for the below Capital expenditures that were in addition to budgeted FY 2018/2019 line items.</t>
  </si>
  <si>
    <t>PROPOSED CAPITAL EXPENDITURE BUDGET FOR FY 2020/2021</t>
  </si>
  <si>
    <t>Replace 3 servers and storage</t>
  </si>
  <si>
    <t>Required</t>
  </si>
  <si>
    <t>Great Plains upgrade</t>
  </si>
  <si>
    <t>Replacement of front doors</t>
  </si>
  <si>
    <t>Elevator renovation modernization to comply with ADA standards</t>
  </si>
  <si>
    <t>Contingent</t>
  </si>
  <si>
    <t>Bookstore HVAC - HFHM Feasibility Assessment</t>
  </si>
  <si>
    <t>Bookstore customer service area renovation</t>
  </si>
  <si>
    <t>Selling space renovation - Beach Hut Closure</t>
  </si>
  <si>
    <t xml:space="preserve">Required </t>
  </si>
  <si>
    <t>325/415 - Outpost</t>
  </si>
  <si>
    <t>Patio table anchoring</t>
  </si>
  <si>
    <t>405 - Library Starbucks</t>
  </si>
  <si>
    <t>New Espresso Machines</t>
  </si>
  <si>
    <t>Pending Starbucks Closure</t>
  </si>
  <si>
    <t>Replacement of reverse osmosis system</t>
  </si>
  <si>
    <t>Repairs/renovations/repl</t>
  </si>
  <si>
    <t>411 - UDP Central</t>
  </si>
  <si>
    <t>Replacement of refrigeration equipment (3) coolers  (UDP Main Kitchen)</t>
  </si>
  <si>
    <t>UDP - Option 1</t>
  </si>
  <si>
    <t>Repair of the roof above Beach Walk and Squeeze Me</t>
  </si>
  <si>
    <t>Replacement of refrigeration equipment  - UDP whse</t>
  </si>
  <si>
    <t>UDP - Option 2</t>
  </si>
  <si>
    <t>Trash compactor</t>
  </si>
  <si>
    <t>Contingency Funding for emergency repairs</t>
  </si>
  <si>
    <t xml:space="preserve">Simphony Installation </t>
  </si>
  <si>
    <t>Replacements/IRR</t>
  </si>
  <si>
    <t>413 - Beach Walk</t>
  </si>
  <si>
    <t>Replacement of refrigeration equipment - walk in coolers (2) and walk-in freezer</t>
  </si>
  <si>
    <t>415 - Outpost</t>
  </si>
  <si>
    <t>Dishwasher replacement</t>
  </si>
  <si>
    <t>Dining room floor resurfacing</t>
  </si>
  <si>
    <t xml:space="preserve">Replacement refrigeration equipment </t>
  </si>
  <si>
    <t>Contingent - Non Emergency</t>
  </si>
  <si>
    <t xml:space="preserve">Option 1 - Includes Starbucks </t>
  </si>
  <si>
    <t>Option 2 - No UDP - Includes $100K contingency</t>
  </si>
  <si>
    <t>FY 2019/2020 EXPENDITURES</t>
  </si>
  <si>
    <t>FY2020/2021  Budget</t>
  </si>
  <si>
    <t>Carry Over - FY18/19 Residual Budget</t>
  </si>
  <si>
    <t>Copier Buyout</t>
  </si>
  <si>
    <t>Starbucks Minor Remodel</t>
  </si>
  <si>
    <t xml:space="preserve">Micros POS Systems </t>
  </si>
  <si>
    <t>CSU Audit/PCI Compliance - CC Readers/Additional Units</t>
  </si>
  <si>
    <t>Micros POS 45 units reported to Board in 18-19 Q4 meeting</t>
  </si>
  <si>
    <t>YTD Per Liz's Usage Report</t>
  </si>
  <si>
    <t>Net this year</t>
  </si>
  <si>
    <r>
      <rPr>
        <sz val="11"/>
        <color rgb="FFFF0000"/>
        <rFont val="Calibri"/>
        <family val="2"/>
        <scheme val="minor"/>
      </rPr>
      <t>Note 1</t>
    </r>
    <r>
      <rPr>
        <sz val="11"/>
        <color theme="1"/>
        <rFont val="Calibri"/>
        <family val="2"/>
        <scheme val="minor"/>
      </rPr>
      <t xml:space="preserve"> F'real milkshake machine expensed-did not meet $5k equipment threshold</t>
    </r>
  </si>
  <si>
    <r>
      <rPr>
        <sz val="11"/>
        <color rgb="FFFF0000"/>
        <rFont val="Calibri"/>
        <family val="2"/>
        <scheme val="minor"/>
      </rPr>
      <t>Note 2</t>
    </r>
    <r>
      <rPr>
        <sz val="11"/>
        <color theme="1"/>
        <rFont val="Calibri"/>
        <family val="2"/>
        <scheme val="minor"/>
      </rPr>
      <t xml:space="preserve"> Geoknight heat press expensed - did not meet $5k equipment threshold</t>
    </r>
  </si>
  <si>
    <t>PROPOSED CAPITAL EXPENDITURES BUDGET FOR FY 2020/2021</t>
  </si>
  <si>
    <t>UDP Option 1 - Support UDP Central Facilitiy</t>
  </si>
  <si>
    <t>UDP Option 2 - Associated with Nugget - Includes $100K contingency</t>
  </si>
  <si>
    <r>
      <t xml:space="preserve">Awning fabric replacement </t>
    </r>
    <r>
      <rPr>
        <sz val="11"/>
        <color rgb="FFFF0000"/>
        <rFont val="Calibri"/>
        <family val="2"/>
        <scheme val="minor"/>
      </rPr>
      <t>*See Note #3</t>
    </r>
  </si>
  <si>
    <r>
      <t xml:space="preserve">Awning fabric replacement </t>
    </r>
    <r>
      <rPr>
        <sz val="11"/>
        <color rgb="FFFF0000"/>
        <rFont val="Calibri"/>
        <family val="2"/>
        <scheme val="minor"/>
      </rPr>
      <t>*See Note #4</t>
    </r>
  </si>
  <si>
    <r>
      <t xml:space="preserve">F'real milkshake machine </t>
    </r>
    <r>
      <rPr>
        <sz val="11"/>
        <color rgb="FFFF0000"/>
        <rFont val="Calibri"/>
        <family val="2"/>
        <scheme val="minor"/>
      </rPr>
      <t>*See Note #1</t>
    </r>
  </si>
  <si>
    <r>
      <t xml:space="preserve">Awning fabric replacement </t>
    </r>
    <r>
      <rPr>
        <sz val="11"/>
        <color rgb="FFFF0000"/>
        <rFont val="Calibri"/>
        <family val="2"/>
        <scheme val="minor"/>
      </rPr>
      <t>*See Note #5</t>
    </r>
  </si>
  <si>
    <t>Oracle software (FY 19-20)</t>
  </si>
  <si>
    <t>Buyout copiers (FY 18-19 project)</t>
  </si>
  <si>
    <t>Starbucks Minor remodel (FY 18-19 project)</t>
  </si>
  <si>
    <t>Campus Copy Center New Revenue (Embroidery/Print) *See Note #2</t>
  </si>
  <si>
    <t>411-Retail Dining/C-Store</t>
  </si>
  <si>
    <t>414 - UDP Starbucks</t>
  </si>
  <si>
    <t>Robert de Wit, General Manager &amp; Controller</t>
  </si>
  <si>
    <t>ADDITIONAL CAPITAL EXPENDITURES - FY2019/2020</t>
  </si>
  <si>
    <t>FY 2019/2020 Capital Status</t>
  </si>
  <si>
    <t>FY2019/2020 Capital Budget Status (as of 5/28/20)</t>
  </si>
  <si>
    <t>Management is seeking approval for the below Capital expenditures that were in addition to budgeted FY 2019/2020 items.</t>
  </si>
  <si>
    <t xml:space="preserve">The unbudgeted item pertained to the Micros/Oracle hardware upgrade in response to CSU Audit and Campus PCI </t>
  </si>
  <si>
    <t xml:space="preserve">infrastructure upgrade requirements. In addition, carryover expenditures budgeted in prior year were added to the baseline. </t>
  </si>
  <si>
    <t>BUDGETED ITEMS FY2019/2020</t>
  </si>
  <si>
    <t>Carryover from FY2018/2019</t>
  </si>
  <si>
    <t xml:space="preserve">during fiscal year 2019/2020. There are no large scale projects planned at this time and proposed items are limited to contingency actitivities </t>
  </si>
  <si>
    <t>due to age and disrepari of buildings.  In addition, proposed requirements are predicated on the opening of specific Food outlets that may</t>
  </si>
  <si>
    <t xml:space="preserve">remained closed through the Fall and/or Spring Semester.  </t>
  </si>
  <si>
    <t>At this time it is recommended that FY2020/2021 Capital funding be approved with flexible funding up to the amount of $789,980</t>
  </si>
  <si>
    <t>Proposed BUDGET</t>
  </si>
  <si>
    <t>F&amp;I Approved BUDGET</t>
  </si>
  <si>
    <t>F&amp;I  ApprovedFY2020/2021  Budget</t>
  </si>
  <si>
    <t>FY 2020/2021 EXPENDITURES</t>
  </si>
  <si>
    <t>FY2021/2022  Budget</t>
  </si>
  <si>
    <t>Carry Over - FY19/20 Residual Budget</t>
  </si>
  <si>
    <t>Electric Carts - 6 of 9 precovid</t>
  </si>
  <si>
    <t>PROPOSED CAPITAL EXPENDITURES BUDGET FOR FY 2021/22</t>
  </si>
  <si>
    <t xml:space="preserve">(1) Repair of penetrations to walls and other surfaces to maintain fire code rating of corridor. (2) Replace damaged fire sprinkler heads. (3) Add sprinkler head in hallway IT closet. </t>
  </si>
  <si>
    <t>405 - Service Counter</t>
  </si>
  <si>
    <t>Re-opening coffee house</t>
  </si>
  <si>
    <t>415 - Outpost Grill</t>
  </si>
  <si>
    <t>New patio table base and anchors</t>
  </si>
  <si>
    <t>IR</t>
  </si>
  <si>
    <t>Code review</t>
  </si>
  <si>
    <t>Segregation Fence</t>
  </si>
  <si>
    <t>SBUX blender/Espresso Program</t>
  </si>
  <si>
    <t>during fiscal year 2021/22. There are no large scale projects planned at this time and proposed items are limited to facility re-opening</t>
  </si>
  <si>
    <t xml:space="preserve">requirements and repair contingency funding in support of aging buildings.  </t>
  </si>
  <si>
    <t>New Electric Carts (6) FY 19-20 Project</t>
  </si>
  <si>
    <t>Starbucks minor remodel UDP refund</t>
  </si>
  <si>
    <t>ADDITIONAL CAPITAL EXPENDITURES - FY2020/2021</t>
  </si>
  <si>
    <t>FY 2020/2021 Capital Status</t>
  </si>
  <si>
    <t>BUDGETED ITEMS FY2020/2021</t>
  </si>
  <si>
    <t>Carryover from FY2019/2020</t>
  </si>
  <si>
    <t>FY2020/2021 Capital Budget Status (as of 5/02/21)</t>
  </si>
  <si>
    <t>Grand total for FYE 2020-2021</t>
  </si>
  <si>
    <t>Carryover - Budgeted in 2019/2020</t>
  </si>
  <si>
    <t>compliance</t>
  </si>
  <si>
    <t xml:space="preserve">Elevator renovation modernization to comply with ADA </t>
  </si>
  <si>
    <t xml:space="preserve">pre-ordered and budgeted in 2019 and taken delivery of in 2020. </t>
  </si>
  <si>
    <t>Management is seeking approval for the below Capital expenditures that were in addition to budgeted FY 2020/2021</t>
  </si>
  <si>
    <t>items.  There were no unbudgeted items this year.  Carryover expenditures pertained to replacement carts that were</t>
  </si>
  <si>
    <t>At this time it is recommended that FY2021/2022 Capital funding be approved with flexible funding up to the amount of $408,000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</si>
</sst>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_(* #,##0.0_);_(* \(#,##0.0\);_(* &quot;-&quot;??_);_(@_)"/>
    <numFmt numFmtId="168" formatCode="m/d/yy;@"/>
    <numFmt numFmtId="169" formatCode="mm/dd/yy;@"/>
  </numFmts>
  <fonts count="8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1"/>
      <name val="Arial"/>
      <family val="2"/>
    </font>
    <font>
      <sz val="11"/>
      <name val="Arial"/>
      <family val="2"/>
    </font>
    <font>
      <u/>
      <sz val="11"/>
      <name val="Geneva"/>
    </font>
    <font>
      <sz val="11"/>
      <name val="Geneva"/>
    </font>
    <font>
      <b/>
      <sz val="11"/>
      <name val="Geneva"/>
    </font>
    <font>
      <b/>
      <u val="singleAccounting"/>
      <sz val="11"/>
      <name val="Geneva"/>
    </font>
    <font>
      <b/>
      <u val="singleAccounting"/>
      <sz val="11"/>
      <name val="Arial"/>
      <family val="2"/>
    </font>
    <font>
      <b/>
      <u/>
      <sz val="11"/>
      <name val="Geneva"/>
    </font>
    <font>
      <b/>
      <sz val="11"/>
      <name val="Bookman Old Style"/>
      <family val="1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1"/>
      <name val="Geneva"/>
      <family val="2"/>
    </font>
    <font>
      <b/>
      <u/>
      <sz val="11"/>
      <name val="Geneva"/>
      <family val="2"/>
    </font>
    <font>
      <u/>
      <sz val="1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Geneva"/>
      <family val="2"/>
    </font>
    <font>
      <b/>
      <sz val="12"/>
      <name val="Geneva"/>
      <family val="2"/>
    </font>
    <font>
      <sz val="12"/>
      <name val="Geneva"/>
    </font>
    <font>
      <b/>
      <u val="singleAccounting"/>
      <sz val="12"/>
      <name val="Geneva"/>
    </font>
    <font>
      <b/>
      <u val="singleAccounting"/>
      <sz val="12"/>
      <name val="Arial"/>
      <family val="2"/>
    </font>
    <font>
      <b/>
      <sz val="12"/>
      <name val="Geneva"/>
    </font>
    <font>
      <b/>
      <sz val="12"/>
      <name val="Bookman Old Style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trike/>
      <sz val="11"/>
      <name val="Arial"/>
      <family val="2"/>
    </font>
    <font>
      <b/>
      <sz val="11"/>
      <color rgb="FFFF0000"/>
      <name val="Arial"/>
      <family val="2"/>
    </font>
    <font>
      <strike/>
      <sz val="11"/>
      <color rgb="FFFF0000"/>
      <name val="Calibri"/>
      <family val="2"/>
      <scheme val="minor"/>
    </font>
    <font>
      <strike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name val="Arial"/>
      <family val="2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7">
    <xf numFmtId="0" fontId="0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1158">
    <xf numFmtId="0" fontId="0" fillId="0" borderId="0" xfId="0"/>
    <xf numFmtId="0" fontId="34" fillId="0" borderId="0" xfId="0" applyFont="1"/>
    <xf numFmtId="41" fontId="34" fillId="0" borderId="0" xfId="0" applyNumberFormat="1" applyFont="1"/>
    <xf numFmtId="164" fontId="34" fillId="0" borderId="0" xfId="1" applyNumberFormat="1" applyFont="1"/>
    <xf numFmtId="164" fontId="34" fillId="0" borderId="0" xfId="1" applyNumberFormat="1" applyFont="1" applyFill="1"/>
    <xf numFmtId="0" fontId="35" fillId="0" borderId="0" xfId="0" applyFont="1"/>
    <xf numFmtId="164" fontId="35" fillId="0" borderId="0" xfId="1" applyNumberFormat="1" applyFont="1" applyFill="1"/>
    <xf numFmtId="0" fontId="34" fillId="0" borderId="1" xfId="0" applyFont="1" applyBorder="1"/>
    <xf numFmtId="0" fontId="34" fillId="0" borderId="0" xfId="0" applyFont="1" applyAlignment="1">
      <alignment horizontal="right"/>
    </xf>
    <xf numFmtId="0" fontId="34" fillId="0" borderId="0" xfId="0" applyFont="1" applyFill="1"/>
    <xf numFmtId="0" fontId="34" fillId="0" borderId="0" xfId="0" applyFont="1" applyBorder="1"/>
    <xf numFmtId="164" fontId="34" fillId="0" borderId="0" xfId="1" applyNumberFormat="1" applyFont="1" applyFill="1" applyBorder="1"/>
    <xf numFmtId="0" fontId="35" fillId="0" borderId="1" xfId="0" applyFont="1" applyBorder="1"/>
    <xf numFmtId="164" fontId="35" fillId="0" borderId="1" xfId="1" applyNumberFormat="1" applyFont="1" applyBorder="1" applyAlignment="1">
      <alignment horizontal="center"/>
    </xf>
    <xf numFmtId="164" fontId="35" fillId="0" borderId="1" xfId="1" applyNumberFormat="1" applyFont="1" applyBorder="1"/>
    <xf numFmtId="164" fontId="0" fillId="0" borderId="0" xfId="1" applyNumberFormat="1" applyFont="1"/>
    <xf numFmtId="165" fontId="35" fillId="0" borderId="2" xfId="2" applyNumberFormat="1" applyFont="1" applyFill="1" applyBorder="1"/>
    <xf numFmtId="165" fontId="34" fillId="0" borderId="0" xfId="2" applyNumberFormat="1" applyFont="1"/>
    <xf numFmtId="164" fontId="34" fillId="2" borderId="0" xfId="1" applyNumberFormat="1" applyFont="1" applyFill="1"/>
    <xf numFmtId="165" fontId="35" fillId="0" borderId="0" xfId="2" applyNumberFormat="1" applyFont="1" applyFill="1" applyBorder="1"/>
    <xf numFmtId="165" fontId="34" fillId="3" borderId="0" xfId="2" applyNumberFormat="1" applyFont="1" applyFill="1"/>
    <xf numFmtId="165" fontId="35" fillId="0" borderId="2" xfId="2" applyNumberFormat="1" applyFont="1" applyBorder="1"/>
    <xf numFmtId="165" fontId="35" fillId="0" borderId="3" xfId="2" applyNumberFormat="1" applyFont="1" applyFill="1" applyBorder="1"/>
    <xf numFmtId="165" fontId="35" fillId="0" borderId="3" xfId="2" applyNumberFormat="1" applyFont="1" applyBorder="1"/>
    <xf numFmtId="0" fontId="35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0" xfId="0" applyFont="1" applyAlignment="1"/>
    <xf numFmtId="0" fontId="0" fillId="0" borderId="0" xfId="0" applyBorder="1"/>
    <xf numFmtId="0" fontId="35" fillId="0" borderId="0" xfId="0" applyFont="1" applyBorder="1" applyAlignment="1"/>
    <xf numFmtId="0" fontId="35" fillId="0" borderId="1" xfId="0" applyFont="1" applyBorder="1" applyAlignment="1">
      <alignment horizontal="center" wrapText="1"/>
    </xf>
    <xf numFmtId="0" fontId="35" fillId="0" borderId="1" xfId="0" applyFont="1" applyBorder="1" applyAlignment="1"/>
    <xf numFmtId="164" fontId="35" fillId="0" borderId="3" xfId="1" applyNumberFormat="1" applyFont="1" applyBorder="1" applyAlignment="1"/>
    <xf numFmtId="164" fontId="35" fillId="0" borderId="3" xfId="1" applyNumberFormat="1" applyFont="1" applyBorder="1" applyAlignment="1">
      <alignment horizontal="center"/>
    </xf>
    <xf numFmtId="0" fontId="34" fillId="0" borderId="0" xfId="0" applyFont="1" applyBorder="1" applyAlignment="1"/>
    <xf numFmtId="0" fontId="34" fillId="0" borderId="1" xfId="0" applyFont="1" applyBorder="1" applyAlignment="1"/>
    <xf numFmtId="165" fontId="0" fillId="0" borderId="0" xfId="0" applyNumberFormat="1"/>
    <xf numFmtId="164" fontId="35" fillId="0" borderId="6" xfId="5" applyNumberFormat="1" applyFont="1" applyBorder="1" applyAlignment="1">
      <alignment horizontal="center"/>
    </xf>
    <xf numFmtId="164" fontId="35" fillId="0" borderId="1" xfId="5" applyNumberFormat="1" applyFont="1" applyBorder="1"/>
    <xf numFmtId="164" fontId="35" fillId="0" borderId="1" xfId="5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33" fillId="0" borderId="0" xfId="6" applyNumberFormat="1"/>
    <xf numFmtId="165" fontId="35" fillId="0" borderId="0" xfId="6" applyNumberFormat="1" applyFont="1" applyFill="1" applyBorder="1"/>
    <xf numFmtId="165" fontId="0" fillId="0" borderId="0" xfId="0" applyNumberFormat="1" applyBorder="1"/>
    <xf numFmtId="165" fontId="0" fillId="0" borderId="0" xfId="6" applyNumberFormat="1" applyFont="1"/>
    <xf numFmtId="164" fontId="33" fillId="0" borderId="0" xfId="7" applyNumberFormat="1"/>
    <xf numFmtId="164" fontId="0" fillId="0" borderId="0" xfId="5" applyNumberFormat="1" applyFont="1"/>
    <xf numFmtId="164" fontId="0" fillId="0" borderId="0" xfId="0" applyNumberFormat="1"/>
    <xf numFmtId="164" fontId="0" fillId="0" borderId="1" xfId="5" applyNumberFormat="1" applyFont="1" applyBorder="1"/>
    <xf numFmtId="0" fontId="0" fillId="0" borderId="1" xfId="0" applyBorder="1"/>
    <xf numFmtId="164" fontId="0" fillId="0" borderId="1" xfId="0" applyNumberFormat="1" applyBorder="1"/>
    <xf numFmtId="6" fontId="0" fillId="0" borderId="0" xfId="0" applyNumberFormat="1"/>
    <xf numFmtId="164" fontId="35" fillId="0" borderId="2" xfId="5" applyNumberFormat="1" applyFont="1" applyBorder="1"/>
    <xf numFmtId="164" fontId="35" fillId="0" borderId="2" xfId="1" applyNumberFormat="1" applyFont="1" applyBorder="1"/>
    <xf numFmtId="164" fontId="34" fillId="0" borderId="0" xfId="8" applyNumberFormat="1" applyFont="1"/>
    <xf numFmtId="164" fontId="35" fillId="0" borderId="0" xfId="1" applyNumberFormat="1" applyFont="1" applyBorder="1" applyAlignment="1"/>
    <xf numFmtId="164" fontId="35" fillId="3" borderId="1" xfId="1" applyNumberFormat="1" applyFont="1" applyFill="1" applyBorder="1" applyAlignment="1"/>
    <xf numFmtId="165" fontId="34" fillId="0" borderId="0" xfId="2" applyNumberFormat="1" applyFont="1" applyFill="1"/>
    <xf numFmtId="164" fontId="34" fillId="0" borderId="1" xfId="1" applyNumberFormat="1" applyFont="1" applyFill="1" applyBorder="1"/>
    <xf numFmtId="164" fontId="35" fillId="0" borderId="1" xfId="1" applyNumberFormat="1" applyFont="1" applyFill="1" applyBorder="1"/>
    <xf numFmtId="0" fontId="0" fillId="0" borderId="0" xfId="0" applyFill="1"/>
    <xf numFmtId="164" fontId="34" fillId="0" borderId="1" xfId="1" applyNumberFormat="1" applyFont="1" applyBorder="1"/>
    <xf numFmtId="165" fontId="35" fillId="4" borderId="2" xfId="2" applyNumberFormat="1" applyFont="1" applyFill="1" applyBorder="1"/>
    <xf numFmtId="165" fontId="0" fillId="4" borderId="0" xfId="0" applyNumberFormat="1" applyFill="1"/>
    <xf numFmtId="0" fontId="34" fillId="2" borderId="0" xfId="0" applyFont="1" applyFill="1"/>
    <xf numFmtId="0" fontId="0" fillId="2" borderId="0" xfId="0" applyFill="1"/>
    <xf numFmtId="164" fontId="0" fillId="2" borderId="0" xfId="5" applyNumberFormat="1" applyFont="1" applyFill="1"/>
    <xf numFmtId="165" fontId="0" fillId="0" borderId="1" xfId="0" applyNumberFormat="1" applyBorder="1"/>
    <xf numFmtId="0" fontId="0" fillId="0" borderId="0" xfId="0" applyFill="1" applyBorder="1" applyAlignment="1">
      <alignment horizontal="center"/>
    </xf>
    <xf numFmtId="164" fontId="35" fillId="0" borderId="1" xfId="5" applyNumberFormat="1" applyFont="1" applyFill="1" applyBorder="1" applyAlignment="1">
      <alignment horizontal="center" wrapText="1"/>
    </xf>
    <xf numFmtId="0" fontId="0" fillId="0" borderId="0" xfId="0" applyFill="1" applyBorder="1"/>
    <xf numFmtId="165" fontId="0" fillId="0" borderId="0" xfId="6" applyNumberFormat="1" applyFont="1" applyFill="1"/>
    <xf numFmtId="164" fontId="0" fillId="0" borderId="0" xfId="5" applyNumberFormat="1" applyFont="1" applyFill="1"/>
    <xf numFmtId="164" fontId="0" fillId="0" borderId="1" xfId="5" applyNumberFormat="1" applyFont="1" applyFill="1" applyBorder="1"/>
    <xf numFmtId="165" fontId="0" fillId="0" borderId="0" xfId="0" applyNumberFormat="1" applyFill="1"/>
    <xf numFmtId="165" fontId="0" fillId="0" borderId="0" xfId="0" applyNumberFormat="1" applyFill="1" applyBorder="1"/>
    <xf numFmtId="0" fontId="37" fillId="0" borderId="0" xfId="0" applyFont="1" applyAlignment="1">
      <alignment horizontal="center"/>
    </xf>
    <xf numFmtId="0" fontId="41" fillId="0" borderId="0" xfId="0" applyFont="1"/>
    <xf numFmtId="0" fontId="37" fillId="0" borderId="0" xfId="0" applyFont="1"/>
    <xf numFmtId="164" fontId="41" fillId="0" borderId="0" xfId="3" applyNumberFormat="1" applyFont="1"/>
    <xf numFmtId="166" fontId="41" fillId="0" borderId="0" xfId="0" quotePrefix="1" applyNumberFormat="1" applyFont="1" applyAlignment="1">
      <alignment horizontal="left"/>
    </xf>
    <xf numFmtId="0" fontId="42" fillId="0" borderId="0" xfId="0" applyFont="1" applyBorder="1" applyAlignment="1"/>
    <xf numFmtId="0" fontId="43" fillId="0" borderId="0" xfId="0" applyFont="1" applyBorder="1" applyAlignme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43" fillId="0" borderId="0" xfId="0" applyFont="1"/>
    <xf numFmtId="41" fontId="45" fillId="0" borderId="0" xfId="0" applyNumberFormat="1" applyFont="1" applyAlignment="1">
      <alignment horizontal="center"/>
    </xf>
    <xf numFmtId="41" fontId="45" fillId="0" borderId="0" xfId="0" applyNumberFormat="1" applyFont="1" applyBorder="1" applyAlignment="1">
      <alignment horizontal="center"/>
    </xf>
    <xf numFmtId="0" fontId="41" fillId="0" borderId="0" xfId="0" applyFont="1" applyBorder="1"/>
    <xf numFmtId="41" fontId="37" fillId="0" borderId="0" xfId="0" applyNumberFormat="1" applyFont="1" applyBorder="1"/>
    <xf numFmtId="41" fontId="46" fillId="0" borderId="0" xfId="0" applyNumberFormat="1" applyFont="1" applyAlignment="1">
      <alignment horizontal="center"/>
    </xf>
    <xf numFmtId="165" fontId="37" fillId="0" borderId="0" xfId="4" applyNumberFormat="1" applyFont="1" applyBorder="1"/>
    <xf numFmtId="165" fontId="37" fillId="0" borderId="0" xfId="4" applyNumberFormat="1" applyFont="1" applyAlignment="1">
      <alignment horizontal="center"/>
    </xf>
    <xf numFmtId="0" fontId="47" fillId="0" borderId="0" xfId="0" applyFont="1"/>
    <xf numFmtId="0" fontId="41" fillId="0" borderId="0" xfId="0" applyFont="1" applyAlignment="1">
      <alignment horizontal="left"/>
    </xf>
    <xf numFmtId="165" fontId="41" fillId="0" borderId="0" xfId="6" applyNumberFormat="1" applyFont="1"/>
    <xf numFmtId="164" fontId="41" fillId="0" borderId="0" xfId="5" applyNumberFormat="1" applyFont="1"/>
    <xf numFmtId="44" fontId="37" fillId="0" borderId="0" xfId="4" applyFont="1" applyBorder="1"/>
    <xf numFmtId="164" fontId="37" fillId="0" borderId="0" xfId="1" applyNumberFormat="1" applyFont="1"/>
    <xf numFmtId="0" fontId="41" fillId="0" borderId="0" xfId="0" applyFont="1" applyFill="1"/>
    <xf numFmtId="41" fontId="37" fillId="0" borderId="4" xfId="0" applyNumberFormat="1" applyFont="1" applyBorder="1" applyAlignment="1">
      <alignment horizontal="center"/>
    </xf>
    <xf numFmtId="164" fontId="37" fillId="0" borderId="4" xfId="1" applyNumberFormat="1" applyFont="1" applyBorder="1"/>
    <xf numFmtId="41" fontId="46" fillId="0" borderId="0" xfId="0" applyNumberFormat="1" applyFont="1" applyBorder="1" applyAlignment="1">
      <alignment horizontal="center"/>
    </xf>
    <xf numFmtId="41" fontId="37" fillId="0" borderId="0" xfId="0" applyNumberFormat="1" applyFont="1" applyAlignment="1">
      <alignment horizontal="left"/>
    </xf>
    <xf numFmtId="165" fontId="37" fillId="2" borderId="0" xfId="4" applyNumberFormat="1" applyFont="1" applyFill="1" applyBorder="1"/>
    <xf numFmtId="165" fontId="37" fillId="0" borderId="0" xfId="4" applyNumberFormat="1" applyFont="1" applyBorder="1" applyAlignment="1">
      <alignment horizontal="center"/>
    </xf>
    <xf numFmtId="0" fontId="42" fillId="0" borderId="0" xfId="0" applyFont="1"/>
    <xf numFmtId="0" fontId="40" fillId="0" borderId="0" xfId="0" applyFont="1"/>
    <xf numFmtId="164" fontId="48" fillId="0" borderId="0" xfId="0" applyNumberFormat="1" applyFont="1" applyBorder="1"/>
    <xf numFmtId="41" fontId="48" fillId="0" borderId="0" xfId="0" applyNumberFormat="1" applyFont="1" applyBorder="1"/>
    <xf numFmtId="164" fontId="37" fillId="0" borderId="0" xfId="1" applyNumberFormat="1" applyFont="1" applyFill="1"/>
    <xf numFmtId="164" fontId="37" fillId="0" borderId="0" xfId="1" applyNumberFormat="1" applyFont="1" applyAlignment="1">
      <alignment horizontal="center"/>
    </xf>
    <xf numFmtId="0" fontId="43" fillId="0" borderId="0" xfId="0" applyFont="1" applyFill="1"/>
    <xf numFmtId="41" fontId="37" fillId="0" borderId="4" xfId="0" applyNumberFormat="1" applyFont="1" applyBorder="1"/>
    <xf numFmtId="164" fontId="37" fillId="0" borderId="4" xfId="1" applyNumberFormat="1" applyFont="1" applyFill="1" applyBorder="1"/>
    <xf numFmtId="165" fontId="37" fillId="0" borderId="0" xfId="2" applyNumberFormat="1" applyFont="1" applyBorder="1"/>
    <xf numFmtId="165" fontId="37" fillId="2" borderId="0" xfId="2" applyNumberFormat="1" applyFont="1" applyFill="1" applyBorder="1"/>
    <xf numFmtId="164" fontId="37" fillId="0" borderId="0" xfId="1" applyNumberFormat="1" applyFont="1" applyFill="1" applyBorder="1"/>
    <xf numFmtId="41" fontId="37" fillId="0" borderId="0" xfId="0" applyNumberFormat="1" applyFont="1" applyBorder="1" applyAlignment="1">
      <alignment horizontal="center"/>
    </xf>
    <xf numFmtId="165" fontId="37" fillId="2" borderId="7" xfId="2" applyNumberFormat="1" applyFont="1" applyFill="1" applyBorder="1"/>
    <xf numFmtId="41" fontId="44" fillId="0" borderId="0" xfId="0" applyNumberFormat="1" applyFont="1" applyAlignment="1">
      <alignment horizontal="center"/>
    </xf>
    <xf numFmtId="165" fontId="37" fillId="0" borderId="2" xfId="4" applyNumberFormat="1" applyFont="1" applyBorder="1"/>
    <xf numFmtId="164" fontId="37" fillId="0" borderId="0" xfId="0" applyNumberFormat="1" applyFont="1" applyBorder="1"/>
    <xf numFmtId="41" fontId="41" fillId="0" borderId="0" xfId="0" applyNumberFormat="1" applyFont="1"/>
    <xf numFmtId="0" fontId="37" fillId="0" borderId="0" xfId="0" applyFont="1" applyAlignment="1"/>
    <xf numFmtId="0" fontId="40" fillId="0" borderId="0" xfId="0" applyFont="1" applyAlignment="1"/>
    <xf numFmtId="164" fontId="41" fillId="0" borderId="0" xfId="1" applyNumberFormat="1" applyFont="1"/>
    <xf numFmtId="164" fontId="37" fillId="0" borderId="0" xfId="1" applyNumberFormat="1" applyFont="1" applyBorder="1" applyAlignment="1"/>
    <xf numFmtId="0" fontId="37" fillId="0" borderId="0" xfId="0" applyFont="1" applyBorder="1" applyAlignment="1"/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 wrapText="1"/>
    </xf>
    <xf numFmtId="164" fontId="37" fillId="2" borderId="1" xfId="1" applyNumberFormat="1" applyFont="1" applyFill="1" applyBorder="1" applyAlignment="1">
      <alignment wrapText="1"/>
    </xf>
    <xf numFmtId="164" fontId="37" fillId="0" borderId="3" xfId="1" applyNumberFormat="1" applyFont="1" applyBorder="1" applyAlignment="1">
      <alignment horizontal="center"/>
    </xf>
    <xf numFmtId="164" fontId="37" fillId="0" borderId="1" xfId="1" applyNumberFormat="1" applyFont="1" applyBorder="1"/>
    <xf numFmtId="0" fontId="41" fillId="0" borderId="1" xfId="0" applyFont="1" applyBorder="1" applyAlignment="1">
      <alignment horizontal="center"/>
    </xf>
    <xf numFmtId="0" fontId="41" fillId="0" borderId="0" xfId="0" applyFont="1" applyBorder="1" applyAlignment="1"/>
    <xf numFmtId="165" fontId="41" fillId="0" borderId="0" xfId="2" applyNumberFormat="1" applyFont="1" applyFill="1"/>
    <xf numFmtId="164" fontId="41" fillId="0" borderId="0" xfId="1" applyNumberFormat="1" applyFont="1" applyFill="1"/>
    <xf numFmtId="164" fontId="41" fillId="0" borderId="1" xfId="1" applyNumberFormat="1" applyFont="1" applyFill="1" applyBorder="1"/>
    <xf numFmtId="165" fontId="37" fillId="0" borderId="3" xfId="2" applyNumberFormat="1" applyFont="1" applyFill="1" applyBorder="1"/>
    <xf numFmtId="164" fontId="37" fillId="0" borderId="1" xfId="1" applyNumberFormat="1" applyFont="1" applyFill="1" applyBorder="1"/>
    <xf numFmtId="165" fontId="41" fillId="0" borderId="0" xfId="0" applyNumberFormat="1" applyFont="1"/>
    <xf numFmtId="0" fontId="41" fillId="0" borderId="1" xfId="0" applyFont="1" applyBorder="1" applyAlignment="1"/>
    <xf numFmtId="0" fontId="41" fillId="0" borderId="0" xfId="0" applyFont="1" applyAlignment="1">
      <alignment horizontal="right"/>
    </xf>
    <xf numFmtId="0" fontId="41" fillId="0" borderId="1" xfId="0" applyFont="1" applyBorder="1"/>
    <xf numFmtId="164" fontId="41" fillId="0" borderId="1" xfId="1" applyNumberFormat="1" applyFont="1" applyBorder="1"/>
    <xf numFmtId="164" fontId="41" fillId="0" borderId="0" xfId="1" applyNumberFormat="1" applyFont="1" applyFill="1" applyBorder="1"/>
    <xf numFmtId="165" fontId="37" fillId="4" borderId="2" xfId="2" applyNumberFormat="1" applyFont="1" applyFill="1" applyBorder="1"/>
    <xf numFmtId="165" fontId="37" fillId="0" borderId="2" xfId="2" applyNumberFormat="1" applyFont="1" applyFill="1" applyBorder="1"/>
    <xf numFmtId="165" fontId="41" fillId="4" borderId="0" xfId="0" applyNumberFormat="1" applyFont="1" applyFill="1"/>
    <xf numFmtId="0" fontId="41" fillId="2" borderId="0" xfId="0" applyFont="1" applyFill="1"/>
    <xf numFmtId="164" fontId="37" fillId="0" borderId="2" xfId="1" applyNumberFormat="1" applyFont="1" applyBorder="1"/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37" fillId="0" borderId="1" xfId="0" applyFont="1" applyBorder="1"/>
    <xf numFmtId="0" fontId="37" fillId="0" borderId="0" xfId="0" applyFont="1" applyBorder="1" applyAlignment="1">
      <alignment horizontal="center"/>
    </xf>
    <xf numFmtId="164" fontId="37" fillId="0" borderId="1" xfId="1" applyNumberFormat="1" applyFont="1" applyBorder="1" applyAlignment="1">
      <alignment horizontal="center"/>
    </xf>
    <xf numFmtId="164" fontId="37" fillId="0" borderId="0" xfId="1" applyNumberFormat="1" applyFont="1" applyBorder="1" applyAlignment="1">
      <alignment horizontal="center"/>
    </xf>
    <xf numFmtId="164" fontId="37" fillId="0" borderId="1" xfId="1" applyNumberFormat="1" applyFont="1" applyBorder="1" applyAlignment="1">
      <alignment horizontal="center" wrapText="1"/>
    </xf>
    <xf numFmtId="0" fontId="41" fillId="0" borderId="0" xfId="0" applyFont="1" applyBorder="1" applyAlignment="1">
      <alignment horizontal="center"/>
    </xf>
    <xf numFmtId="164" fontId="41" fillId="0" borderId="0" xfId="1" applyNumberFormat="1" applyFont="1" applyBorder="1"/>
    <xf numFmtId="165" fontId="41" fillId="0" borderId="0" xfId="2" applyNumberFormat="1" applyFont="1" applyFill="1" applyBorder="1"/>
    <xf numFmtId="165" fontId="41" fillId="0" borderId="0" xfId="2" applyNumberFormat="1" applyFont="1"/>
    <xf numFmtId="165" fontId="37" fillId="0" borderId="0" xfId="2" applyNumberFormat="1" applyFont="1" applyFill="1" applyBorder="1"/>
    <xf numFmtId="164" fontId="41" fillId="2" borderId="0" xfId="1" applyNumberFormat="1" applyFont="1" applyFill="1"/>
    <xf numFmtId="165" fontId="37" fillId="0" borderId="3" xfId="2" applyNumberFormat="1" applyFont="1" applyBorder="1"/>
    <xf numFmtId="165" fontId="37" fillId="2" borderId="2" xfId="2" applyNumberFormat="1" applyFont="1" applyFill="1" applyBorder="1"/>
    <xf numFmtId="165" fontId="37" fillId="0" borderId="2" xfId="2" applyNumberFormat="1" applyFont="1" applyBorder="1"/>
    <xf numFmtId="0" fontId="41" fillId="0" borderId="0" xfId="0" applyFont="1" applyAlignment="1">
      <alignment horizontal="center"/>
    </xf>
    <xf numFmtId="166" fontId="41" fillId="0" borderId="0" xfId="0" quotePrefix="1" applyNumberFormat="1" applyFont="1" applyAlignment="1">
      <alignment horizontal="left"/>
    </xf>
    <xf numFmtId="0" fontId="37" fillId="0" borderId="1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164" fontId="41" fillId="3" borderId="0" xfId="1" applyNumberFormat="1" applyFont="1" applyFill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40" fillId="0" borderId="0" xfId="0" applyFont="1" applyAlignment="1">
      <alignment horizontal="center"/>
    </xf>
    <xf numFmtId="0" fontId="34" fillId="0" borderId="0" xfId="9"/>
    <xf numFmtId="0" fontId="35" fillId="0" borderId="0" xfId="9" applyFont="1"/>
    <xf numFmtId="0" fontId="35" fillId="0" borderId="0" xfId="9" applyFont="1" applyBorder="1" applyAlignment="1">
      <alignment horizontal="center"/>
    </xf>
    <xf numFmtId="0" fontId="34" fillId="0" borderId="0" xfId="9" applyBorder="1"/>
    <xf numFmtId="0" fontId="34" fillId="0" borderId="5" xfId="9" applyBorder="1"/>
    <xf numFmtId="164" fontId="35" fillId="0" borderId="1" xfId="8" applyNumberFormat="1" applyFont="1" applyBorder="1"/>
    <xf numFmtId="164" fontId="35" fillId="0" borderId="1" xfId="8" applyNumberFormat="1" applyFont="1" applyFill="1" applyBorder="1" applyAlignment="1">
      <alignment horizontal="center"/>
    </xf>
    <xf numFmtId="0" fontId="34" fillId="0" borderId="1" xfId="9" applyBorder="1" applyAlignment="1">
      <alignment horizontal="center"/>
    </xf>
    <xf numFmtId="165" fontId="34" fillId="0" borderId="0" xfId="10" applyNumberFormat="1"/>
    <xf numFmtId="165" fontId="35" fillId="0" borderId="0" xfId="10" applyNumberFormat="1" applyFont="1" applyFill="1" applyBorder="1"/>
    <xf numFmtId="165" fontId="0" fillId="0" borderId="0" xfId="10" applyNumberFormat="1" applyFont="1"/>
    <xf numFmtId="164" fontId="34" fillId="0" borderId="0" xfId="8" applyNumberFormat="1"/>
    <xf numFmtId="164" fontId="0" fillId="0" borderId="0" xfId="8" applyNumberFormat="1" applyFont="1"/>
    <xf numFmtId="164" fontId="34" fillId="0" borderId="0" xfId="9" applyNumberFormat="1"/>
    <xf numFmtId="164" fontId="0" fillId="0" borderId="1" xfId="8" applyNumberFormat="1" applyFont="1" applyBorder="1"/>
    <xf numFmtId="0" fontId="34" fillId="0" borderId="1" xfId="9" applyBorder="1"/>
    <xf numFmtId="164" fontId="34" fillId="0" borderId="1" xfId="9" applyNumberFormat="1" applyBorder="1"/>
    <xf numFmtId="165" fontId="34" fillId="0" borderId="0" xfId="9" applyNumberFormat="1"/>
    <xf numFmtId="165" fontId="34" fillId="0" borderId="0" xfId="9" applyNumberFormat="1" applyBorder="1"/>
    <xf numFmtId="165" fontId="34" fillId="0" borderId="5" xfId="9" applyNumberFormat="1" applyBorder="1"/>
    <xf numFmtId="164" fontId="0" fillId="0" borderId="5" xfId="8" applyNumberFormat="1" applyFont="1" applyBorder="1"/>
    <xf numFmtId="164" fontId="34" fillId="0" borderId="5" xfId="9" applyNumberFormat="1" applyBorder="1"/>
    <xf numFmtId="0" fontId="35" fillId="0" borderId="1" xfId="9" applyFont="1" applyBorder="1"/>
    <xf numFmtId="0" fontId="34" fillId="0" borderId="0" xfId="9" applyFont="1"/>
    <xf numFmtId="44" fontId="0" fillId="0" borderId="0" xfId="10" applyFont="1"/>
    <xf numFmtId="164" fontId="41" fillId="0" borderId="0" xfId="8" applyNumberFormat="1" applyFont="1"/>
    <xf numFmtId="43" fontId="41" fillId="0" borderId="0" xfId="8" applyFont="1"/>
    <xf numFmtId="164" fontId="37" fillId="0" borderId="0" xfId="8" applyNumberFormat="1" applyFont="1"/>
    <xf numFmtId="164" fontId="37" fillId="0" borderId="1" xfId="8" applyNumberFormat="1" applyFont="1" applyBorder="1" applyAlignment="1">
      <alignment horizontal="center"/>
    </xf>
    <xf numFmtId="164" fontId="37" fillId="0" borderId="0" xfId="8" applyNumberFormat="1" applyFont="1" applyBorder="1" applyAlignment="1">
      <alignment horizontal="center"/>
    </xf>
    <xf numFmtId="164" fontId="41" fillId="0" borderId="0" xfId="8" applyNumberFormat="1" applyFont="1" applyBorder="1"/>
    <xf numFmtId="165" fontId="41" fillId="0" borderId="0" xfId="10" applyNumberFormat="1" applyFont="1" applyFill="1"/>
    <xf numFmtId="165" fontId="41" fillId="0" borderId="0" xfId="10" applyNumberFormat="1" applyFont="1" applyFill="1" applyBorder="1"/>
    <xf numFmtId="44" fontId="41" fillId="0" borderId="0" xfId="0" applyNumberFormat="1" applyFont="1"/>
    <xf numFmtId="164" fontId="41" fillId="0" borderId="0" xfId="8" applyNumberFormat="1" applyFont="1" applyFill="1"/>
    <xf numFmtId="164" fontId="41" fillId="0" borderId="0" xfId="8" applyNumberFormat="1" applyFont="1" applyFill="1" applyBorder="1"/>
    <xf numFmtId="44" fontId="41" fillId="0" borderId="0" xfId="0" applyNumberFormat="1" applyFont="1" applyFill="1"/>
    <xf numFmtId="6" fontId="41" fillId="0" borderId="0" xfId="0" applyNumberFormat="1" applyFont="1"/>
    <xf numFmtId="165" fontId="37" fillId="0" borderId="3" xfId="10" applyNumberFormat="1" applyFont="1" applyFill="1" applyBorder="1"/>
    <xf numFmtId="165" fontId="37" fillId="0" borderId="0" xfId="10" applyNumberFormat="1" applyFont="1" applyFill="1" applyBorder="1"/>
    <xf numFmtId="164" fontId="37" fillId="0" borderId="3" xfId="8" applyNumberFormat="1" applyFont="1" applyBorder="1"/>
    <xf numFmtId="44" fontId="37" fillId="0" borderId="3" xfId="0" applyNumberFormat="1" applyFont="1" applyBorder="1"/>
    <xf numFmtId="43" fontId="41" fillId="0" borderId="0" xfId="0" applyNumberFormat="1" applyFont="1"/>
    <xf numFmtId="43" fontId="37" fillId="0" borderId="3" xfId="0" applyNumberFormat="1" applyFont="1" applyBorder="1"/>
    <xf numFmtId="165" fontId="37" fillId="0" borderId="2" xfId="10" applyNumberFormat="1" applyFont="1" applyFill="1" applyBorder="1"/>
    <xf numFmtId="164" fontId="37" fillId="0" borderId="2" xfId="10" applyNumberFormat="1" applyFont="1" applyFill="1" applyBorder="1"/>
    <xf numFmtId="164" fontId="37" fillId="0" borderId="0" xfId="8" applyNumberFormat="1" applyFont="1" applyFill="1"/>
    <xf numFmtId="164" fontId="37" fillId="0" borderId="0" xfId="8" applyNumberFormat="1" applyFont="1" applyFill="1" applyBorder="1"/>
    <xf numFmtId="164" fontId="41" fillId="0" borderId="0" xfId="0" applyNumberFormat="1" applyFont="1"/>
    <xf numFmtId="164" fontId="37" fillId="0" borderId="3" xfId="10" applyNumberFormat="1" applyFont="1" applyFill="1" applyBorder="1"/>
    <xf numFmtId="165" fontId="37" fillId="3" borderId="3" xfId="10" applyNumberFormat="1" applyFont="1" applyFill="1" applyBorder="1"/>
    <xf numFmtId="165" fontId="37" fillId="0" borderId="0" xfId="10" applyNumberFormat="1" applyFont="1" applyBorder="1"/>
    <xf numFmtId="164" fontId="37" fillId="3" borderId="3" xfId="10" applyNumberFormat="1" applyFont="1" applyFill="1" applyBorder="1"/>
    <xf numFmtId="164" fontId="37" fillId="0" borderId="3" xfId="0" applyNumberFormat="1" applyFont="1" applyBorder="1"/>
    <xf numFmtId="0" fontId="37" fillId="0" borderId="3" xfId="0" applyFont="1" applyBorder="1"/>
    <xf numFmtId="0" fontId="32" fillId="0" borderId="0" xfId="11"/>
    <xf numFmtId="0" fontId="37" fillId="0" borderId="0" xfId="11" applyFont="1" applyBorder="1" applyAlignment="1">
      <alignment horizontal="center"/>
    </xf>
    <xf numFmtId="0" fontId="37" fillId="0" borderId="1" xfId="11" applyFont="1" applyBorder="1" applyAlignment="1">
      <alignment horizontal="center"/>
    </xf>
    <xf numFmtId="0" fontId="37" fillId="0" borderId="0" xfId="11" applyFont="1"/>
    <xf numFmtId="164" fontId="37" fillId="0" borderId="1" xfId="12" applyNumberFormat="1" applyFont="1" applyBorder="1" applyAlignment="1">
      <alignment horizontal="center"/>
    </xf>
    <xf numFmtId="0" fontId="49" fillId="0" borderId="1" xfId="11" applyFont="1" applyBorder="1" applyAlignment="1">
      <alignment horizontal="left"/>
    </xf>
    <xf numFmtId="164" fontId="0" fillId="0" borderId="0" xfId="12" applyNumberFormat="1" applyFont="1"/>
    <xf numFmtId="0" fontId="32" fillId="0" borderId="0" xfId="11" applyAlignment="1">
      <alignment horizontal="left"/>
    </xf>
    <xf numFmtId="0" fontId="49" fillId="0" borderId="0" xfId="11" applyFont="1"/>
    <xf numFmtId="0" fontId="32" fillId="0" borderId="0" xfId="11" applyFont="1" applyBorder="1" applyAlignment="1">
      <alignment horizontal="left"/>
    </xf>
    <xf numFmtId="164" fontId="37" fillId="0" borderId="1" xfId="8" applyNumberFormat="1" applyFont="1" applyBorder="1" applyAlignment="1">
      <alignment horizontal="center" wrapText="1"/>
    </xf>
    <xf numFmtId="165" fontId="41" fillId="5" borderId="0" xfId="2" applyNumberFormat="1" applyFont="1" applyFill="1"/>
    <xf numFmtId="164" fontId="0" fillId="0" borderId="0" xfId="12" applyNumberFormat="1" applyFont="1" applyFill="1"/>
    <xf numFmtId="0" fontId="31" fillId="0" borderId="0" xfId="11" applyFont="1"/>
    <xf numFmtId="0" fontId="37" fillId="0" borderId="1" xfId="11" applyFont="1" applyBorder="1" applyAlignment="1">
      <alignment horizontal="center" wrapText="1"/>
    </xf>
    <xf numFmtId="165" fontId="0" fillId="0" borderId="0" xfId="2" applyNumberFormat="1" applyFont="1"/>
    <xf numFmtId="165" fontId="49" fillId="0" borderId="2" xfId="2" applyNumberFormat="1" applyFont="1" applyBorder="1"/>
    <xf numFmtId="165" fontId="0" fillId="0" borderId="0" xfId="2" applyNumberFormat="1" applyFont="1" applyFill="1"/>
    <xf numFmtId="164" fontId="0" fillId="5" borderId="0" xfId="12" applyNumberFormat="1" applyFont="1" applyFill="1"/>
    <xf numFmtId="0" fontId="49" fillId="0" borderId="0" xfId="11" applyFont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 applyBorder="1"/>
    <xf numFmtId="165" fontId="37" fillId="0" borderId="0" xfId="2" applyNumberFormat="1" applyFont="1"/>
    <xf numFmtId="0" fontId="54" fillId="0" borderId="0" xfId="0" applyFont="1" applyBorder="1" applyAlignment="1"/>
    <xf numFmtId="0" fontId="53" fillId="0" borderId="0" xfId="0" applyFont="1" applyBorder="1" applyAlignment="1">
      <alignment horizontal="center"/>
    </xf>
    <xf numFmtId="0" fontId="43" fillId="0" borderId="0" xfId="0" applyFont="1" applyBorder="1"/>
    <xf numFmtId="0" fontId="53" fillId="0" borderId="5" xfId="0" applyFont="1" applyBorder="1" applyAlignment="1">
      <alignment horizontal="left"/>
    </xf>
    <xf numFmtId="0" fontId="55" fillId="0" borderId="0" xfId="0" applyFont="1" applyBorder="1"/>
    <xf numFmtId="165" fontId="34" fillId="0" borderId="0" xfId="9" applyNumberFormat="1" applyFill="1"/>
    <xf numFmtId="164" fontId="34" fillId="0" borderId="5" xfId="9" applyNumberFormat="1" applyFill="1" applyBorder="1"/>
    <xf numFmtId="164" fontId="34" fillId="0" borderId="1" xfId="9" applyNumberFormat="1" applyFill="1" applyBorder="1"/>
    <xf numFmtId="164" fontId="35" fillId="0" borderId="1" xfId="8" applyNumberFormat="1" applyFont="1" applyFill="1" applyBorder="1" applyAlignment="1">
      <alignment horizontal="center" wrapText="1"/>
    </xf>
    <xf numFmtId="164" fontId="35" fillId="0" borderId="5" xfId="8" applyNumberFormat="1" applyFont="1" applyBorder="1" applyAlignment="1">
      <alignment horizontal="center" wrapText="1"/>
    </xf>
    <xf numFmtId="164" fontId="0" fillId="0" borderId="1" xfId="1" applyNumberFormat="1" applyFont="1" applyFill="1" applyBorder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30" fillId="0" borderId="0" xfId="11" applyFont="1"/>
    <xf numFmtId="164" fontId="32" fillId="0" borderId="0" xfId="1" applyNumberFormat="1" applyFont="1"/>
    <xf numFmtId="164" fontId="32" fillId="0" borderId="0" xfId="11" applyNumberFormat="1"/>
    <xf numFmtId="0" fontId="29" fillId="0" borderId="0" xfId="13"/>
    <xf numFmtId="0" fontId="56" fillId="0" borderId="1" xfId="13" applyFont="1" applyBorder="1"/>
    <xf numFmtId="0" fontId="37" fillId="0" borderId="1" xfId="13" applyFont="1" applyBorder="1" applyAlignment="1">
      <alignment horizontal="left"/>
    </xf>
    <xf numFmtId="0" fontId="37" fillId="0" borderId="0" xfId="13" applyFont="1" applyBorder="1" applyAlignment="1">
      <alignment horizontal="center"/>
    </xf>
    <xf numFmtId="0" fontId="37" fillId="0" borderId="1" xfId="13" applyFont="1" applyBorder="1" applyAlignment="1">
      <alignment horizontal="center"/>
    </xf>
    <xf numFmtId="0" fontId="37" fillId="0" borderId="0" xfId="13" applyFont="1"/>
    <xf numFmtId="164" fontId="37" fillId="0" borderId="1" xfId="14" applyNumberFormat="1" applyFont="1" applyBorder="1" applyAlignment="1">
      <alignment horizontal="center"/>
    </xf>
    <xf numFmtId="0" fontId="49" fillId="0" borderId="1" xfId="13" applyFont="1" applyBorder="1" applyAlignment="1">
      <alignment horizontal="left"/>
    </xf>
    <xf numFmtId="164" fontId="0" fillId="0" borderId="0" xfId="14" applyNumberFormat="1" applyFont="1"/>
    <xf numFmtId="0" fontId="29" fillId="0" borderId="0" xfId="13" applyAlignment="1">
      <alignment horizontal="left"/>
    </xf>
    <xf numFmtId="0" fontId="49" fillId="0" borderId="0" xfId="13" applyFont="1"/>
    <xf numFmtId="0" fontId="29" fillId="0" borderId="0" xfId="13" applyFont="1" applyBorder="1" applyAlignment="1">
      <alignment horizontal="left"/>
    </xf>
    <xf numFmtId="164" fontId="49" fillId="0" borderId="0" xfId="14" applyNumberFormat="1" applyFont="1" applyBorder="1"/>
    <xf numFmtId="0" fontId="29" fillId="0" borderId="0" xfId="11" applyFont="1"/>
    <xf numFmtId="0" fontId="49" fillId="0" borderId="0" xfId="11" applyFont="1" applyAlignment="1">
      <alignment horizontal="left"/>
    </xf>
    <xf numFmtId="164" fontId="0" fillId="0" borderId="0" xfId="14" applyNumberFormat="1" applyFont="1" applyFill="1"/>
    <xf numFmtId="164" fontId="35" fillId="0" borderId="5" xfId="15" applyNumberFormat="1" applyFont="1" applyBorder="1" applyAlignment="1">
      <alignment horizontal="center" wrapText="1"/>
    </xf>
    <xf numFmtId="164" fontId="35" fillId="0" borderId="1" xfId="15" applyNumberFormat="1" applyFont="1" applyBorder="1"/>
    <xf numFmtId="164" fontId="35" fillId="0" borderId="1" xfId="15" applyNumberFormat="1" applyFont="1" applyFill="1" applyBorder="1" applyAlignment="1">
      <alignment horizontal="center"/>
    </xf>
    <xf numFmtId="164" fontId="35" fillId="0" borderId="1" xfId="15" applyNumberFormat="1" applyFont="1" applyFill="1" applyBorder="1" applyAlignment="1">
      <alignment horizontal="center" wrapText="1"/>
    </xf>
    <xf numFmtId="165" fontId="34" fillId="0" borderId="0" xfId="10" applyNumberFormat="1" applyFont="1" applyFill="1" applyBorder="1"/>
    <xf numFmtId="164" fontId="34" fillId="0" borderId="0" xfId="15" applyNumberFormat="1"/>
    <xf numFmtId="164" fontId="0" fillId="0" borderId="0" xfId="15" applyNumberFormat="1" applyFont="1"/>
    <xf numFmtId="164" fontId="34" fillId="0" borderId="0" xfId="16" applyNumberFormat="1" applyFont="1"/>
    <xf numFmtId="164" fontId="0" fillId="0" borderId="1" xfId="15" applyNumberFormat="1" applyFont="1" applyBorder="1"/>
    <xf numFmtId="164" fontId="0" fillId="0" borderId="5" xfId="15" applyNumberFormat="1" applyFont="1" applyBorder="1"/>
    <xf numFmtId="0" fontId="41" fillId="0" borderId="0" xfId="9" applyFont="1" applyFill="1"/>
    <xf numFmtId="0" fontId="37" fillId="0" borderId="0" xfId="9" applyFont="1"/>
    <xf numFmtId="165" fontId="41" fillId="0" borderId="0" xfId="10" applyNumberFormat="1" applyFont="1"/>
    <xf numFmtId="164" fontId="41" fillId="0" borderId="0" xfId="15" applyNumberFormat="1" applyFont="1"/>
    <xf numFmtId="0" fontId="41" fillId="0" borderId="0" xfId="9" applyFont="1"/>
    <xf numFmtId="0" fontId="41" fillId="0" borderId="0" xfId="9" applyFont="1" applyAlignment="1">
      <alignment horizontal="center"/>
    </xf>
    <xf numFmtId="0" fontId="41" fillId="0" borderId="0" xfId="9" applyFont="1" applyAlignment="1"/>
    <xf numFmtId="166" fontId="41" fillId="0" borderId="0" xfId="9" quotePrefix="1" applyNumberFormat="1" applyFont="1" applyAlignment="1">
      <alignment horizontal="left"/>
    </xf>
    <xf numFmtId="0" fontId="49" fillId="0" borderId="1" xfId="17" applyFont="1" applyBorder="1" applyAlignment="1">
      <alignment horizontal="left"/>
    </xf>
    <xf numFmtId="0" fontId="29" fillId="0" borderId="0" xfId="17" applyFont="1"/>
    <xf numFmtId="165" fontId="49" fillId="0" borderId="2" xfId="10" applyNumberFormat="1" applyFont="1" applyBorder="1"/>
    <xf numFmtId="0" fontId="29" fillId="0" borderId="0" xfId="17" applyFont="1" applyBorder="1" applyAlignment="1">
      <alignment horizontal="left"/>
    </xf>
    <xf numFmtId="0" fontId="54" fillId="0" borderId="0" xfId="9" applyFont="1" applyBorder="1" applyAlignment="1"/>
    <xf numFmtId="0" fontId="53" fillId="0" borderId="0" xfId="9" applyFont="1" applyBorder="1" applyAlignment="1">
      <alignment horizontal="center"/>
    </xf>
    <xf numFmtId="0" fontId="43" fillId="0" borderId="0" xfId="9" applyFont="1"/>
    <xf numFmtId="0" fontId="43" fillId="0" borderId="0" xfId="9" applyFont="1" applyBorder="1"/>
    <xf numFmtId="41" fontId="45" fillId="0" borderId="0" xfId="9" applyNumberFormat="1" applyFont="1" applyAlignment="1">
      <alignment horizontal="center"/>
    </xf>
    <xf numFmtId="0" fontId="41" fillId="0" borderId="0" xfId="9" applyFont="1" applyBorder="1"/>
    <xf numFmtId="41" fontId="37" fillId="0" borderId="0" xfId="9" applyNumberFormat="1" applyFont="1" applyBorder="1"/>
    <xf numFmtId="41" fontId="46" fillId="0" borderId="0" xfId="9" applyNumberFormat="1" applyFont="1" applyAlignment="1">
      <alignment horizontal="center"/>
    </xf>
    <xf numFmtId="165" fontId="37" fillId="0" borderId="0" xfId="10" applyNumberFormat="1" applyFont="1" applyAlignment="1">
      <alignment horizontal="center"/>
    </xf>
    <xf numFmtId="0" fontId="37" fillId="0" borderId="0" xfId="9" applyFont="1" applyBorder="1"/>
    <xf numFmtId="164" fontId="48" fillId="0" borderId="0" xfId="9" applyNumberFormat="1" applyFont="1" applyBorder="1"/>
    <xf numFmtId="41" fontId="44" fillId="0" borderId="0" xfId="9" applyNumberFormat="1" applyFont="1" applyAlignment="1">
      <alignment horizontal="center"/>
    </xf>
    <xf numFmtId="165" fontId="37" fillId="0" borderId="2" xfId="10" applyNumberFormat="1" applyFont="1" applyBorder="1"/>
    <xf numFmtId="41" fontId="41" fillId="0" borderId="0" xfId="9" applyNumberFormat="1" applyFont="1"/>
    <xf numFmtId="0" fontId="40" fillId="0" borderId="0" xfId="9" applyFont="1" applyAlignment="1">
      <alignment horizontal="center"/>
    </xf>
    <xf numFmtId="0" fontId="37" fillId="0" borderId="1" xfId="9" applyFont="1" applyBorder="1"/>
    <xf numFmtId="0" fontId="37" fillId="0" borderId="0" xfId="9" applyFont="1" applyBorder="1" applyAlignment="1">
      <alignment horizontal="center"/>
    </xf>
    <xf numFmtId="0" fontId="37" fillId="0" borderId="1" xfId="9" applyFont="1" applyBorder="1" applyAlignment="1">
      <alignment horizontal="center"/>
    </xf>
    <xf numFmtId="164" fontId="41" fillId="0" borderId="0" xfId="9" applyNumberFormat="1" applyFont="1"/>
    <xf numFmtId="0" fontId="37" fillId="0" borderId="5" xfId="9" applyFont="1" applyBorder="1"/>
    <xf numFmtId="41" fontId="45" fillId="0" borderId="0" xfId="9" applyNumberFormat="1" applyFont="1" applyBorder="1" applyAlignment="1">
      <alignment horizontal="center"/>
    </xf>
    <xf numFmtId="164" fontId="37" fillId="0" borderId="0" xfId="8" applyNumberFormat="1" applyFont="1" applyBorder="1" applyAlignment="1">
      <alignment horizontal="center" wrapText="1"/>
    </xf>
    <xf numFmtId="165" fontId="49" fillId="0" borderId="0" xfId="10" applyNumberFormat="1" applyFont="1" applyBorder="1"/>
    <xf numFmtId="0" fontId="49" fillId="0" borderId="0" xfId="17" applyFont="1" applyAlignment="1">
      <alignment horizontal="left"/>
    </xf>
    <xf numFmtId="164" fontId="34" fillId="5" borderId="0" xfId="16" applyNumberFormat="1" applyFont="1" applyFill="1"/>
    <xf numFmtId="165" fontId="34" fillId="5" borderId="5" xfId="9" applyNumberFormat="1" applyFill="1" applyBorder="1"/>
    <xf numFmtId="0" fontId="44" fillId="0" borderId="0" xfId="9" applyFont="1"/>
    <xf numFmtId="0" fontId="37" fillId="0" borderId="1" xfId="9" applyFont="1" applyBorder="1" applyAlignment="1"/>
    <xf numFmtId="0" fontId="37" fillId="0" borderId="1" xfId="9" applyFont="1" applyBorder="1" applyAlignment="1">
      <alignment wrapText="1"/>
    </xf>
    <xf numFmtId="0" fontId="54" fillId="0" borderId="0" xfId="9" applyFont="1" applyBorder="1" applyAlignment="1">
      <alignment horizontal="left"/>
    </xf>
    <xf numFmtId="0" fontId="29" fillId="0" borderId="0" xfId="17" applyFont="1" applyAlignment="1">
      <alignment horizontal="left"/>
    </xf>
    <xf numFmtId="164" fontId="41" fillId="0" borderId="0" xfId="18" applyNumberFormat="1" applyFont="1"/>
    <xf numFmtId="165" fontId="41" fillId="5" borderId="0" xfId="10" applyNumberFormat="1" applyFont="1" applyFill="1"/>
    <xf numFmtId="164" fontId="41" fillId="0" borderId="0" xfId="18" applyNumberFormat="1" applyFont="1" applyFill="1"/>
    <xf numFmtId="164" fontId="41" fillId="5" borderId="0" xfId="18" applyNumberFormat="1" applyFont="1" applyFill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28" fillId="0" borderId="0" xfId="13" applyFont="1"/>
    <xf numFmtId="0" fontId="27" fillId="0" borderId="0" xfId="13" applyFont="1"/>
    <xf numFmtId="44" fontId="35" fillId="0" borderId="1" xfId="15" applyNumberFormat="1" applyFont="1" applyBorder="1" applyAlignment="1">
      <alignment wrapText="1"/>
    </xf>
    <xf numFmtId="0" fontId="35" fillId="0" borderId="1" xfId="9" applyFont="1" applyFill="1" applyBorder="1"/>
    <xf numFmtId="165" fontId="33" fillId="0" borderId="0" xfId="10" applyNumberFormat="1" applyFont="1" applyFill="1"/>
    <xf numFmtId="0" fontId="33" fillId="0" borderId="0" xfId="9" applyFont="1" applyFill="1"/>
    <xf numFmtId="0" fontId="33" fillId="0" borderId="0" xfId="9" applyFont="1" applyBorder="1"/>
    <xf numFmtId="44" fontId="33" fillId="0" borderId="0" xfId="10" applyFont="1" applyFill="1"/>
    <xf numFmtId="164" fontId="33" fillId="0" borderId="0" xfId="15" applyNumberFormat="1" applyFont="1" applyFill="1"/>
    <xf numFmtId="0" fontId="33" fillId="0" borderId="0" xfId="9" applyFont="1"/>
    <xf numFmtId="164" fontId="34" fillId="0" borderId="0" xfId="16" applyNumberFormat="1" applyFont="1" applyFill="1"/>
    <xf numFmtId="165" fontId="33" fillId="0" borderId="0" xfId="2" applyNumberFormat="1" applyFont="1" applyFill="1"/>
    <xf numFmtId="165" fontId="34" fillId="0" borderId="5" xfId="9" applyNumberFormat="1" applyFill="1" applyBorder="1"/>
    <xf numFmtId="0" fontId="26" fillId="0" borderId="0" xfId="22"/>
    <xf numFmtId="43" fontId="0" fillId="0" borderId="0" xfId="23" applyFont="1"/>
    <xf numFmtId="0" fontId="56" fillId="0" borderId="0" xfId="22" applyFont="1" applyAlignment="1">
      <alignment horizontal="center"/>
    </xf>
    <xf numFmtId="43" fontId="49" fillId="0" borderId="0" xfId="23" applyFont="1" applyAlignment="1">
      <alignment horizontal="center"/>
    </xf>
    <xf numFmtId="0" fontId="56" fillId="0" borderId="1" xfId="24" applyFont="1" applyBorder="1"/>
    <xf numFmtId="0" fontId="37" fillId="0" borderId="1" xfId="24" applyFont="1" applyBorder="1" applyAlignment="1">
      <alignment horizontal="left"/>
    </xf>
    <xf numFmtId="0" fontId="37" fillId="0" borderId="0" xfId="24" applyFont="1" applyBorder="1" applyAlignment="1">
      <alignment horizontal="center"/>
    </xf>
    <xf numFmtId="0" fontId="37" fillId="0" borderId="1" xfId="24" applyFont="1" applyBorder="1" applyAlignment="1">
      <alignment horizontal="center"/>
    </xf>
    <xf numFmtId="0" fontId="37" fillId="0" borderId="0" xfId="24" applyFont="1"/>
    <xf numFmtId="164" fontId="37" fillId="0" borderId="1" xfId="25" applyNumberFormat="1" applyFont="1" applyBorder="1" applyAlignment="1">
      <alignment horizontal="center"/>
    </xf>
    <xf numFmtId="43" fontId="49" fillId="0" borderId="1" xfId="23" applyFont="1" applyBorder="1" applyAlignment="1">
      <alignment horizontal="center"/>
    </xf>
    <xf numFmtId="0" fontId="26" fillId="0" borderId="0" xfId="24"/>
    <xf numFmtId="0" fontId="26" fillId="0" borderId="0" xfId="24" applyAlignment="1">
      <alignment horizontal="left"/>
    </xf>
    <xf numFmtId="164" fontId="0" fillId="0" borderId="0" xfId="25" applyNumberFormat="1" applyFont="1"/>
    <xf numFmtId="0" fontId="49" fillId="0" borderId="1" xfId="24" applyFont="1" applyBorder="1" applyAlignment="1">
      <alignment horizontal="left"/>
    </xf>
    <xf numFmtId="165" fontId="0" fillId="0" borderId="0" xfId="26" applyNumberFormat="1" applyFont="1"/>
    <xf numFmtId="43" fontId="0" fillId="3" borderId="0" xfId="23" applyFont="1" applyFill="1"/>
    <xf numFmtId="164" fontId="0" fillId="0" borderId="0" xfId="25" applyNumberFormat="1" applyFont="1" applyFill="1"/>
    <xf numFmtId="0" fontId="49" fillId="0" borderId="0" xfId="24" applyFont="1"/>
    <xf numFmtId="165" fontId="49" fillId="0" borderId="2" xfId="26" applyNumberFormat="1" applyFont="1" applyBorder="1"/>
    <xf numFmtId="0" fontId="26" fillId="0" borderId="0" xfId="24" applyFont="1" applyBorder="1" applyAlignment="1">
      <alignment horizontal="left"/>
    </xf>
    <xf numFmtId="0" fontId="26" fillId="0" borderId="0" xfId="24" applyFont="1"/>
    <xf numFmtId="0" fontId="0" fillId="0" borderId="0" xfId="24" applyFont="1"/>
    <xf numFmtId="0" fontId="26" fillId="3" borderId="0" xfId="22" applyFill="1"/>
    <xf numFmtId="164" fontId="49" fillId="0" borderId="0" xfId="25" applyNumberFormat="1" applyFont="1" applyBorder="1"/>
    <xf numFmtId="0" fontId="26" fillId="0" borderId="0" xfId="27"/>
    <xf numFmtId="0" fontId="49" fillId="0" borderId="1" xfId="27" applyFont="1" applyBorder="1" applyAlignment="1">
      <alignment horizontal="left"/>
    </xf>
    <xf numFmtId="0" fontId="26" fillId="0" borderId="0" xfId="27" applyAlignment="1">
      <alignment horizontal="left"/>
    </xf>
    <xf numFmtId="0" fontId="26" fillId="0" borderId="0" xfId="27" applyFont="1"/>
    <xf numFmtId="0" fontId="33" fillId="0" borderId="0" xfId="22" applyFont="1"/>
    <xf numFmtId="0" fontId="49" fillId="0" borderId="0" xfId="27" applyFont="1" applyAlignment="1">
      <alignment horizontal="left"/>
    </xf>
    <xf numFmtId="0" fontId="49" fillId="0" borderId="0" xfId="22" applyFont="1"/>
    <xf numFmtId="43" fontId="0" fillId="0" borderId="2" xfId="23" applyFont="1" applyBorder="1"/>
    <xf numFmtId="0" fontId="25" fillId="0" borderId="0" xfId="28"/>
    <xf numFmtId="43" fontId="0" fillId="0" borderId="0" xfId="29" applyFont="1"/>
    <xf numFmtId="0" fontId="49" fillId="0" borderId="0" xfId="28" applyFont="1"/>
    <xf numFmtId="165" fontId="49" fillId="0" borderId="2" xfId="30" applyNumberFormat="1" applyFont="1" applyBorder="1"/>
    <xf numFmtId="0" fontId="25" fillId="0" borderId="0" xfId="31"/>
    <xf numFmtId="0" fontId="49" fillId="0" borderId="0" xfId="31" applyFont="1"/>
    <xf numFmtId="0" fontId="25" fillId="0" borderId="0" xfId="31" applyAlignment="1">
      <alignment horizontal="left"/>
    </xf>
    <xf numFmtId="164" fontId="0" fillId="0" borderId="0" xfId="32" applyNumberFormat="1" applyFont="1"/>
    <xf numFmtId="0" fontId="49" fillId="0" borderId="0" xfId="33" applyFont="1" applyAlignment="1">
      <alignment horizontal="left"/>
    </xf>
    <xf numFmtId="0" fontId="25" fillId="0" borderId="0" xfId="33" applyAlignment="1">
      <alignment horizontal="left"/>
    </xf>
    <xf numFmtId="0" fontId="33" fillId="0" borderId="0" xfId="28" applyFont="1"/>
    <xf numFmtId="165" fontId="0" fillId="0" borderId="0" xfId="30" applyNumberFormat="1" applyFont="1"/>
    <xf numFmtId="0" fontId="25" fillId="0" borderId="0" xfId="33"/>
    <xf numFmtId="0" fontId="25" fillId="0" borderId="0" xfId="33" applyFont="1"/>
    <xf numFmtId="0" fontId="49" fillId="0" borderId="1" xfId="33" applyFont="1" applyBorder="1" applyAlignment="1">
      <alignment horizontal="left"/>
    </xf>
    <xf numFmtId="164" fontId="0" fillId="0" borderId="0" xfId="32" applyNumberFormat="1" applyFont="1" applyFill="1"/>
    <xf numFmtId="0" fontId="49" fillId="0" borderId="1" xfId="31" applyFont="1" applyBorder="1" applyAlignment="1">
      <alignment horizontal="left"/>
    </xf>
    <xf numFmtId="164" fontId="49" fillId="0" borderId="0" xfId="32" applyNumberFormat="1" applyFont="1" applyBorder="1"/>
    <xf numFmtId="0" fontId="25" fillId="0" borderId="0" xfId="31" applyFont="1"/>
    <xf numFmtId="0" fontId="25" fillId="0" borderId="0" xfId="31" applyFont="1" applyBorder="1" applyAlignment="1">
      <alignment horizontal="left"/>
    </xf>
    <xf numFmtId="0" fontId="25" fillId="3" borderId="0" xfId="28" applyFill="1"/>
    <xf numFmtId="43" fontId="0" fillId="3" borderId="0" xfId="29" applyFont="1" applyFill="1"/>
    <xf numFmtId="43" fontId="49" fillId="0" borderId="1" xfId="29" applyFont="1" applyBorder="1" applyAlignment="1">
      <alignment horizontal="center"/>
    </xf>
    <xf numFmtId="164" fontId="37" fillId="0" borderId="1" xfId="32" applyNumberFormat="1" applyFont="1" applyBorder="1" applyAlignment="1">
      <alignment horizontal="center"/>
    </xf>
    <xf numFmtId="0" fontId="37" fillId="0" borderId="0" xfId="31" applyFont="1"/>
    <xf numFmtId="0" fontId="37" fillId="0" borderId="1" xfId="31" applyFont="1" applyBorder="1" applyAlignment="1">
      <alignment horizontal="center"/>
    </xf>
    <xf numFmtId="0" fontId="37" fillId="0" borderId="0" xfId="31" applyFont="1" applyBorder="1" applyAlignment="1">
      <alignment horizontal="center"/>
    </xf>
    <xf numFmtId="0" fontId="37" fillId="0" borderId="1" xfId="31" applyFont="1" applyBorder="1" applyAlignment="1">
      <alignment horizontal="left"/>
    </xf>
    <xf numFmtId="0" fontId="56" fillId="0" borderId="1" xfId="31" applyFont="1" applyBorder="1"/>
    <xf numFmtId="43" fontId="49" fillId="0" borderId="0" xfId="29" applyFont="1" applyAlignment="1">
      <alignment horizontal="center"/>
    </xf>
    <xf numFmtId="0" fontId="56" fillId="0" borderId="0" xfId="28" applyFont="1" applyAlignment="1">
      <alignment horizontal="center"/>
    </xf>
    <xf numFmtId="43" fontId="26" fillId="0" borderId="0" xfId="22" applyNumberFormat="1"/>
    <xf numFmtId="43" fontId="0" fillId="6" borderId="0" xfId="23" applyFont="1" applyFill="1"/>
    <xf numFmtId="43" fontId="0" fillId="7" borderId="0" xfId="29" applyFont="1" applyFill="1"/>
    <xf numFmtId="43" fontId="0" fillId="6" borderId="0" xfId="29" applyFont="1" applyFill="1"/>
    <xf numFmtId="165" fontId="49" fillId="6" borderId="2" xfId="30" applyNumberFormat="1" applyFont="1" applyFill="1" applyBorder="1"/>
    <xf numFmtId="165" fontId="0" fillId="0" borderId="0" xfId="10" applyNumberFormat="1" applyFont="1" applyFill="1"/>
    <xf numFmtId="164" fontId="0" fillId="0" borderId="0" xfId="15" applyNumberFormat="1" applyFont="1" applyFill="1"/>
    <xf numFmtId="164" fontId="0" fillId="0" borderId="1" xfId="15" applyNumberFormat="1" applyFont="1" applyFill="1" applyBorder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43" fontId="0" fillId="0" borderId="0" xfId="35" applyFont="1"/>
    <xf numFmtId="0" fontId="24" fillId="0" borderId="0" xfId="34"/>
    <xf numFmtId="0" fontId="56" fillId="0" borderId="0" xfId="34" applyFont="1" applyAlignment="1">
      <alignment horizontal="center"/>
    </xf>
    <xf numFmtId="44" fontId="56" fillId="0" borderId="0" xfId="2" applyFont="1" applyAlignment="1">
      <alignment horizontal="center"/>
    </xf>
    <xf numFmtId="0" fontId="56" fillId="0" borderId="1" xfId="36" applyFont="1" applyBorder="1"/>
    <xf numFmtId="0" fontId="37" fillId="0" borderId="1" xfId="36" applyFont="1" applyBorder="1" applyAlignment="1">
      <alignment horizontal="left"/>
    </xf>
    <xf numFmtId="0" fontId="37" fillId="0" borderId="0" xfId="36" applyFont="1" applyBorder="1" applyAlignment="1">
      <alignment horizontal="center"/>
    </xf>
    <xf numFmtId="0" fontId="37" fillId="0" borderId="1" xfId="36" applyFont="1" applyBorder="1" applyAlignment="1">
      <alignment horizontal="center"/>
    </xf>
    <xf numFmtId="0" fontId="37" fillId="0" borderId="0" xfId="36" applyFont="1"/>
    <xf numFmtId="44" fontId="37" fillId="0" borderId="1" xfId="2" applyFont="1" applyBorder="1" applyAlignment="1">
      <alignment horizontal="center"/>
    </xf>
    <xf numFmtId="0" fontId="24" fillId="0" borderId="0" xfId="36"/>
    <xf numFmtId="0" fontId="24" fillId="0" borderId="0" xfId="36" applyAlignment="1">
      <alignment horizontal="left"/>
    </xf>
    <xf numFmtId="44" fontId="0" fillId="0" borderId="0" xfId="2" applyFont="1"/>
    <xf numFmtId="0" fontId="49" fillId="0" borderId="1" xfId="36" applyFont="1" applyBorder="1" applyAlignment="1">
      <alignment horizontal="left"/>
    </xf>
    <xf numFmtId="0" fontId="24" fillId="0" borderId="0" xfId="36" applyFont="1"/>
    <xf numFmtId="0" fontId="57" fillId="0" borderId="0" xfId="0" applyFont="1" applyAlignment="1">
      <alignment vertical="center" wrapText="1"/>
    </xf>
    <xf numFmtId="44" fontId="0" fillId="0" borderId="0" xfId="2" applyFont="1" applyFill="1"/>
    <xf numFmtId="0" fontId="49" fillId="0" borderId="0" xfId="36" applyFont="1"/>
    <xf numFmtId="44" fontId="49" fillId="0" borderId="2" xfId="2" applyFont="1" applyBorder="1"/>
    <xf numFmtId="44" fontId="49" fillId="0" borderId="0" xfId="2" applyFont="1" applyBorder="1"/>
    <xf numFmtId="0" fontId="24" fillId="0" borderId="0" xfId="36" applyFont="1" applyBorder="1" applyAlignment="1">
      <alignment horizontal="left"/>
    </xf>
    <xf numFmtId="44" fontId="24" fillId="0" borderId="0" xfId="2" applyFont="1" applyBorder="1"/>
    <xf numFmtId="0" fontId="24" fillId="0" borderId="0" xfId="34" applyFont="1"/>
    <xf numFmtId="43" fontId="33" fillId="0" borderId="0" xfId="35" applyFont="1"/>
    <xf numFmtId="0" fontId="24" fillId="0" borderId="0" xfId="36" applyFont="1" applyAlignment="1">
      <alignment wrapText="1"/>
    </xf>
    <xf numFmtId="0" fontId="24" fillId="0" borderId="0" xfId="36" applyFont="1" applyFill="1" applyBorder="1" applyAlignment="1">
      <alignment horizontal="left"/>
    </xf>
    <xf numFmtId="0" fontId="49" fillId="0" borderId="0" xfId="34" applyFont="1" applyFill="1"/>
    <xf numFmtId="0" fontId="24" fillId="0" borderId="0" xfId="34" applyFont="1" applyFill="1"/>
    <xf numFmtId="0" fontId="24" fillId="0" borderId="0" xfId="34" applyFill="1"/>
    <xf numFmtId="44" fontId="24" fillId="0" borderId="0" xfId="2" applyFont="1" applyFill="1"/>
    <xf numFmtId="0" fontId="24" fillId="0" borderId="0" xfId="36" applyFont="1" applyFill="1" applyAlignment="1">
      <alignment horizontal="left"/>
    </xf>
    <xf numFmtId="0" fontId="24" fillId="0" borderId="0" xfId="36" applyFill="1"/>
    <xf numFmtId="0" fontId="24" fillId="0" borderId="0" xfId="36" applyFont="1" applyFill="1"/>
    <xf numFmtId="44" fontId="24" fillId="0" borderId="0" xfId="2" applyFont="1" applyFill="1" applyBorder="1"/>
    <xf numFmtId="0" fontId="49" fillId="0" borderId="0" xfId="36" applyFont="1" applyFill="1"/>
    <xf numFmtId="0" fontId="49" fillId="0" borderId="0" xfId="34" applyFont="1"/>
    <xf numFmtId="43" fontId="35" fillId="0" borderId="0" xfId="35" applyFont="1"/>
    <xf numFmtId="0" fontId="24" fillId="0" borderId="0" xfId="36" applyFont="1" applyAlignment="1">
      <alignment horizontal="left"/>
    </xf>
    <xf numFmtId="44" fontId="24" fillId="0" borderId="0" xfId="2" applyFont="1"/>
    <xf numFmtId="0" fontId="49" fillId="0" borderId="1" xfId="34" applyFont="1" applyBorder="1"/>
    <xf numFmtId="0" fontId="24" fillId="0" borderId="0" xfId="34" applyFont="1" applyBorder="1"/>
    <xf numFmtId="0" fontId="24" fillId="0" borderId="0" xfId="34" applyFont="1" applyAlignment="1">
      <alignment horizontal="left"/>
    </xf>
    <xf numFmtId="0" fontId="24" fillId="0" borderId="0" xfId="34" applyFont="1" applyAlignment="1">
      <alignment wrapText="1"/>
    </xf>
    <xf numFmtId="0" fontId="25" fillId="0" borderId="0" xfId="28" applyFill="1"/>
    <xf numFmtId="43" fontId="33" fillId="0" borderId="0" xfId="29" applyFont="1" applyFill="1"/>
    <xf numFmtId="0" fontId="24" fillId="0" borderId="0" xfId="28" applyFont="1"/>
    <xf numFmtId="0" fontId="23" fillId="0" borderId="0" xfId="36" applyFont="1" applyFill="1" applyAlignment="1">
      <alignment horizontal="left"/>
    </xf>
    <xf numFmtId="0" fontId="23" fillId="0" borderId="0" xfId="36" applyFont="1" applyFill="1"/>
    <xf numFmtId="44" fontId="24" fillId="3" borderId="0" xfId="2" applyFont="1" applyFill="1"/>
    <xf numFmtId="44" fontId="0" fillId="3" borderId="0" xfId="2" applyFont="1" applyFill="1"/>
    <xf numFmtId="0" fontId="22" fillId="0" borderId="0" xfId="34" applyFont="1"/>
    <xf numFmtId="0" fontId="21" fillId="0" borderId="0" xfId="28" applyFont="1"/>
    <xf numFmtId="0" fontId="41" fillId="0" borderId="0" xfId="0" applyFont="1" applyAlignment="1">
      <alignment horizontal="center"/>
    </xf>
    <xf numFmtId="166" fontId="41" fillId="0" borderId="0" xfId="0" quotePrefix="1" applyNumberFormat="1" applyFont="1" applyAlignment="1">
      <alignment horizontal="left"/>
    </xf>
    <xf numFmtId="0" fontId="58" fillId="0" borderId="0" xfId="9" applyFont="1"/>
    <xf numFmtId="166" fontId="58" fillId="0" borderId="0" xfId="9" quotePrefix="1" applyNumberFormat="1" applyFont="1" applyAlignment="1">
      <alignment horizontal="left"/>
    </xf>
    <xf numFmtId="164" fontId="58" fillId="0" borderId="0" xfId="8" applyNumberFormat="1" applyFont="1"/>
    <xf numFmtId="0" fontId="59" fillId="0" borderId="0" xfId="9" applyFont="1"/>
    <xf numFmtId="0" fontId="58" fillId="0" borderId="0" xfId="9" applyFont="1" applyBorder="1"/>
    <xf numFmtId="0" fontId="60" fillId="0" borderId="0" xfId="9" applyFont="1" applyBorder="1" applyAlignment="1"/>
    <xf numFmtId="0" fontId="60" fillId="0" borderId="0" xfId="9" applyFont="1" applyBorder="1" applyAlignment="1">
      <alignment horizontal="left"/>
    </xf>
    <xf numFmtId="0" fontId="61" fillId="0" borderId="0" xfId="9" applyFont="1" applyBorder="1" applyAlignment="1">
      <alignment horizontal="center"/>
    </xf>
    <xf numFmtId="0" fontId="62" fillId="0" borderId="0" xfId="9" applyFont="1"/>
    <xf numFmtId="0" fontId="62" fillId="0" borderId="0" xfId="9" applyFont="1" applyBorder="1"/>
    <xf numFmtId="41" fontId="63" fillId="0" borderId="0" xfId="9" applyNumberFormat="1" applyFont="1" applyAlignment="1">
      <alignment horizontal="center"/>
    </xf>
    <xf numFmtId="41" fontId="63" fillId="0" borderId="0" xfId="9" applyNumberFormat="1" applyFont="1" applyBorder="1" applyAlignment="1">
      <alignment horizontal="center"/>
    </xf>
    <xf numFmtId="41" fontId="59" fillId="0" borderId="0" xfId="9" applyNumberFormat="1" applyFont="1" applyBorder="1"/>
    <xf numFmtId="41" fontId="64" fillId="0" borderId="0" xfId="9" applyNumberFormat="1" applyFont="1" applyAlignment="1">
      <alignment horizontal="center"/>
    </xf>
    <xf numFmtId="165" fontId="59" fillId="0" borderId="0" xfId="10" applyNumberFormat="1" applyFont="1" applyBorder="1"/>
    <xf numFmtId="165" fontId="59" fillId="0" borderId="0" xfId="10" applyNumberFormat="1" applyFont="1" applyAlignment="1">
      <alignment horizontal="center"/>
    </xf>
    <xf numFmtId="0" fontId="65" fillId="0" borderId="0" xfId="9" applyFont="1"/>
    <xf numFmtId="164" fontId="66" fillId="0" borderId="0" xfId="9" applyNumberFormat="1" applyFont="1" applyBorder="1"/>
    <xf numFmtId="41" fontId="65" fillId="0" borderId="0" xfId="9" applyNumberFormat="1" applyFont="1" applyAlignment="1">
      <alignment horizontal="center"/>
    </xf>
    <xf numFmtId="165" fontId="59" fillId="0" borderId="2" xfId="10" applyNumberFormat="1" applyFont="1" applyBorder="1"/>
    <xf numFmtId="0" fontId="67" fillId="0" borderId="0" xfId="13" applyFont="1" applyAlignment="1">
      <alignment horizontal="left"/>
    </xf>
    <xf numFmtId="0" fontId="67" fillId="0" borderId="0" xfId="13" applyFont="1"/>
    <xf numFmtId="164" fontId="58" fillId="0" borderId="0" xfId="14" applyNumberFormat="1" applyFont="1"/>
    <xf numFmtId="0" fontId="67" fillId="0" borderId="0" xfId="34" applyFont="1"/>
    <xf numFmtId="44" fontId="67" fillId="0" borderId="0" xfId="2" applyFont="1"/>
    <xf numFmtId="0" fontId="59" fillId="0" borderId="1" xfId="36" applyFont="1" applyBorder="1" applyAlignment="1">
      <alignment horizontal="left"/>
    </xf>
    <xf numFmtId="0" fontId="59" fillId="0" borderId="0" xfId="36" applyFont="1" applyBorder="1" applyAlignment="1">
      <alignment horizontal="center"/>
    </xf>
    <xf numFmtId="0" fontId="59" fillId="0" borderId="1" xfId="36" applyFont="1" applyBorder="1" applyAlignment="1">
      <alignment horizontal="center"/>
    </xf>
    <xf numFmtId="0" fontId="59" fillId="0" borderId="0" xfId="36" applyFont="1"/>
    <xf numFmtId="44" fontId="59" fillId="0" borderId="1" xfId="2" applyFont="1" applyBorder="1" applyAlignment="1">
      <alignment horizontal="center"/>
    </xf>
    <xf numFmtId="0" fontId="67" fillId="0" borderId="0" xfId="36" applyFont="1" applyAlignment="1">
      <alignment horizontal="left"/>
    </xf>
    <xf numFmtId="0" fontId="67" fillId="0" borderId="0" xfId="36" applyFont="1"/>
    <xf numFmtId="44" fontId="58" fillId="0" borderId="0" xfId="2" applyFont="1"/>
    <xf numFmtId="44" fontId="58" fillId="0" borderId="0" xfId="2" applyFont="1" applyFill="1"/>
    <xf numFmtId="44" fontId="68" fillId="0" borderId="2" xfId="2" applyFont="1" applyBorder="1"/>
    <xf numFmtId="44" fontId="68" fillId="0" borderId="0" xfId="2" applyFont="1" applyBorder="1"/>
    <xf numFmtId="0" fontId="33" fillId="0" borderId="0" xfId="0" applyFont="1"/>
    <xf numFmtId="0" fontId="33" fillId="0" borderId="0" xfId="0" applyFont="1" applyFill="1"/>
    <xf numFmtId="164" fontId="58" fillId="0" borderId="0" xfId="8" applyNumberFormat="1" applyFont="1" applyBorder="1"/>
    <xf numFmtId="41" fontId="58" fillId="0" borderId="0" xfId="9" applyNumberFormat="1" applyFont="1"/>
    <xf numFmtId="0" fontId="58" fillId="0" borderId="0" xfId="9" applyFont="1" applyAlignment="1">
      <alignment horizontal="center"/>
    </xf>
    <xf numFmtId="0" fontId="58" fillId="0" borderId="0" xfId="9" applyFont="1" applyAlignment="1"/>
    <xf numFmtId="0" fontId="69" fillId="0" borderId="0" xfId="9" applyFont="1" applyAlignment="1">
      <alignment horizontal="center"/>
    </xf>
    <xf numFmtId="0" fontId="59" fillId="0" borderId="1" xfId="9" applyFont="1" applyBorder="1"/>
    <xf numFmtId="0" fontId="59" fillId="0" borderId="0" xfId="9" applyFont="1" applyBorder="1"/>
    <xf numFmtId="0" fontId="59" fillId="0" borderId="1" xfId="9" applyFont="1" applyBorder="1" applyAlignment="1">
      <alignment wrapText="1"/>
    </xf>
    <xf numFmtId="0" fontId="59" fillId="0" borderId="1" xfId="9" applyFont="1" applyBorder="1" applyAlignment="1"/>
    <xf numFmtId="0" fontId="59" fillId="0" borderId="0" xfId="9" applyFont="1" applyBorder="1" applyAlignment="1">
      <alignment horizontal="center"/>
    </xf>
    <xf numFmtId="0" fontId="59" fillId="0" borderId="1" xfId="9" applyFont="1" applyBorder="1" applyAlignment="1">
      <alignment horizontal="center"/>
    </xf>
    <xf numFmtId="164" fontId="59" fillId="0" borderId="1" xfId="8" applyNumberFormat="1" applyFont="1" applyBorder="1" applyAlignment="1">
      <alignment horizontal="center"/>
    </xf>
    <xf numFmtId="164" fontId="59" fillId="0" borderId="0" xfId="8" applyNumberFormat="1" applyFont="1" applyBorder="1" applyAlignment="1">
      <alignment horizontal="center"/>
    </xf>
    <xf numFmtId="164" fontId="59" fillId="0" borderId="1" xfId="8" applyNumberFormat="1" applyFont="1" applyBorder="1" applyAlignment="1">
      <alignment horizontal="center" wrapText="1"/>
    </xf>
    <xf numFmtId="164" fontId="59" fillId="0" borderId="0" xfId="8" applyNumberFormat="1" applyFont="1" applyBorder="1" applyAlignment="1">
      <alignment horizontal="center" wrapText="1"/>
    </xf>
    <xf numFmtId="0" fontId="67" fillId="0" borderId="0" xfId="31" applyFont="1"/>
    <xf numFmtId="0" fontId="67" fillId="0" borderId="0" xfId="31" applyFont="1" applyAlignment="1">
      <alignment horizontal="left"/>
    </xf>
    <xf numFmtId="0" fontId="67" fillId="0" borderId="0" xfId="28" applyFont="1"/>
    <xf numFmtId="164" fontId="58" fillId="0" borderId="0" xfId="32" applyNumberFormat="1" applyFont="1"/>
    <xf numFmtId="43" fontId="58" fillId="0" borderId="0" xfId="29" applyFont="1"/>
    <xf numFmtId="0" fontId="68" fillId="0" borderId="1" xfId="31" applyFont="1" applyBorder="1" applyAlignment="1">
      <alignment horizontal="left"/>
    </xf>
    <xf numFmtId="0" fontId="67" fillId="0" borderId="0" xfId="31" applyFont="1" applyFill="1"/>
    <xf numFmtId="165" fontId="58" fillId="0" borderId="0" xfId="30" applyNumberFormat="1" applyFont="1"/>
    <xf numFmtId="165" fontId="58" fillId="0" borderId="0" xfId="29" applyNumberFormat="1" applyFont="1"/>
    <xf numFmtId="164" fontId="58" fillId="0" borderId="0" xfId="32" applyNumberFormat="1" applyFont="1" applyFill="1"/>
    <xf numFmtId="0" fontId="68" fillId="0" borderId="0" xfId="31" applyFont="1"/>
    <xf numFmtId="165" fontId="68" fillId="0" borderId="2" xfId="30" applyNumberFormat="1" applyFont="1" applyBorder="1"/>
    <xf numFmtId="165" fontId="68" fillId="0" borderId="2" xfId="30" applyNumberFormat="1" applyFont="1" applyFill="1" applyBorder="1"/>
    <xf numFmtId="0" fontId="67" fillId="0" borderId="0" xfId="31" applyFont="1" applyBorder="1" applyAlignment="1">
      <alignment horizontal="left"/>
    </xf>
    <xf numFmtId="165" fontId="58" fillId="0" borderId="0" xfId="23" applyNumberFormat="1" applyFont="1" applyFill="1"/>
    <xf numFmtId="165" fontId="58" fillId="0" borderId="0" xfId="29" applyNumberFormat="1" applyFont="1" applyFill="1"/>
    <xf numFmtId="164" fontId="68" fillId="0" borderId="0" xfId="32" applyNumberFormat="1" applyFont="1" applyBorder="1"/>
    <xf numFmtId="0" fontId="67" fillId="0" borderId="0" xfId="33" applyFont="1"/>
    <xf numFmtId="0" fontId="68" fillId="0" borderId="1" xfId="33" applyFont="1" applyBorder="1" applyAlignment="1">
      <alignment horizontal="left"/>
    </xf>
    <xf numFmtId="0" fontId="67" fillId="0" borderId="0" xfId="33" applyFont="1" applyAlignment="1">
      <alignment horizontal="left"/>
    </xf>
    <xf numFmtId="0" fontId="58" fillId="0" borderId="0" xfId="28" applyFont="1"/>
    <xf numFmtId="0" fontId="68" fillId="0" borderId="0" xfId="33" applyFont="1" applyAlignment="1">
      <alignment horizontal="left"/>
    </xf>
    <xf numFmtId="165" fontId="58" fillId="0" borderId="0" xfId="32" applyNumberFormat="1" applyFont="1"/>
    <xf numFmtId="0" fontId="68" fillId="0" borderId="1" xfId="28" applyFont="1" applyBorder="1"/>
    <xf numFmtId="165" fontId="68" fillId="0" borderId="0" xfId="30" applyNumberFormat="1" applyFont="1" applyBorder="1"/>
    <xf numFmtId="165" fontId="58" fillId="5" borderId="0" xfId="29" applyNumberFormat="1" applyFont="1" applyFill="1"/>
    <xf numFmtId="0" fontId="68" fillId="0" borderId="0" xfId="28" applyFont="1"/>
    <xf numFmtId="165" fontId="58" fillId="3" borderId="0" xfId="29" applyNumberFormat="1" applyFont="1" applyFill="1"/>
    <xf numFmtId="165" fontId="58" fillId="7" borderId="0" xfId="23" applyNumberFormat="1" applyFont="1" applyFill="1"/>
    <xf numFmtId="165" fontId="58" fillId="7" borderId="0" xfId="29" applyNumberFormat="1" applyFont="1" applyFill="1"/>
    <xf numFmtId="0" fontId="41" fillId="0" borderId="8" xfId="9" applyFont="1" applyBorder="1"/>
    <xf numFmtId="165" fontId="41" fillId="3" borderId="0" xfId="9" applyNumberFormat="1" applyFont="1" applyFill="1"/>
    <xf numFmtId="165" fontId="41" fillId="7" borderId="0" xfId="9" applyNumberFormat="1" applyFont="1" applyFill="1"/>
    <xf numFmtId="44" fontId="24" fillId="7" borderId="0" xfId="2" applyFont="1" applyFill="1"/>
    <xf numFmtId="44" fontId="24" fillId="7" borderId="0" xfId="2" applyFont="1" applyFill="1" applyBorder="1"/>
    <xf numFmtId="44" fontId="29" fillId="7" borderId="0" xfId="13" applyNumberFormat="1" applyFill="1"/>
    <xf numFmtId="44" fontId="29" fillId="3" borderId="0" xfId="13" applyNumberFormat="1" applyFill="1"/>
    <xf numFmtId="164" fontId="59" fillId="0" borderId="5" xfId="15" applyNumberFormat="1" applyFont="1" applyBorder="1" applyAlignment="1">
      <alignment horizontal="center" wrapText="1"/>
    </xf>
    <xf numFmtId="44" fontId="59" fillId="0" borderId="1" xfId="15" applyNumberFormat="1" applyFont="1" applyBorder="1" applyAlignment="1">
      <alignment wrapText="1"/>
    </xf>
    <xf numFmtId="164" fontId="59" fillId="0" borderId="1" xfId="15" applyNumberFormat="1" applyFont="1" applyFill="1" applyBorder="1" applyAlignment="1">
      <alignment horizontal="center" wrapText="1"/>
    </xf>
    <xf numFmtId="164" fontId="59" fillId="0" borderId="1" xfId="15" applyNumberFormat="1" applyFont="1" applyFill="1" applyBorder="1" applyAlignment="1">
      <alignment horizontal="center"/>
    </xf>
    <xf numFmtId="0" fontId="58" fillId="0" borderId="1" xfId="9" applyFont="1" applyBorder="1" applyAlignment="1">
      <alignment horizontal="center"/>
    </xf>
    <xf numFmtId="165" fontId="58" fillId="0" borderId="0" xfId="10" applyNumberFormat="1" applyFont="1"/>
    <xf numFmtId="165" fontId="58" fillId="0" borderId="0" xfId="10" applyNumberFormat="1" applyFont="1" applyFill="1" applyBorder="1"/>
    <xf numFmtId="165" fontId="58" fillId="0" borderId="0" xfId="10" applyNumberFormat="1" applyFont="1" applyFill="1"/>
    <xf numFmtId="164" fontId="58" fillId="0" borderId="0" xfId="15" applyNumberFormat="1" applyFont="1"/>
    <xf numFmtId="164" fontId="58" fillId="0" borderId="0" xfId="8" applyNumberFormat="1" applyFont="1" applyFill="1"/>
    <xf numFmtId="164" fontId="58" fillId="0" borderId="0" xfId="16" applyNumberFormat="1" applyFont="1" applyFill="1"/>
    <xf numFmtId="164" fontId="58" fillId="0" borderId="0" xfId="16" applyNumberFormat="1" applyFont="1"/>
    <xf numFmtId="164" fontId="58" fillId="0" borderId="0" xfId="9" applyNumberFormat="1" applyFont="1"/>
    <xf numFmtId="164" fontId="58" fillId="0" borderId="0" xfId="15" applyNumberFormat="1" applyFont="1" applyFill="1"/>
    <xf numFmtId="164" fontId="58" fillId="0" borderId="1" xfId="15" applyNumberFormat="1" applyFont="1" applyBorder="1"/>
    <xf numFmtId="164" fontId="58" fillId="0" borderId="1" xfId="15" applyNumberFormat="1" applyFont="1" applyFill="1" applyBorder="1"/>
    <xf numFmtId="0" fontId="58" fillId="0" borderId="1" xfId="9" applyFont="1" applyBorder="1"/>
    <xf numFmtId="164" fontId="58" fillId="0" borderId="1" xfId="9" applyNumberFormat="1" applyFont="1" applyBorder="1"/>
    <xf numFmtId="165" fontId="58" fillId="0" borderId="0" xfId="9" applyNumberFormat="1" applyFont="1"/>
    <xf numFmtId="165" fontId="58" fillId="0" borderId="0" xfId="9" applyNumberFormat="1" applyFont="1" applyBorder="1"/>
    <xf numFmtId="165" fontId="58" fillId="0" borderId="0" xfId="9" applyNumberFormat="1" applyFont="1" applyFill="1"/>
    <xf numFmtId="0" fontId="58" fillId="0" borderId="0" xfId="9" applyFont="1" applyFill="1"/>
    <xf numFmtId="165" fontId="58" fillId="0" borderId="5" xfId="9" applyNumberFormat="1" applyFont="1" applyFill="1" applyBorder="1"/>
    <xf numFmtId="164" fontId="58" fillId="0" borderId="5" xfId="15" applyNumberFormat="1" applyFont="1" applyBorder="1"/>
    <xf numFmtId="164" fontId="58" fillId="0" borderId="5" xfId="9" applyNumberFormat="1" applyFont="1" applyBorder="1"/>
    <xf numFmtId="0" fontId="58" fillId="0" borderId="5" xfId="9" applyFont="1" applyBorder="1"/>
    <xf numFmtId="164" fontId="58" fillId="0" borderId="5" xfId="9" applyNumberFormat="1" applyFont="1" applyFill="1" applyBorder="1"/>
    <xf numFmtId="0" fontId="59" fillId="0" borderId="1" xfId="9" applyFont="1" applyFill="1" applyBorder="1"/>
    <xf numFmtId="165" fontId="58" fillId="0" borderId="0" xfId="2" applyNumberFormat="1" applyFont="1" applyFill="1"/>
    <xf numFmtId="165" fontId="58" fillId="0" borderId="0" xfId="2" applyNumberFormat="1" applyFont="1"/>
    <xf numFmtId="44" fontId="58" fillId="0" borderId="0" xfId="10" applyFont="1" applyFill="1"/>
    <xf numFmtId="44" fontId="41" fillId="0" borderId="0" xfId="2" applyFont="1"/>
    <xf numFmtId="0" fontId="70" fillId="0" borderId="0" xfId="36" applyFont="1"/>
    <xf numFmtId="0" fontId="70" fillId="0" borderId="0" xfId="36" applyFont="1" applyBorder="1" applyAlignment="1">
      <alignment horizontal="left"/>
    </xf>
    <xf numFmtId="0" fontId="70" fillId="0" borderId="0" xfId="36" applyFont="1" applyAlignment="1">
      <alignment wrapText="1"/>
    </xf>
    <xf numFmtId="0" fontId="70" fillId="0" borderId="0" xfId="34" applyFont="1"/>
    <xf numFmtId="0" fontId="70" fillId="0" borderId="0" xfId="36" applyFont="1" applyFill="1" applyBorder="1" applyAlignment="1">
      <alignment horizontal="left"/>
    </xf>
    <xf numFmtId="0" fontId="56" fillId="0" borderId="0" xfId="34" applyFont="1" applyFill="1"/>
    <xf numFmtId="0" fontId="70" fillId="0" borderId="0" xfId="34" applyFont="1" applyFill="1"/>
    <xf numFmtId="0" fontId="70" fillId="0" borderId="0" xfId="36" applyFont="1" applyFill="1" applyAlignment="1">
      <alignment horizontal="left"/>
    </xf>
    <xf numFmtId="0" fontId="70" fillId="0" borderId="0" xfId="36" applyFont="1" applyFill="1"/>
    <xf numFmtId="44" fontId="70" fillId="0" borderId="0" xfId="2" applyFont="1" applyFill="1" applyBorder="1"/>
    <xf numFmtId="0" fontId="70" fillId="0" borderId="0" xfId="36" applyFont="1" applyAlignment="1">
      <alignment horizontal="left"/>
    </xf>
    <xf numFmtId="0" fontId="56" fillId="0" borderId="0" xfId="34" applyFont="1"/>
    <xf numFmtId="44" fontId="70" fillId="0" borderId="0" xfId="2" applyFont="1"/>
    <xf numFmtId="0" fontId="56" fillId="0" borderId="1" xfId="34" applyFont="1" applyBorder="1"/>
    <xf numFmtId="0" fontId="70" fillId="0" borderId="0" xfId="34" applyFont="1" applyBorder="1"/>
    <xf numFmtId="0" fontId="70" fillId="0" borderId="0" xfId="34" applyFont="1" applyAlignment="1">
      <alignment horizontal="left"/>
    </xf>
    <xf numFmtId="0" fontId="70" fillId="0" borderId="0" xfId="34" applyFont="1" applyAlignment="1">
      <alignment wrapText="1"/>
    </xf>
    <xf numFmtId="0" fontId="56" fillId="0" borderId="1" xfId="36" applyFont="1" applyBorder="1" applyAlignment="1">
      <alignment horizontal="left"/>
    </xf>
    <xf numFmtId="0" fontId="41" fillId="0" borderId="0" xfId="0" applyFont="1" applyAlignment="1">
      <alignment vertical="center" wrapText="1"/>
    </xf>
    <xf numFmtId="0" fontId="56" fillId="0" borderId="0" xfId="36" applyFont="1"/>
    <xf numFmtId="44" fontId="56" fillId="0" borderId="0" xfId="2" applyFont="1" applyBorder="1"/>
    <xf numFmtId="165" fontId="56" fillId="0" borderId="2" xfId="2" applyNumberFormat="1" applyFont="1" applyBorder="1"/>
    <xf numFmtId="165" fontId="70" fillId="0" borderId="0" xfId="2" applyNumberFormat="1" applyFont="1" applyBorder="1"/>
    <xf numFmtId="164" fontId="70" fillId="0" borderId="0" xfId="1" applyNumberFormat="1" applyFont="1" applyBorder="1"/>
    <xf numFmtId="164" fontId="70" fillId="0" borderId="0" xfId="1" applyNumberFormat="1" applyFont="1" applyFill="1"/>
    <xf numFmtId="164" fontId="70" fillId="0" borderId="0" xfId="1" applyNumberFormat="1" applyFont="1" applyFill="1" applyBorder="1"/>
    <xf numFmtId="164" fontId="70" fillId="0" borderId="0" xfId="1" applyNumberFormat="1" applyFont="1"/>
    <xf numFmtId="165" fontId="70" fillId="0" borderId="0" xfId="2" applyNumberFormat="1" applyFont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20" fillId="0" borderId="0" xfId="37"/>
    <xf numFmtId="0" fontId="67" fillId="0" borderId="0" xfId="37" applyFont="1"/>
    <xf numFmtId="0" fontId="67" fillId="0" borderId="0" xfId="38" applyFont="1"/>
    <xf numFmtId="0" fontId="20" fillId="0" borderId="0" xfId="38"/>
    <xf numFmtId="0" fontId="56" fillId="0" borderId="1" xfId="39" applyFont="1" applyBorder="1"/>
    <xf numFmtId="0" fontId="59" fillId="0" borderId="1" xfId="39" applyFont="1" applyBorder="1" applyAlignment="1">
      <alignment horizontal="left"/>
    </xf>
    <xf numFmtId="0" fontId="59" fillId="0" borderId="0" xfId="39" applyFont="1" applyBorder="1" applyAlignment="1">
      <alignment horizontal="center"/>
    </xf>
    <xf numFmtId="0" fontId="59" fillId="0" borderId="1" xfId="39" applyFont="1" applyBorder="1" applyAlignment="1">
      <alignment horizontal="center"/>
    </xf>
    <xf numFmtId="0" fontId="59" fillId="0" borderId="0" xfId="39" applyFont="1"/>
    <xf numFmtId="0" fontId="20" fillId="0" borderId="0" xfId="39"/>
    <xf numFmtId="0" fontId="67" fillId="0" borderId="0" xfId="39" applyFont="1" applyAlignment="1">
      <alignment horizontal="left"/>
    </xf>
    <xf numFmtId="0" fontId="67" fillId="0" borderId="0" xfId="39" applyFont="1"/>
    <xf numFmtId="0" fontId="68" fillId="0" borderId="1" xfId="39" applyFont="1" applyBorder="1" applyAlignment="1">
      <alignment horizontal="left"/>
    </xf>
    <xf numFmtId="0" fontId="20" fillId="0" borderId="0" xfId="38" applyFont="1" applyAlignment="1">
      <alignment horizontal="left"/>
    </xf>
    <xf numFmtId="0" fontId="20" fillId="0" borderId="0" xfId="39" applyFont="1"/>
    <xf numFmtId="0" fontId="20" fillId="0" borderId="0" xfId="39" applyFont="1" applyAlignment="1">
      <alignment horizontal="left"/>
    </xf>
    <xf numFmtId="165" fontId="71" fillId="0" borderId="0" xfId="2" applyNumberFormat="1" applyFont="1" applyFill="1"/>
    <xf numFmtId="165" fontId="71" fillId="0" borderId="0" xfId="2" applyNumberFormat="1" applyFont="1"/>
    <xf numFmtId="0" fontId="49" fillId="0" borderId="0" xfId="39" applyFont="1"/>
    <xf numFmtId="0" fontId="68" fillId="0" borderId="0" xfId="39" applyFont="1"/>
    <xf numFmtId="165" fontId="68" fillId="0" borderId="0" xfId="2" applyNumberFormat="1" applyFont="1" applyBorder="1"/>
    <xf numFmtId="0" fontId="20" fillId="0" borderId="0" xfId="39" applyFont="1" applyBorder="1" applyAlignment="1">
      <alignment horizontal="left"/>
    </xf>
    <xf numFmtId="0" fontId="20" fillId="0" borderId="0" xfId="39" applyFont="1" applyAlignment="1">
      <alignment wrapText="1"/>
    </xf>
    <xf numFmtId="165" fontId="20" fillId="0" borderId="0" xfId="2" applyNumberFormat="1" applyFont="1" applyBorder="1"/>
    <xf numFmtId="0" fontId="20" fillId="0" borderId="0" xfId="39" applyFont="1" applyFill="1"/>
    <xf numFmtId="0" fontId="20" fillId="0" borderId="0" xfId="39" applyFont="1" applyFill="1" applyAlignment="1">
      <alignment horizontal="left"/>
    </xf>
    <xf numFmtId="0" fontId="57" fillId="0" borderId="0" xfId="0" applyFont="1" applyFill="1" applyAlignment="1">
      <alignment vertical="center" wrapText="1"/>
    </xf>
    <xf numFmtId="0" fontId="20" fillId="0" borderId="0" xfId="37" applyFont="1"/>
    <xf numFmtId="0" fontId="20" fillId="0" borderId="0" xfId="39" applyFont="1" applyFill="1" applyBorder="1" applyAlignment="1">
      <alignment horizontal="left"/>
    </xf>
    <xf numFmtId="0" fontId="49" fillId="0" borderId="0" xfId="37" applyFont="1" applyFill="1"/>
    <xf numFmtId="0" fontId="20" fillId="0" borderId="0" xfId="37" applyFont="1" applyFill="1"/>
    <xf numFmtId="0" fontId="20" fillId="0" borderId="0" xfId="37" applyFill="1"/>
    <xf numFmtId="165" fontId="20" fillId="0" borderId="0" xfId="2" applyNumberFormat="1" applyFont="1" applyFill="1"/>
    <xf numFmtId="0" fontId="49" fillId="0" borderId="0" xfId="37" applyFont="1"/>
    <xf numFmtId="165" fontId="20" fillId="0" borderId="0" xfId="2" applyNumberFormat="1" applyFont="1"/>
    <xf numFmtId="0" fontId="68" fillId="0" borderId="1" xfId="37" applyFont="1" applyBorder="1"/>
    <xf numFmtId="0" fontId="67" fillId="0" borderId="0" xfId="37" applyFont="1" applyBorder="1" applyAlignment="1">
      <alignment horizontal="left"/>
    </xf>
    <xf numFmtId="0" fontId="20" fillId="0" borderId="0" xfId="37" applyFont="1" applyBorder="1" applyAlignment="1">
      <alignment horizontal="left"/>
    </xf>
    <xf numFmtId="0" fontId="20" fillId="0" borderId="0" xfId="38" applyFont="1"/>
    <xf numFmtId="0" fontId="20" fillId="0" borderId="0" xfId="37" applyFont="1" applyBorder="1"/>
    <xf numFmtId="0" fontId="20" fillId="0" borderId="0" xfId="37" applyFont="1" applyAlignment="1">
      <alignment horizontal="left"/>
    </xf>
    <xf numFmtId="0" fontId="20" fillId="0" borderId="0" xfId="37" applyFont="1" applyAlignment="1">
      <alignment wrapText="1"/>
    </xf>
    <xf numFmtId="0" fontId="68" fillId="0" borderId="0" xfId="37" applyFont="1"/>
    <xf numFmtId="44" fontId="20" fillId="0" borderId="0" xfId="2" applyFont="1"/>
    <xf numFmtId="0" fontId="20" fillId="0" borderId="0" xfId="38" applyAlignment="1">
      <alignment horizontal="left"/>
    </xf>
    <xf numFmtId="164" fontId="0" fillId="0" borderId="0" xfId="40" applyNumberFormat="1" applyFont="1"/>
    <xf numFmtId="0" fontId="33" fillId="0" borderId="0" xfId="41"/>
    <xf numFmtId="0" fontId="35" fillId="0" borderId="0" xfId="41" applyFont="1"/>
    <xf numFmtId="0" fontId="35" fillId="0" borderId="0" xfId="41" applyFont="1" applyBorder="1" applyAlignment="1">
      <alignment horizontal="center"/>
    </xf>
    <xf numFmtId="0" fontId="33" fillId="0" borderId="0" xfId="41" applyBorder="1"/>
    <xf numFmtId="165" fontId="33" fillId="0" borderId="0" xfId="43" applyNumberFormat="1"/>
    <xf numFmtId="165" fontId="0" fillId="0" borderId="0" xfId="43" applyNumberFormat="1" applyFont="1" applyFill="1"/>
    <xf numFmtId="164" fontId="33" fillId="0" borderId="0" xfId="42" applyNumberFormat="1"/>
    <xf numFmtId="164" fontId="41" fillId="0" borderId="0" xfId="42" applyNumberFormat="1" applyFont="1" applyFill="1"/>
    <xf numFmtId="164" fontId="33" fillId="0" borderId="0" xfId="44" applyNumberFormat="1" applyFont="1" applyFill="1"/>
    <xf numFmtId="164" fontId="33" fillId="0" borderId="0" xfId="41" applyNumberFormat="1"/>
    <xf numFmtId="164" fontId="0" fillId="0" borderId="0" xfId="42" applyNumberFormat="1" applyFont="1" applyFill="1"/>
    <xf numFmtId="0" fontId="33" fillId="0" borderId="1" xfId="41" applyFill="1" applyBorder="1"/>
    <xf numFmtId="165" fontId="33" fillId="0" borderId="0" xfId="41" applyNumberFormat="1" applyFill="1"/>
    <xf numFmtId="165" fontId="33" fillId="0" borderId="0" xfId="41" applyNumberFormat="1"/>
    <xf numFmtId="165" fontId="33" fillId="0" borderId="5" xfId="41" applyNumberFormat="1" applyFill="1" applyBorder="1"/>
    <xf numFmtId="164" fontId="0" fillId="0" borderId="5" xfId="42" applyNumberFormat="1" applyFont="1" applyFill="1" applyBorder="1"/>
    <xf numFmtId="164" fontId="33" fillId="0" borderId="5" xfId="41" applyNumberFormat="1" applyFill="1" applyBorder="1"/>
    <xf numFmtId="164" fontId="33" fillId="0" borderId="1" xfId="41" applyNumberFormat="1" applyFill="1" applyBorder="1"/>
    <xf numFmtId="0" fontId="33" fillId="0" borderId="0" xfId="41" applyFill="1"/>
    <xf numFmtId="164" fontId="35" fillId="0" borderId="9" xfId="42" applyNumberFormat="1" applyFont="1" applyFill="1" applyBorder="1" applyAlignment="1">
      <alignment horizontal="center" wrapText="1"/>
    </xf>
    <xf numFmtId="164" fontId="35" fillId="0" borderId="9" xfId="42" applyNumberFormat="1" applyFont="1" applyFill="1" applyBorder="1" applyAlignment="1">
      <alignment horizontal="center"/>
    </xf>
    <xf numFmtId="0" fontId="19" fillId="0" borderId="0" xfId="37" applyFont="1"/>
    <xf numFmtId="0" fontId="19" fillId="0" borderId="0" xfId="50"/>
    <xf numFmtId="0" fontId="67" fillId="0" borderId="0" xfId="50" applyFont="1"/>
    <xf numFmtId="0" fontId="19" fillId="0" borderId="0" xfId="52"/>
    <xf numFmtId="0" fontId="67" fillId="0" borderId="0" xfId="52" applyFont="1"/>
    <xf numFmtId="0" fontId="56" fillId="0" borderId="1" xfId="53" applyFont="1" applyBorder="1"/>
    <xf numFmtId="0" fontId="59" fillId="0" borderId="1" xfId="53" applyFont="1" applyBorder="1" applyAlignment="1">
      <alignment horizontal="left"/>
    </xf>
    <xf numFmtId="0" fontId="59" fillId="0" borderId="0" xfId="53" applyFont="1" applyBorder="1" applyAlignment="1">
      <alignment horizontal="center"/>
    </xf>
    <xf numFmtId="0" fontId="59" fillId="0" borderId="0" xfId="53" applyFont="1"/>
    <xf numFmtId="0" fontId="19" fillId="0" borderId="0" xfId="53"/>
    <xf numFmtId="0" fontId="67" fillId="0" borderId="0" xfId="53" applyFont="1" applyAlignment="1">
      <alignment horizontal="left"/>
    </xf>
    <xf numFmtId="0" fontId="67" fillId="0" borderId="0" xfId="53" applyFont="1"/>
    <xf numFmtId="0" fontId="68" fillId="0" borderId="1" xfId="53" applyFont="1" applyBorder="1" applyAlignment="1">
      <alignment horizontal="left"/>
    </xf>
    <xf numFmtId="0" fontId="19" fillId="0" borderId="0" xfId="53" applyFont="1" applyAlignment="1">
      <alignment horizontal="left"/>
    </xf>
    <xf numFmtId="0" fontId="19" fillId="0" borderId="0" xfId="53" applyFont="1"/>
    <xf numFmtId="44" fontId="19" fillId="0" borderId="0" xfId="2" applyFont="1"/>
    <xf numFmtId="0" fontId="49" fillId="0" borderId="0" xfId="53" applyFont="1"/>
    <xf numFmtId="0" fontId="68" fillId="0" borderId="0" xfId="53" applyFont="1"/>
    <xf numFmtId="0" fontId="19" fillId="0" borderId="0" xfId="53" applyFont="1" applyBorder="1" applyAlignment="1">
      <alignment horizontal="left"/>
    </xf>
    <xf numFmtId="0" fontId="19" fillId="0" borderId="0" xfId="50" applyFont="1"/>
    <xf numFmtId="0" fontId="19" fillId="0" borderId="0" xfId="53" applyFont="1" applyAlignment="1">
      <alignment wrapText="1"/>
    </xf>
    <xf numFmtId="0" fontId="19" fillId="0" borderId="0" xfId="52" applyFont="1"/>
    <xf numFmtId="0" fontId="19" fillId="0" borderId="0" xfId="53" applyFont="1" applyFill="1" applyBorder="1" applyAlignment="1">
      <alignment horizontal="left"/>
    </xf>
    <xf numFmtId="0" fontId="49" fillId="0" borderId="0" xfId="52" applyFont="1" applyFill="1"/>
    <xf numFmtId="0" fontId="19" fillId="0" borderId="0" xfId="52" applyFont="1" applyFill="1"/>
    <xf numFmtId="0" fontId="19" fillId="0" borderId="0" xfId="52" applyFill="1"/>
    <xf numFmtId="0" fontId="19" fillId="0" borderId="0" xfId="53" applyFont="1" applyFill="1" applyAlignment="1">
      <alignment horizontal="left"/>
    </xf>
    <xf numFmtId="0" fontId="19" fillId="0" borderId="0" xfId="53" applyFill="1"/>
    <xf numFmtId="0" fontId="19" fillId="0" borderId="0" xfId="53" applyFont="1" applyFill="1"/>
    <xf numFmtId="44" fontId="19" fillId="0" borderId="0" xfId="2" applyFont="1" applyFill="1" applyBorder="1"/>
    <xf numFmtId="0" fontId="49" fillId="0" borderId="0" xfId="52" applyFont="1"/>
    <xf numFmtId="0" fontId="68" fillId="0" borderId="1" xfId="52" applyFont="1" applyBorder="1"/>
    <xf numFmtId="0" fontId="19" fillId="0" borderId="0" xfId="52" applyFont="1" applyBorder="1"/>
    <xf numFmtId="0" fontId="19" fillId="0" borderId="0" xfId="52" applyFont="1" applyAlignment="1">
      <alignment horizontal="left"/>
    </xf>
    <xf numFmtId="0" fontId="19" fillId="0" borderId="0" xfId="52" applyFont="1" applyAlignment="1">
      <alignment wrapText="1"/>
    </xf>
    <xf numFmtId="0" fontId="68" fillId="0" borderId="0" xfId="52" applyFont="1"/>
    <xf numFmtId="0" fontId="19" fillId="0" borderId="0" xfId="50" applyAlignment="1">
      <alignment horizontal="left"/>
    </xf>
    <xf numFmtId="164" fontId="0" fillId="0" borderId="0" xfId="51" applyNumberFormat="1" applyFont="1"/>
    <xf numFmtId="165" fontId="19" fillId="0" borderId="0" xfId="2" applyNumberFormat="1" applyFont="1"/>
    <xf numFmtId="165" fontId="19" fillId="0" borderId="2" xfId="2" applyNumberFormat="1" applyFont="1" applyBorder="1"/>
    <xf numFmtId="165" fontId="19" fillId="0" borderId="0" xfId="2" applyNumberFormat="1" applyFont="1" applyBorder="1"/>
    <xf numFmtId="165" fontId="19" fillId="0" borderId="0" xfId="2" applyNumberFormat="1" applyFont="1" applyFill="1"/>
    <xf numFmtId="165" fontId="19" fillId="0" borderId="0" xfId="2" applyNumberFormat="1" applyFont="1" applyFill="1" applyBorder="1"/>
    <xf numFmtId="165" fontId="67" fillId="0" borderId="0" xfId="28" applyNumberFormat="1" applyFont="1"/>
    <xf numFmtId="165" fontId="19" fillId="0" borderId="0" xfId="50" applyNumberFormat="1"/>
    <xf numFmtId="41" fontId="63" fillId="0" borderId="0" xfId="9" applyNumberFormat="1" applyFont="1" applyFill="1" applyBorder="1" applyAlignment="1">
      <alignment horizontal="center"/>
    </xf>
    <xf numFmtId="44" fontId="72" fillId="0" borderId="1" xfId="2" applyFont="1" applyBorder="1"/>
    <xf numFmtId="0" fontId="73" fillId="0" borderId="0" xfId="50" applyFont="1"/>
    <xf numFmtId="164" fontId="35" fillId="0" borderId="5" xfId="42" applyNumberFormat="1" applyFont="1" applyFill="1" applyBorder="1" applyAlignment="1">
      <alignment horizontal="center" wrapText="1"/>
    </xf>
    <xf numFmtId="0" fontId="35" fillId="0" borderId="0" xfId="41" applyFont="1" applyFill="1" applyBorder="1"/>
    <xf numFmtId="44" fontId="35" fillId="0" borderId="9" xfId="42" applyNumberFormat="1" applyFont="1" applyFill="1" applyBorder="1" applyAlignment="1">
      <alignment wrapText="1"/>
    </xf>
    <xf numFmtId="0" fontId="35" fillId="0" borderId="0" xfId="41" applyFont="1" applyFill="1"/>
    <xf numFmtId="0" fontId="35" fillId="0" borderId="9" xfId="41" applyFont="1" applyFill="1" applyBorder="1" applyAlignment="1">
      <alignment horizontal="center"/>
    </xf>
    <xf numFmtId="164" fontId="35" fillId="0" borderId="5" xfId="15" applyNumberFormat="1" applyFont="1" applyFill="1" applyBorder="1" applyAlignment="1">
      <alignment horizontal="center" wrapText="1"/>
    </xf>
    <xf numFmtId="165" fontId="33" fillId="0" borderId="0" xfId="43" applyNumberFormat="1" applyFont="1" applyFill="1" applyBorder="1"/>
    <xf numFmtId="0" fontId="33" fillId="0" borderId="0" xfId="41" applyFill="1" applyBorder="1"/>
    <xf numFmtId="165" fontId="33" fillId="0" borderId="0" xfId="10" applyNumberFormat="1" applyFont="1" applyFill="1" applyBorder="1"/>
    <xf numFmtId="164" fontId="33" fillId="0" borderId="0" xfId="41" applyNumberFormat="1" applyFill="1"/>
    <xf numFmtId="164" fontId="33" fillId="0" borderId="5" xfId="15" applyNumberFormat="1" applyFont="1" applyFill="1" applyBorder="1"/>
    <xf numFmtId="165" fontId="33" fillId="0" borderId="0" xfId="41" applyNumberFormat="1" applyFill="1" applyBorder="1"/>
    <xf numFmtId="165" fontId="33" fillId="0" borderId="0" xfId="9" applyNumberFormat="1" applyFont="1" applyFill="1"/>
    <xf numFmtId="165" fontId="33" fillId="0" borderId="5" xfId="9" applyNumberFormat="1" applyFont="1" applyFill="1" applyBorder="1"/>
    <xf numFmtId="0" fontId="41" fillId="0" borderId="0" xfId="0" applyFont="1" applyAlignment="1">
      <alignment horizontal="center"/>
    </xf>
    <xf numFmtId="0" fontId="18" fillId="0" borderId="0" xfId="39" applyFont="1" applyFill="1" applyAlignment="1">
      <alignment horizontal="left"/>
    </xf>
    <xf numFmtId="165" fontId="49" fillId="0" borderId="2" xfId="2" applyNumberFormat="1" applyFont="1" applyFill="1" applyBorder="1"/>
    <xf numFmtId="0" fontId="17" fillId="0" borderId="0" xfId="39" applyFont="1" applyAlignment="1">
      <alignment horizontal="left"/>
    </xf>
    <xf numFmtId="0" fontId="17" fillId="0" borderId="0" xfId="39" applyFont="1"/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164" fontId="41" fillId="0" borderId="0" xfId="1" applyNumberFormat="1" applyFont="1" applyAlignment="1">
      <alignment horizontal="center"/>
    </xf>
    <xf numFmtId="164" fontId="41" fillId="0" borderId="0" xfId="1" quotePrefix="1" applyNumberFormat="1" applyFont="1" applyAlignment="1">
      <alignment horizontal="left"/>
    </xf>
    <xf numFmtId="0" fontId="16" fillId="0" borderId="0" xfId="54" applyFont="1"/>
    <xf numFmtId="164" fontId="16" fillId="0" borderId="0" xfId="1" applyNumberFormat="1" applyFont="1"/>
    <xf numFmtId="0" fontId="16" fillId="0" borderId="0" xfId="55" applyFont="1"/>
    <xf numFmtId="0" fontId="56" fillId="0" borderId="1" xfId="56" applyFont="1" applyBorder="1"/>
    <xf numFmtId="0" fontId="37" fillId="0" borderId="1" xfId="56" applyFont="1" applyBorder="1" applyAlignment="1">
      <alignment horizontal="left"/>
    </xf>
    <xf numFmtId="0" fontId="37" fillId="0" borderId="0" xfId="56" applyFont="1" applyBorder="1" applyAlignment="1">
      <alignment horizontal="center"/>
    </xf>
    <xf numFmtId="0" fontId="37" fillId="0" borderId="1" xfId="56" applyFont="1" applyBorder="1" applyAlignment="1">
      <alignment horizontal="center"/>
    </xf>
    <xf numFmtId="0" fontId="37" fillId="0" borderId="0" xfId="56" applyFont="1"/>
    <xf numFmtId="0" fontId="16" fillId="0" borderId="0" xfId="56" applyFont="1"/>
    <xf numFmtId="0" fontId="16" fillId="0" borderId="0" xfId="56" applyFont="1" applyAlignment="1">
      <alignment horizontal="left"/>
    </xf>
    <xf numFmtId="0" fontId="49" fillId="0" borderId="1" xfId="56" applyFont="1" applyBorder="1" applyAlignment="1">
      <alignment horizontal="left"/>
    </xf>
    <xf numFmtId="0" fontId="16" fillId="0" borderId="0" xfId="56" applyFont="1" applyBorder="1" applyAlignment="1">
      <alignment horizontal="left"/>
    </xf>
    <xf numFmtId="165" fontId="41" fillId="8" borderId="0" xfId="2" applyNumberFormat="1" applyFont="1" applyFill="1"/>
    <xf numFmtId="0" fontId="16" fillId="0" borderId="0" xfId="55" applyFont="1" applyAlignment="1">
      <alignment horizontal="left"/>
    </xf>
    <xf numFmtId="164" fontId="71" fillId="0" borderId="0" xfId="1" applyNumberFormat="1" applyFont="1" applyFill="1"/>
    <xf numFmtId="164" fontId="71" fillId="0" borderId="0" xfId="1" applyNumberFormat="1" applyFont="1"/>
    <xf numFmtId="0" fontId="49" fillId="0" borderId="0" xfId="56" applyFont="1"/>
    <xf numFmtId="164" fontId="49" fillId="0" borderId="0" xfId="1" applyNumberFormat="1" applyFont="1" applyBorder="1"/>
    <xf numFmtId="164" fontId="49" fillId="8" borderId="0" xfId="1" applyNumberFormat="1" applyFont="1" applyFill="1" applyBorder="1"/>
    <xf numFmtId="164" fontId="16" fillId="0" borderId="0" xfId="1" applyNumberFormat="1" applyFont="1" applyBorder="1"/>
    <xf numFmtId="0" fontId="16" fillId="0" borderId="0" xfId="56" applyFont="1" applyAlignment="1">
      <alignment wrapText="1"/>
    </xf>
    <xf numFmtId="164" fontId="71" fillId="8" borderId="0" xfId="1" applyNumberFormat="1" applyFont="1" applyFill="1"/>
    <xf numFmtId="0" fontId="16" fillId="0" borderId="0" xfId="56" applyFont="1" applyFill="1"/>
    <xf numFmtId="0" fontId="16" fillId="0" borderId="0" xfId="56" applyFont="1" applyFill="1" applyAlignment="1">
      <alignment horizontal="left"/>
    </xf>
    <xf numFmtId="0" fontId="49" fillId="0" borderId="0" xfId="54" applyFont="1"/>
    <xf numFmtId="0" fontId="49" fillId="0" borderId="1" xfId="54" applyFont="1" applyBorder="1"/>
    <xf numFmtId="0" fontId="16" fillId="0" borderId="0" xfId="54" applyFont="1" applyBorder="1"/>
    <xf numFmtId="0" fontId="16" fillId="0" borderId="0" xfId="54" applyFont="1" applyBorder="1" applyAlignment="1">
      <alignment horizontal="left"/>
    </xf>
    <xf numFmtId="164" fontId="49" fillId="0" borderId="0" xfId="1" applyNumberFormat="1" applyFont="1" applyFill="1" applyBorder="1"/>
    <xf numFmtId="0" fontId="16" fillId="0" borderId="0" xfId="39" applyFont="1" applyFill="1"/>
    <xf numFmtId="0" fontId="16" fillId="0" borderId="0" xfId="39" applyFont="1" applyFill="1" applyAlignment="1">
      <alignment horizontal="left"/>
    </xf>
    <xf numFmtId="0" fontId="16" fillId="0" borderId="0" xfId="39" applyFont="1" applyFill="1" applyBorder="1" applyAlignment="1">
      <alignment horizontal="left"/>
    </xf>
    <xf numFmtId="0" fontId="16" fillId="0" borderId="0" xfId="37" applyFont="1" applyFill="1"/>
    <xf numFmtId="165" fontId="16" fillId="0" borderId="0" xfId="2" applyNumberFormat="1" applyFont="1" applyFill="1"/>
    <xf numFmtId="0" fontId="19" fillId="0" borderId="0" xfId="50" applyFill="1"/>
    <xf numFmtId="0" fontId="16" fillId="0" borderId="0" xfId="37" applyFont="1" applyFill="1" applyBorder="1"/>
    <xf numFmtId="0" fontId="20" fillId="0" borderId="0" xfId="38" applyFill="1"/>
    <xf numFmtId="0" fontId="19" fillId="0" borderId="0" xfId="50" applyFill="1" applyAlignment="1">
      <alignment horizontal="left"/>
    </xf>
    <xf numFmtId="0" fontId="16" fillId="0" borderId="0" xfId="38" applyFont="1" applyFill="1" applyAlignment="1">
      <alignment horizontal="left"/>
    </xf>
    <xf numFmtId="0" fontId="67" fillId="0" borderId="0" xfId="38" applyFont="1" applyFill="1"/>
    <xf numFmtId="44" fontId="67" fillId="0" borderId="0" xfId="2" applyFont="1" applyFill="1"/>
    <xf numFmtId="0" fontId="16" fillId="0" borderId="0" xfId="39" applyFont="1" applyFill="1" applyAlignment="1">
      <alignment wrapText="1"/>
    </xf>
    <xf numFmtId="165" fontId="16" fillId="0" borderId="0" xfId="2" applyNumberFormat="1" applyFont="1" applyFill="1" applyBorder="1"/>
    <xf numFmtId="44" fontId="16" fillId="0" borderId="0" xfId="2" applyFont="1" applyFill="1"/>
    <xf numFmtId="0" fontId="20" fillId="0" borderId="0" xfId="39" applyFill="1"/>
    <xf numFmtId="0" fontId="67" fillId="0" borderId="0" xfId="37" applyFont="1" applyFill="1" applyBorder="1" applyAlignment="1">
      <alignment horizontal="left"/>
    </xf>
    <xf numFmtId="0" fontId="16" fillId="0" borderId="0" xfId="37" applyFont="1" applyFill="1" applyBorder="1" applyAlignment="1">
      <alignment horizontal="left"/>
    </xf>
    <xf numFmtId="0" fontId="16" fillId="0" borderId="0" xfId="37" applyFont="1" applyFill="1" applyAlignment="1">
      <alignment horizontal="left"/>
    </xf>
    <xf numFmtId="0" fontId="16" fillId="0" borderId="0" xfId="37" applyFont="1" applyFill="1" applyAlignment="1">
      <alignment wrapText="1"/>
    </xf>
    <xf numFmtId="165" fontId="49" fillId="0" borderId="0" xfId="30" applyNumberFormat="1" applyFont="1" applyBorder="1"/>
    <xf numFmtId="0" fontId="16" fillId="0" borderId="0" xfId="28" applyFont="1"/>
    <xf numFmtId="164" fontId="41" fillId="0" borderId="0" xfId="32" applyNumberFormat="1" applyFont="1"/>
    <xf numFmtId="0" fontId="16" fillId="0" borderId="0" xfId="28" applyFont="1" applyFill="1"/>
    <xf numFmtId="165" fontId="16" fillId="0" borderId="0" xfId="28" applyNumberFormat="1" applyFont="1" applyFill="1"/>
    <xf numFmtId="165" fontId="41" fillId="0" borderId="0" xfId="29" applyNumberFormat="1" applyFont="1" applyFill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15" fillId="0" borderId="0" xfId="56" applyFont="1"/>
    <xf numFmtId="0" fontId="14" fillId="0" borderId="0" xfId="56" applyFont="1"/>
    <xf numFmtId="0" fontId="75" fillId="0" borderId="0" xfId="56" applyFont="1"/>
    <xf numFmtId="164" fontId="82" fillId="0" borderId="0" xfId="1" applyNumberFormat="1" applyFont="1" applyFill="1" applyBorder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165" fontId="20" fillId="0" borderId="0" xfId="38" applyNumberFormat="1"/>
    <xf numFmtId="0" fontId="13" fillId="0" borderId="0" xfId="34" applyFont="1"/>
    <xf numFmtId="164" fontId="13" fillId="0" borderId="0" xfId="1" applyNumberFormat="1" applyFont="1"/>
    <xf numFmtId="0" fontId="13" fillId="0" borderId="0" xfId="13" applyFont="1"/>
    <xf numFmtId="0" fontId="13" fillId="0" borderId="0" xfId="36" applyFont="1"/>
    <xf numFmtId="0" fontId="13" fillId="0" borderId="0" xfId="36" applyFont="1" applyAlignment="1">
      <alignment horizontal="left"/>
    </xf>
    <xf numFmtId="0" fontId="13" fillId="0" borderId="0" xfId="13" applyFont="1" applyAlignment="1">
      <alignment horizontal="left"/>
    </xf>
    <xf numFmtId="0" fontId="13" fillId="0" borderId="0" xfId="36" applyFont="1" applyBorder="1" applyAlignment="1">
      <alignment horizontal="left"/>
    </xf>
    <xf numFmtId="164" fontId="13" fillId="0" borderId="0" xfId="1" applyNumberFormat="1" applyFont="1" applyBorder="1"/>
    <xf numFmtId="0" fontId="13" fillId="0" borderId="0" xfId="36" applyFont="1" applyAlignment="1">
      <alignment wrapText="1"/>
    </xf>
    <xf numFmtId="0" fontId="13" fillId="0" borderId="0" xfId="34" applyFont="1" applyBorder="1" applyAlignment="1">
      <alignment horizontal="left"/>
    </xf>
    <xf numFmtId="0" fontId="13" fillId="0" borderId="0" xfId="34" applyFont="1" applyBorder="1"/>
    <xf numFmtId="0" fontId="12" fillId="0" borderId="0" xfId="56" applyFont="1"/>
    <xf numFmtId="0" fontId="12" fillId="0" borderId="0" xfId="55" applyFont="1"/>
    <xf numFmtId="0" fontId="12" fillId="0" borderId="0" xfId="54" applyFont="1"/>
    <xf numFmtId="0" fontId="12" fillId="0" borderId="0" xfId="56" applyFont="1" applyBorder="1" applyAlignment="1">
      <alignment horizontal="left"/>
    </xf>
    <xf numFmtId="0" fontId="12" fillId="0" borderId="0" xfId="55" applyFont="1" applyAlignment="1">
      <alignment horizontal="left"/>
    </xf>
    <xf numFmtId="0" fontId="12" fillId="0" borderId="0" xfId="56" applyFont="1" applyAlignment="1">
      <alignment horizontal="left"/>
    </xf>
    <xf numFmtId="164" fontId="12" fillId="0" borderId="0" xfId="1" applyNumberFormat="1" applyFont="1" applyBorder="1"/>
    <xf numFmtId="0" fontId="12" fillId="0" borderId="0" xfId="56" applyFont="1" applyAlignment="1">
      <alignment wrapText="1"/>
    </xf>
    <xf numFmtId="164" fontId="12" fillId="0" borderId="0" xfId="1" applyNumberFormat="1" applyFont="1"/>
    <xf numFmtId="0" fontId="12" fillId="0" borderId="0" xfId="54" applyFont="1" applyBorder="1"/>
    <xf numFmtId="0" fontId="12" fillId="0" borderId="0" xfId="54" applyFont="1" applyBorder="1" applyAlignment="1">
      <alignment horizontal="left"/>
    </xf>
    <xf numFmtId="0" fontId="12" fillId="0" borderId="0" xfId="38" applyFont="1"/>
    <xf numFmtId="0" fontId="12" fillId="0" borderId="0" xfId="28" applyFont="1"/>
    <xf numFmtId="165" fontId="41" fillId="0" borderId="0" xfId="29" applyNumberFormat="1" applyFont="1"/>
    <xf numFmtId="0" fontId="12" fillId="0" borderId="0" xfId="28" applyFont="1" applyFill="1"/>
    <xf numFmtId="165" fontId="71" fillId="0" borderId="0" xfId="29" applyNumberFormat="1" applyFont="1" applyFill="1"/>
    <xf numFmtId="165" fontId="12" fillId="0" borderId="0" xfId="28" applyNumberFormat="1" applyFont="1" applyFill="1"/>
    <xf numFmtId="0" fontId="12" fillId="0" borderId="0" xfId="37" applyFont="1" applyFill="1"/>
    <xf numFmtId="44" fontId="12" fillId="0" borderId="0" xfId="2" applyFont="1"/>
    <xf numFmtId="165" fontId="12" fillId="0" borderId="0" xfId="2" applyNumberFormat="1" applyFont="1"/>
    <xf numFmtId="165" fontId="49" fillId="0" borderId="0" xfId="2" applyNumberFormat="1" applyFont="1" applyBorder="1"/>
    <xf numFmtId="164" fontId="82" fillId="0" borderId="0" xfId="1" applyNumberFormat="1" applyFont="1"/>
    <xf numFmtId="164" fontId="19" fillId="0" borderId="0" xfId="2" applyNumberFormat="1" applyFont="1"/>
    <xf numFmtId="164" fontId="19" fillId="0" borderId="0" xfId="1" applyNumberFormat="1" applyFont="1"/>
    <xf numFmtId="164" fontId="19" fillId="0" borderId="0" xfId="1" applyNumberFormat="1" applyFont="1" applyFill="1"/>
    <xf numFmtId="165" fontId="57" fillId="0" borderId="0" xfId="2" applyNumberFormat="1" applyFont="1"/>
    <xf numFmtId="164" fontId="33" fillId="0" borderId="0" xfId="42" applyNumberFormat="1" applyFont="1" applyFill="1"/>
    <xf numFmtId="165" fontId="57" fillId="0" borderId="0" xfId="2" applyNumberFormat="1" applyFont="1" applyFill="1"/>
    <xf numFmtId="164" fontId="57" fillId="0" borderId="0" xfId="1" applyNumberFormat="1" applyFont="1"/>
    <xf numFmtId="164" fontId="57" fillId="0" borderId="0" xfId="1" applyNumberFormat="1" applyFont="1" applyFill="1"/>
    <xf numFmtId="167" fontId="33" fillId="0" borderId="0" xfId="1" applyNumberFormat="1" applyFill="1"/>
    <xf numFmtId="164" fontId="33" fillId="0" borderId="0" xfId="1" applyNumberFormat="1" applyFill="1"/>
    <xf numFmtId="0" fontId="11" fillId="0" borderId="0" xfId="55" applyFont="1"/>
    <xf numFmtId="0" fontId="11" fillId="0" borderId="0" xfId="36" applyFont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10" fillId="0" borderId="0" xfId="13" applyFont="1"/>
    <xf numFmtId="0" fontId="10" fillId="0" borderId="0" xfId="13" applyFont="1" applyAlignment="1">
      <alignment horizontal="left"/>
    </xf>
    <xf numFmtId="0" fontId="10" fillId="0" borderId="0" xfId="36" applyFont="1"/>
    <xf numFmtId="0" fontId="10" fillId="0" borderId="0" xfId="36" applyFont="1" applyBorder="1" applyAlignment="1">
      <alignment horizontal="left"/>
    </xf>
    <xf numFmtId="0" fontId="10" fillId="0" borderId="0" xfId="36" applyFont="1" applyAlignment="1">
      <alignment wrapText="1"/>
    </xf>
    <xf numFmtId="164" fontId="10" fillId="0" borderId="0" xfId="1" applyNumberFormat="1" applyFont="1" applyBorder="1"/>
    <xf numFmtId="43" fontId="10" fillId="0" borderId="0" xfId="1" applyFont="1"/>
    <xf numFmtId="0" fontId="10" fillId="0" borderId="0" xfId="34" applyFont="1" applyBorder="1" applyAlignment="1">
      <alignment horizontal="left"/>
    </xf>
    <xf numFmtId="0" fontId="10" fillId="0" borderId="0" xfId="34" applyFont="1" applyBorder="1"/>
    <xf numFmtId="0" fontId="10" fillId="0" borderId="0" xfId="34" applyFont="1"/>
    <xf numFmtId="164" fontId="10" fillId="0" borderId="0" xfId="1" applyNumberFormat="1" applyFont="1"/>
    <xf numFmtId="0" fontId="10" fillId="0" borderId="0" xfId="38" applyFont="1"/>
    <xf numFmtId="164" fontId="33" fillId="0" borderId="5" xfId="42" applyNumberFormat="1" applyFont="1" applyFill="1" applyBorder="1"/>
    <xf numFmtId="165" fontId="33" fillId="0" borderId="0" xfId="41" applyNumberFormat="1" applyFont="1" applyFill="1"/>
    <xf numFmtId="43" fontId="33" fillId="0" borderId="5" xfId="1" applyFont="1" applyFill="1" applyBorder="1"/>
    <xf numFmtId="164" fontId="33" fillId="0" borderId="5" xfId="1" applyNumberFormat="1" applyFill="1" applyBorder="1"/>
    <xf numFmtId="165" fontId="33" fillId="0" borderId="5" xfId="41" applyNumberFormat="1" applyFont="1" applyFill="1" applyBorder="1"/>
    <xf numFmtId="0" fontId="83" fillId="0" borderId="0" xfId="41" applyFont="1"/>
    <xf numFmtId="165" fontId="33" fillId="0" borderId="0" xfId="2" applyNumberFormat="1"/>
    <xf numFmtId="164" fontId="33" fillId="0" borderId="0" xfId="42" applyNumberFormat="1" applyFont="1" applyFill="1" applyBorder="1"/>
    <xf numFmtId="164" fontId="0" fillId="0" borderId="0" xfId="42" applyNumberFormat="1" applyFont="1" applyFill="1" applyBorder="1"/>
    <xf numFmtId="43" fontId="10" fillId="0" borderId="0" xfId="1" applyFont="1" applyBorder="1"/>
    <xf numFmtId="165" fontId="10" fillId="0" borderId="0" xfId="2" applyNumberFormat="1" applyFont="1" applyBorder="1"/>
    <xf numFmtId="165" fontId="10" fillId="0" borderId="0" xfId="2" applyNumberFormat="1" applyFont="1"/>
    <xf numFmtId="164" fontId="10" fillId="0" borderId="0" xfId="1" applyNumberFormat="1" applyFont="1" applyFill="1"/>
    <xf numFmtId="168" fontId="58" fillId="0" borderId="0" xfId="9" applyNumberFormat="1" applyFont="1"/>
    <xf numFmtId="169" fontId="58" fillId="0" borderId="0" xfId="9" applyNumberFormat="1" applyFont="1" applyAlignment="1">
      <alignment horizontal="left"/>
    </xf>
    <xf numFmtId="0" fontId="10" fillId="0" borderId="0" xfId="36" applyFont="1" applyAlignment="1">
      <alignment horizontal="left"/>
    </xf>
    <xf numFmtId="0" fontId="9" fillId="0" borderId="0" xfId="13" applyFont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8" fillId="0" borderId="0" xfId="38" applyFont="1"/>
    <xf numFmtId="0" fontId="56" fillId="3" borderId="0" xfId="38" applyFont="1" applyFill="1"/>
    <xf numFmtId="164" fontId="37" fillId="3" borderId="1" xfId="1" applyNumberFormat="1" applyFont="1" applyFill="1" applyBorder="1" applyAlignment="1">
      <alignment horizontal="center"/>
    </xf>
    <xf numFmtId="165" fontId="49" fillId="3" borderId="2" xfId="2" applyNumberFormat="1" applyFont="1" applyFill="1" applyBorder="1"/>
    <xf numFmtId="164" fontId="10" fillId="3" borderId="0" xfId="1" applyNumberFormat="1" applyFont="1" applyFill="1"/>
    <xf numFmtId="164" fontId="10" fillId="9" borderId="0" xfId="1" applyNumberFormat="1" applyFont="1" applyFill="1"/>
    <xf numFmtId="164" fontId="33" fillId="3" borderId="0" xfId="15" applyNumberFormat="1" applyFont="1" applyFill="1"/>
    <xf numFmtId="164" fontId="10" fillId="0" borderId="0" xfId="1" applyNumberFormat="1" applyFont="1" applyFill="1" applyBorder="1"/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164" fontId="20" fillId="0" borderId="0" xfId="38" applyNumberFormat="1"/>
    <xf numFmtId="0" fontId="7" fillId="0" borderId="0" xfId="36" applyFont="1"/>
    <xf numFmtId="0" fontId="7" fillId="0" borderId="0" xfId="13" applyFont="1"/>
    <xf numFmtId="0" fontId="7" fillId="0" borderId="0" xfId="36" applyFont="1" applyBorder="1" applyAlignment="1">
      <alignment horizontal="left"/>
    </xf>
    <xf numFmtId="0" fontId="7" fillId="0" borderId="0" xfId="13" applyFont="1" applyAlignment="1">
      <alignment horizontal="left"/>
    </xf>
    <xf numFmtId="0" fontId="7" fillId="0" borderId="0" xfId="36" applyFont="1" applyAlignment="1">
      <alignment horizontal="left"/>
    </xf>
    <xf numFmtId="164" fontId="7" fillId="0" borderId="0" xfId="1" applyNumberFormat="1" applyFont="1" applyBorder="1"/>
    <xf numFmtId="43" fontId="7" fillId="0" borderId="0" xfId="1" applyFont="1"/>
    <xf numFmtId="0" fontId="7" fillId="0" borderId="0" xfId="36" applyFont="1" applyAlignment="1">
      <alignment wrapText="1"/>
    </xf>
    <xf numFmtId="0" fontId="7" fillId="0" borderId="0" xfId="34" applyFont="1"/>
    <xf numFmtId="164" fontId="7" fillId="0" borderId="0" xfId="1" applyNumberFormat="1" applyFont="1"/>
    <xf numFmtId="0" fontId="7" fillId="0" borderId="0" xfId="34" applyFont="1" applyBorder="1" applyAlignment="1">
      <alignment horizontal="left"/>
    </xf>
    <xf numFmtId="0" fontId="7" fillId="0" borderId="0" xfId="34" applyFont="1" applyBorder="1"/>
    <xf numFmtId="43" fontId="7" fillId="0" borderId="0" xfId="1" applyFont="1" applyFill="1"/>
    <xf numFmtId="0" fontId="7" fillId="0" borderId="0" xfId="50" applyFont="1"/>
    <xf numFmtId="165" fontId="49" fillId="0" borderId="8" xfId="2" applyNumberFormat="1" applyFont="1" applyBorder="1"/>
    <xf numFmtId="165" fontId="7" fillId="0" borderId="0" xfId="2" applyNumberFormat="1" applyFont="1" applyBorder="1"/>
    <xf numFmtId="165" fontId="7" fillId="0" borderId="0" xfId="2" applyNumberFormat="1" applyFont="1"/>
    <xf numFmtId="0" fontId="6" fillId="0" borderId="0" xfId="34" applyFont="1"/>
    <xf numFmtId="165" fontId="6" fillId="0" borderId="0" xfId="2" applyNumberFormat="1" applyFont="1"/>
    <xf numFmtId="0" fontId="6" fillId="0" borderId="0" xfId="55" applyFont="1"/>
    <xf numFmtId="0" fontId="6" fillId="0" borderId="0" xfId="50" applyFont="1"/>
    <xf numFmtId="164" fontId="84" fillId="0" borderId="0" xfId="55" applyNumberFormat="1" applyFont="1"/>
    <xf numFmtId="164" fontId="84" fillId="0" borderId="0" xfId="1" applyNumberFormat="1" applyFont="1"/>
    <xf numFmtId="165" fontId="84" fillId="0" borderId="0" xfId="2" applyNumberFormat="1" applyFont="1" applyFill="1"/>
    <xf numFmtId="0" fontId="84" fillId="0" borderId="0" xfId="50" applyFont="1"/>
    <xf numFmtId="165" fontId="84" fillId="0" borderId="0" xfId="2" applyNumberFormat="1" applyFont="1"/>
    <xf numFmtId="43" fontId="84" fillId="0" borderId="0" xfId="1" applyFont="1" applyFill="1"/>
    <xf numFmtId="164" fontId="33" fillId="0" borderId="1" xfId="15" applyNumberFormat="1" applyFont="1" applyFill="1" applyBorder="1"/>
    <xf numFmtId="164" fontId="0" fillId="0" borderId="1" xfId="42" applyNumberFormat="1" applyFont="1" applyFill="1" applyBorder="1"/>
    <xf numFmtId="167" fontId="33" fillId="0" borderId="0" xfId="1" applyNumberFormat="1" applyFont="1" applyFill="1"/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164" fontId="7" fillId="0" borderId="0" xfId="1" applyNumberFormat="1" applyFont="1" applyFill="1"/>
    <xf numFmtId="0" fontId="12" fillId="0" borderId="0" xfId="55" applyFont="1" applyFill="1"/>
    <xf numFmtId="0" fontId="5" fillId="0" borderId="0" xfId="34" applyFont="1"/>
    <xf numFmtId="0" fontId="5" fillId="0" borderId="0" xfId="50" applyFont="1"/>
    <xf numFmtId="0" fontId="5" fillId="0" borderId="0" xfId="36" applyFont="1"/>
    <xf numFmtId="0" fontId="5" fillId="0" borderId="0" xfId="36" applyFont="1" applyAlignment="1">
      <alignment horizontal="left"/>
    </xf>
    <xf numFmtId="0" fontId="5" fillId="0" borderId="0" xfId="36" applyFont="1" applyBorder="1" applyAlignment="1">
      <alignment horizontal="left"/>
    </xf>
    <xf numFmtId="164" fontId="5" fillId="0" borderId="0" xfId="1" applyNumberFormat="1" applyFont="1" applyBorder="1"/>
    <xf numFmtId="0" fontId="5" fillId="0" borderId="0" xfId="36" applyFont="1" applyAlignment="1">
      <alignment wrapText="1"/>
    </xf>
    <xf numFmtId="164" fontId="5" fillId="0" borderId="0" xfId="1" applyNumberFormat="1" applyFont="1"/>
    <xf numFmtId="0" fontId="5" fillId="0" borderId="0" xfId="34" applyFont="1" applyBorder="1" applyAlignment="1">
      <alignment horizontal="left"/>
    </xf>
    <xf numFmtId="0" fontId="5" fillId="0" borderId="0" xfId="13" applyFont="1"/>
    <xf numFmtId="0" fontId="5" fillId="0" borderId="0" xfId="13" applyFont="1" applyAlignment="1">
      <alignment horizontal="left"/>
    </xf>
    <xf numFmtId="164" fontId="49" fillId="0" borderId="8" xfId="1" applyNumberFormat="1" applyFont="1" applyBorder="1"/>
    <xf numFmtId="164" fontId="49" fillId="0" borderId="2" xfId="1" applyNumberFormat="1" applyFont="1" applyBorder="1"/>
    <xf numFmtId="0" fontId="5" fillId="0" borderId="0" xfId="34" applyFont="1" applyBorder="1"/>
    <xf numFmtId="0" fontId="4" fillId="0" borderId="0" xfId="34" applyFont="1"/>
    <xf numFmtId="0" fontId="4" fillId="0" borderId="0" xfId="34" applyFont="1" applyBorder="1" applyAlignment="1">
      <alignment horizontal="left"/>
    </xf>
    <xf numFmtId="164" fontId="4" fillId="0" borderId="0" xfId="1" applyNumberFormat="1" applyFont="1"/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3" fillId="0" borderId="0" xfId="57" applyFont="1"/>
    <xf numFmtId="164" fontId="3" fillId="0" borderId="0" xfId="1" applyNumberFormat="1" applyFont="1"/>
    <xf numFmtId="0" fontId="3" fillId="0" borderId="0" xfId="58" applyFont="1"/>
    <xf numFmtId="0" fontId="56" fillId="0" borderId="1" xfId="59" applyFont="1" applyBorder="1"/>
    <xf numFmtId="0" fontId="37" fillId="0" borderId="1" xfId="59" applyFont="1" applyBorder="1" applyAlignment="1">
      <alignment horizontal="left"/>
    </xf>
    <xf numFmtId="0" fontId="37" fillId="0" borderId="0" xfId="59" applyFont="1" applyBorder="1" applyAlignment="1">
      <alignment horizontal="center"/>
    </xf>
    <xf numFmtId="0" fontId="37" fillId="0" borderId="1" xfId="59" applyFont="1" applyBorder="1" applyAlignment="1">
      <alignment horizontal="center"/>
    </xf>
    <xf numFmtId="0" fontId="37" fillId="0" borderId="0" xfId="59" applyFont="1"/>
    <xf numFmtId="0" fontId="49" fillId="0" borderId="1" xfId="58" applyFont="1" applyBorder="1" applyAlignment="1">
      <alignment horizontal="center" wrapText="1"/>
    </xf>
    <xf numFmtId="0" fontId="3" fillId="0" borderId="0" xfId="59" applyFont="1"/>
    <xf numFmtId="0" fontId="3" fillId="0" borderId="0" xfId="59" applyFont="1" applyAlignment="1">
      <alignment horizontal="left"/>
    </xf>
    <xf numFmtId="0" fontId="49" fillId="0" borderId="1" xfId="59" applyFont="1" applyBorder="1" applyAlignment="1">
      <alignment horizontal="left"/>
    </xf>
    <xf numFmtId="0" fontId="3" fillId="0" borderId="0" xfId="59" applyFont="1" applyBorder="1" applyAlignment="1">
      <alignment horizontal="left"/>
    </xf>
    <xf numFmtId="0" fontId="49" fillId="0" borderId="0" xfId="59" applyFont="1"/>
    <xf numFmtId="164" fontId="3" fillId="0" borderId="0" xfId="1" applyNumberFormat="1" applyFont="1" applyBorder="1"/>
    <xf numFmtId="0" fontId="49" fillId="0" borderId="0" xfId="57" applyFont="1"/>
    <xf numFmtId="0" fontId="49" fillId="0" borderId="1" xfId="57" applyFont="1" applyBorder="1"/>
    <xf numFmtId="0" fontId="3" fillId="6" borderId="0" xfId="57" applyFont="1" applyFill="1" applyBorder="1" applyAlignment="1">
      <alignment horizontal="left"/>
    </xf>
    <xf numFmtId="0" fontId="3" fillId="3" borderId="0" xfId="57" applyFont="1" applyFill="1"/>
    <xf numFmtId="164" fontId="3" fillId="0" borderId="0" xfId="1" applyNumberFormat="1" applyFont="1" applyFill="1"/>
    <xf numFmtId="0" fontId="3" fillId="0" borderId="0" xfId="57" applyFont="1" applyBorder="1" applyAlignment="1">
      <alignment horizontal="left"/>
    </xf>
    <xf numFmtId="0" fontId="3" fillId="0" borderId="0" xfId="57" applyFont="1" applyAlignment="1">
      <alignment wrapText="1"/>
    </xf>
    <xf numFmtId="165" fontId="3" fillId="0" borderId="0" xfId="2" applyNumberFormat="1" applyFont="1"/>
    <xf numFmtId="0" fontId="3" fillId="0" borderId="0" xfId="57" applyFont="1" applyBorder="1"/>
    <xf numFmtId="164" fontId="3" fillId="0" borderId="5" xfId="1" applyNumberFormat="1" applyFont="1" applyBorder="1"/>
    <xf numFmtId="0" fontId="3" fillId="0" borderId="0" xfId="58" applyFont="1" applyAlignment="1">
      <alignment horizontal="left"/>
    </xf>
    <xf numFmtId="0" fontId="49" fillId="0" borderId="0" xfId="57" applyFont="1" applyBorder="1"/>
    <xf numFmtId="44" fontId="33" fillId="0" borderId="0" xfId="2"/>
    <xf numFmtId="44" fontId="33" fillId="3" borderId="0" xfId="41" applyNumberFormat="1" applyFill="1"/>
    <xf numFmtId="0" fontId="3" fillId="0" borderId="0" xfId="38" applyFont="1"/>
    <xf numFmtId="165" fontId="33" fillId="0" borderId="0" xfId="43" applyNumberFormat="1" applyFill="1"/>
    <xf numFmtId="0" fontId="20" fillId="0" borderId="0" xfId="38" applyBorder="1"/>
    <xf numFmtId="0" fontId="56" fillId="0" borderId="0" xfId="36" applyFont="1" applyBorder="1"/>
    <xf numFmtId="0" fontId="37" fillId="0" borderId="0" xfId="36" applyFont="1" applyBorder="1" applyAlignment="1">
      <alignment horizontal="left"/>
    </xf>
    <xf numFmtId="0" fontId="37" fillId="0" borderId="0" xfId="36" applyFont="1" applyBorder="1"/>
    <xf numFmtId="0" fontId="5" fillId="0" borderId="0" xfId="36" applyFont="1" applyBorder="1"/>
    <xf numFmtId="0" fontId="49" fillId="0" borderId="0" xfId="36" applyFont="1" applyBorder="1" applyAlignment="1">
      <alignment horizontal="left"/>
    </xf>
    <xf numFmtId="0" fontId="20" fillId="0" borderId="0" xfId="38" applyBorder="1" applyAlignment="1">
      <alignment horizontal="left"/>
    </xf>
    <xf numFmtId="164" fontId="0" fillId="0" borderId="0" xfId="40" applyNumberFormat="1" applyFont="1" applyBorder="1"/>
    <xf numFmtId="0" fontId="3" fillId="0" borderId="0" xfId="34" applyFont="1"/>
    <xf numFmtId="0" fontId="3" fillId="0" borderId="0" xfId="28" applyFont="1"/>
    <xf numFmtId="0" fontId="3" fillId="0" borderId="0" xfId="57" applyFont="1" applyFill="1" applyBorder="1" applyAlignment="1">
      <alignment horizontal="left"/>
    </xf>
    <xf numFmtId="0" fontId="3" fillId="0" borderId="0" xfId="57" applyFont="1" applyFill="1"/>
    <xf numFmtId="164" fontId="3" fillId="3" borderId="0" xfId="1" applyNumberFormat="1" applyFont="1" applyFill="1"/>
    <xf numFmtId="164" fontId="19" fillId="0" borderId="0" xfId="50" applyNumberFormat="1"/>
    <xf numFmtId="0" fontId="41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41" fillId="0" borderId="0" xfId="0" applyFont="1" applyAlignment="1">
      <alignment horizontal="center"/>
    </xf>
    <xf numFmtId="164" fontId="37" fillId="5" borderId="1" xfId="1" applyNumberFormat="1" applyFont="1" applyFill="1" applyBorder="1" applyAlignment="1">
      <alignment horizontal="center" wrapText="1"/>
    </xf>
    <xf numFmtId="164" fontId="41" fillId="5" borderId="0" xfId="1" applyNumberFormat="1" applyFont="1" applyFill="1"/>
    <xf numFmtId="165" fontId="49" fillId="5" borderId="8" xfId="2" applyNumberFormat="1" applyFont="1" applyFill="1" applyBorder="1"/>
    <xf numFmtId="164" fontId="49" fillId="5" borderId="0" xfId="1" applyNumberFormat="1" applyFont="1" applyFill="1" applyBorder="1"/>
    <xf numFmtId="164" fontId="3" fillId="5" borderId="0" xfId="1" applyNumberFormat="1" applyFont="1" applyFill="1" applyBorder="1"/>
    <xf numFmtId="164" fontId="3" fillId="5" borderId="0" xfId="1" applyNumberFormat="1" applyFont="1" applyFill="1"/>
    <xf numFmtId="164" fontId="49" fillId="5" borderId="8" xfId="1" applyNumberFormat="1" applyFont="1" applyFill="1" applyBorder="1"/>
    <xf numFmtId="164" fontId="49" fillId="5" borderId="2" xfId="1" applyNumberFormat="1" applyFont="1" applyFill="1" applyBorder="1"/>
    <xf numFmtId="164" fontId="3" fillId="5" borderId="5" xfId="1" applyNumberFormat="1" applyFont="1" applyFill="1" applyBorder="1"/>
    <xf numFmtId="0" fontId="3" fillId="3" borderId="0" xfId="59" applyFont="1" applyFill="1"/>
    <xf numFmtId="0" fontId="41" fillId="0" borderId="0" xfId="0" applyFont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164" fontId="33" fillId="0" borderId="0" xfId="1" applyNumberFormat="1" applyFont="1" applyFill="1" applyBorder="1"/>
    <xf numFmtId="165" fontId="33" fillId="0" borderId="0" xfId="2" applyNumberFormat="1" applyFill="1"/>
    <xf numFmtId="0" fontId="2" fillId="0" borderId="0" xfId="60" applyFont="1" applyBorder="1"/>
    <xf numFmtId="164" fontId="2" fillId="0" borderId="0" xfId="1" applyNumberFormat="1" applyFont="1" applyBorder="1"/>
    <xf numFmtId="0" fontId="2" fillId="0" borderId="0" xfId="61" applyBorder="1"/>
    <xf numFmtId="0" fontId="2" fillId="0" borderId="0" xfId="61"/>
    <xf numFmtId="0" fontId="56" fillId="0" borderId="0" xfId="62" applyFont="1" applyBorder="1"/>
    <xf numFmtId="0" fontId="37" fillId="0" borderId="0" xfId="62" applyFont="1" applyBorder="1" applyAlignment="1">
      <alignment horizontal="left"/>
    </xf>
    <xf numFmtId="0" fontId="37" fillId="0" borderId="0" xfId="62" applyFont="1" applyBorder="1" applyAlignment="1">
      <alignment horizontal="center"/>
    </xf>
    <xf numFmtId="0" fontId="37" fillId="0" borderId="0" xfId="62" applyFont="1" applyBorder="1"/>
    <xf numFmtId="0" fontId="2" fillId="0" borderId="0" xfId="62" applyFont="1" applyBorder="1"/>
    <xf numFmtId="0" fontId="2" fillId="0" borderId="0" xfId="62" applyFont="1" applyBorder="1" applyAlignment="1">
      <alignment horizontal="left"/>
    </xf>
    <xf numFmtId="0" fontId="49" fillId="0" borderId="0" xfId="62" applyFont="1" applyBorder="1" applyAlignment="1">
      <alignment horizontal="left"/>
    </xf>
    <xf numFmtId="0" fontId="56" fillId="0" borderId="1" xfId="63" applyFont="1" applyBorder="1"/>
    <xf numFmtId="0" fontId="37" fillId="0" borderId="1" xfId="63" applyFont="1" applyBorder="1" applyAlignment="1">
      <alignment horizontal="left"/>
    </xf>
    <xf numFmtId="0" fontId="37" fillId="0" borderId="0" xfId="63" applyFont="1" applyBorder="1" applyAlignment="1">
      <alignment horizontal="center"/>
    </xf>
    <xf numFmtId="0" fontId="37" fillId="0" borderId="1" xfId="63" applyFont="1" applyBorder="1" applyAlignment="1">
      <alignment horizontal="center"/>
    </xf>
    <xf numFmtId="0" fontId="37" fillId="0" borderId="0" xfId="63" applyFont="1"/>
    <xf numFmtId="0" fontId="2" fillId="0" borderId="0" xfId="64" applyFont="1"/>
    <xf numFmtId="0" fontId="2" fillId="0" borderId="0" xfId="63" applyFont="1"/>
    <xf numFmtId="0" fontId="2" fillId="0" borderId="0" xfId="63" applyFont="1" applyAlignment="1">
      <alignment horizontal="left"/>
    </xf>
    <xf numFmtId="0" fontId="49" fillId="0" borderId="1" xfId="63" applyFont="1" applyBorder="1" applyAlignment="1">
      <alignment horizontal="left"/>
    </xf>
    <xf numFmtId="0" fontId="2" fillId="0" borderId="0" xfId="63" applyFont="1" applyBorder="1" applyAlignment="1">
      <alignment horizontal="left"/>
    </xf>
    <xf numFmtId="0" fontId="49" fillId="0" borderId="0" xfId="63" applyFont="1"/>
    <xf numFmtId="0" fontId="2" fillId="0" borderId="0" xfId="63" applyFont="1" applyAlignment="1">
      <alignment wrapText="1"/>
    </xf>
    <xf numFmtId="0" fontId="2" fillId="0" borderId="0" xfId="65" applyFont="1"/>
    <xf numFmtId="0" fontId="49" fillId="0" borderId="0" xfId="65" applyFont="1"/>
    <xf numFmtId="164" fontId="2" fillId="0" borderId="0" xfId="1" applyNumberFormat="1" applyFont="1"/>
    <xf numFmtId="0" fontId="49" fillId="0" borderId="1" xfId="65" applyFont="1" applyBorder="1"/>
    <xf numFmtId="0" fontId="2" fillId="0" borderId="0" xfId="65" applyFont="1" applyFill="1" applyBorder="1" applyAlignment="1">
      <alignment horizontal="left"/>
    </xf>
    <xf numFmtId="0" fontId="2" fillId="0" borderId="0" xfId="65" applyFont="1" applyFill="1"/>
    <xf numFmtId="164" fontId="2" fillId="0" borderId="0" xfId="1" applyNumberFormat="1" applyFont="1" applyFill="1"/>
    <xf numFmtId="0" fontId="2" fillId="0" borderId="0" xfId="65" applyFont="1" applyBorder="1" applyAlignment="1">
      <alignment horizontal="left"/>
    </xf>
    <xf numFmtId="0" fontId="2" fillId="0" borderId="0" xfId="65" applyFont="1" applyAlignment="1">
      <alignment wrapText="1"/>
    </xf>
    <xf numFmtId="0" fontId="2" fillId="0" borderId="0" xfId="65" applyFont="1" applyBorder="1"/>
    <xf numFmtId="0" fontId="2" fillId="0" borderId="0" xfId="61" applyBorder="1" applyAlignment="1">
      <alignment horizontal="left"/>
    </xf>
    <xf numFmtId="164" fontId="0" fillId="0" borderId="0" xfId="66" applyNumberFormat="1" applyFont="1" applyBorder="1"/>
    <xf numFmtId="0" fontId="2" fillId="0" borderId="0" xfId="61" applyAlignment="1">
      <alignment horizontal="left"/>
    </xf>
    <xf numFmtId="164" fontId="0" fillId="0" borderId="0" xfId="66" applyNumberFormat="1" applyFont="1"/>
    <xf numFmtId="0" fontId="19" fillId="0" borderId="0" xfId="50" applyBorder="1"/>
    <xf numFmtId="165" fontId="10" fillId="0" borderId="0" xfId="1" applyNumberFormat="1" applyFont="1"/>
    <xf numFmtId="165" fontId="2" fillId="0" borderId="0" xfId="2" applyNumberFormat="1" applyFont="1"/>
    <xf numFmtId="44" fontId="6" fillId="0" borderId="0" xfId="2" applyFont="1"/>
    <xf numFmtId="0" fontId="59" fillId="0" borderId="0" xfId="9" applyFont="1" applyAlignment="1">
      <alignment horizontal="center"/>
    </xf>
    <xf numFmtId="0" fontId="59" fillId="0" borderId="5" xfId="9" applyFont="1" applyBorder="1" applyAlignment="1">
      <alignment horizontal="center"/>
    </xf>
    <xf numFmtId="0" fontId="35" fillId="0" borderId="5" xfId="41" applyFont="1" applyBorder="1" applyAlignment="1">
      <alignment horizontal="center"/>
    </xf>
    <xf numFmtId="0" fontId="41" fillId="0" borderId="0" xfId="0" applyFont="1" applyAlignment="1">
      <alignment horizontal="center"/>
    </xf>
    <xf numFmtId="0" fontId="61" fillId="0" borderId="5" xfId="9" applyFont="1" applyBorder="1" applyAlignment="1">
      <alignment horizontal="center"/>
    </xf>
    <xf numFmtId="41" fontId="63" fillId="0" borderId="0" xfId="9" applyNumberFormat="1" applyFont="1" applyFill="1" applyBorder="1" applyAlignment="1">
      <alignment horizontal="center"/>
    </xf>
    <xf numFmtId="0" fontId="35" fillId="3" borderId="10" xfId="41" applyFont="1" applyFill="1" applyBorder="1" applyAlignment="1">
      <alignment horizontal="center"/>
    </xf>
    <xf numFmtId="0" fontId="59" fillId="0" borderId="0" xfId="41" applyFont="1" applyAlignment="1">
      <alignment horizontal="center"/>
    </xf>
    <xf numFmtId="0" fontId="59" fillId="0" borderId="5" xfId="41" applyFont="1" applyBorder="1" applyAlignment="1">
      <alignment horizontal="center"/>
    </xf>
    <xf numFmtId="0" fontId="58" fillId="0" borderId="0" xfId="9" applyFont="1" applyAlignment="1">
      <alignment horizontal="center"/>
    </xf>
    <xf numFmtId="0" fontId="56" fillId="0" borderId="0" xfId="34" applyFont="1" applyAlignment="1">
      <alignment horizontal="center"/>
    </xf>
    <xf numFmtId="0" fontId="35" fillId="0" borderId="5" xfId="9" applyFont="1" applyBorder="1" applyAlignment="1">
      <alignment horizontal="center"/>
    </xf>
    <xf numFmtId="0" fontId="56" fillId="0" borderId="0" xfId="28" applyFont="1" applyAlignment="1">
      <alignment horizontal="center"/>
    </xf>
    <xf numFmtId="0" fontId="56" fillId="0" borderId="0" xfId="22" applyFont="1" applyAlignment="1">
      <alignment horizontal="center"/>
    </xf>
    <xf numFmtId="0" fontId="53" fillId="0" borderId="5" xfId="9" applyFont="1" applyBorder="1" applyAlignment="1">
      <alignment horizontal="center"/>
    </xf>
    <xf numFmtId="0" fontId="41" fillId="0" borderId="0" xfId="9" applyFont="1" applyAlignment="1">
      <alignment horizontal="center"/>
    </xf>
    <xf numFmtId="0" fontId="37" fillId="0" borderId="5" xfId="9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2" fillId="0" borderId="5" xfId="11" applyFont="1" applyBorder="1" applyAlignment="1">
      <alignment horizontal="center"/>
    </xf>
    <xf numFmtId="0" fontId="52" fillId="0" borderId="0" xfId="11" applyFont="1" applyAlignment="1">
      <alignment horizontal="center"/>
    </xf>
    <xf numFmtId="0" fontId="55" fillId="0" borderId="0" xfId="0" applyFont="1" applyBorder="1" applyAlignment="1">
      <alignment horizontal="center"/>
    </xf>
    <xf numFmtId="0" fontId="53" fillId="0" borderId="5" xfId="0" applyFont="1" applyBorder="1" applyAlignment="1">
      <alignment horizontal="center"/>
    </xf>
    <xf numFmtId="0" fontId="40" fillId="0" borderId="0" xfId="0" applyFont="1" applyAlignment="1">
      <alignment horizontal="center"/>
    </xf>
    <xf numFmtId="166" fontId="41" fillId="0" borderId="0" xfId="0" applyNumberFormat="1" applyFont="1" applyAlignment="1">
      <alignment horizontal="left"/>
    </xf>
    <xf numFmtId="166" fontId="41" fillId="0" borderId="0" xfId="0" quotePrefix="1" applyNumberFormat="1" applyFont="1" applyAlignment="1">
      <alignment horizontal="left"/>
    </xf>
    <xf numFmtId="0" fontId="37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4" fillId="0" borderId="0" xfId="0" applyFont="1" applyAlignment="1">
      <alignment horizontal="center"/>
    </xf>
    <xf numFmtId="166" fontId="34" fillId="0" borderId="0" xfId="0" applyNumberFormat="1" applyFont="1" applyAlignment="1">
      <alignment horizontal="left"/>
    </xf>
    <xf numFmtId="166" fontId="34" fillId="0" borderId="0" xfId="0" quotePrefix="1" applyNumberFormat="1" applyFont="1" applyAlignment="1">
      <alignment horizontal="left"/>
    </xf>
    <xf numFmtId="0" fontId="35" fillId="0" borderId="0" xfId="0" applyFont="1" applyBorder="1" applyAlignment="1">
      <alignment horizontal="center"/>
    </xf>
    <xf numFmtId="165" fontId="2" fillId="0" borderId="0" xfId="2" applyNumberFormat="1" applyFont="1" applyFill="1"/>
    <xf numFmtId="0" fontId="2" fillId="0" borderId="0" xfId="63" applyFont="1" applyBorder="1" applyAlignment="1">
      <alignment horizontal="left" vertical="top"/>
    </xf>
    <xf numFmtId="0" fontId="2" fillId="0" borderId="0" xfId="63" applyFont="1" applyAlignment="1">
      <alignment horizontal="left" vertical="top"/>
    </xf>
    <xf numFmtId="165" fontId="2" fillId="0" borderId="0" xfId="2" applyNumberFormat="1" applyFont="1" applyBorder="1" applyAlignment="1">
      <alignment vertical="top"/>
    </xf>
    <xf numFmtId="164" fontId="49" fillId="0" borderId="3" xfId="1" applyNumberFormat="1" applyFont="1" applyBorder="1"/>
  </cellXfs>
  <cellStyles count="67">
    <cellStyle name="Comma" xfId="1" builtinId="3"/>
    <cellStyle name="Comma 2" xfId="3"/>
    <cellStyle name="Comma 2 2" xfId="7"/>
    <cellStyle name="Comma 2 3" xfId="8"/>
    <cellStyle name="Comma 2 3 2" xfId="15"/>
    <cellStyle name="Comma 2 3 2 2" xfId="42"/>
    <cellStyle name="Comma 2 4" xfId="35"/>
    <cellStyle name="Comma 3" xfId="5"/>
    <cellStyle name="Comma 4" xfId="12"/>
    <cellStyle name="Comma 4 2" xfId="18"/>
    <cellStyle name="Comma 4 3" xfId="16"/>
    <cellStyle name="Comma 4 3 2" xfId="44"/>
    <cellStyle name="Comma 5" xfId="14"/>
    <cellStyle name="Comma 5 2" xfId="25"/>
    <cellStyle name="Comma 5 3" xfId="32"/>
    <cellStyle name="Comma 5 4" xfId="40"/>
    <cellStyle name="Comma 5 4 2" xfId="66"/>
    <cellStyle name="Comma 5 5" xfId="45"/>
    <cellStyle name="Comma 5 5 2" xfId="51"/>
    <cellStyle name="Comma 6" xfId="23"/>
    <cellStyle name="Comma 7" xfId="29"/>
    <cellStyle name="Comma 8" xfId="46"/>
    <cellStyle name="Currency" xfId="2" builtinId="4"/>
    <cellStyle name="Currency 2" xfId="4"/>
    <cellStyle name="Currency 2 2" xfId="6"/>
    <cellStyle name="Currency 2 3" xfId="10"/>
    <cellStyle name="Currency 2 3 2" xfId="21"/>
    <cellStyle name="Currency 2 3 3" xfId="43"/>
    <cellStyle name="Currency 3" xfId="19"/>
    <cellStyle name="Currency 4" xfId="26"/>
    <cellStyle name="Currency 5" xfId="30"/>
    <cellStyle name="Currency 6" xfId="47"/>
    <cellStyle name="Normal" xfId="0" builtinId="0"/>
    <cellStyle name="Normal 2" xfId="9"/>
    <cellStyle name="Normal 2 2" xfId="20"/>
    <cellStyle name="Normal 2 3" xfId="34"/>
    <cellStyle name="Normal 2 3 2" xfId="37"/>
    <cellStyle name="Normal 2 3 2 2" xfId="52"/>
    <cellStyle name="Normal 2 3 3" xfId="54"/>
    <cellStyle name="Normal 2 3 4" xfId="57"/>
    <cellStyle name="Normal 2 3 4 2" xfId="65"/>
    <cellStyle name="Normal 2 3 5" xfId="60"/>
    <cellStyle name="Normal 2 4" xfId="41"/>
    <cellStyle name="Normal 3" xfId="11"/>
    <cellStyle name="Normal 3 2" xfId="17"/>
    <cellStyle name="Normal 3 3" xfId="27"/>
    <cellStyle name="Normal 3 4" xfId="33"/>
    <cellStyle name="Normal 3 5" xfId="48"/>
    <cellStyle name="Normal 4" xfId="13"/>
    <cellStyle name="Normal 4 2" xfId="24"/>
    <cellStyle name="Normal 4 3" xfId="31"/>
    <cellStyle name="Normal 4 4" xfId="36"/>
    <cellStyle name="Normal 4 4 2" xfId="39"/>
    <cellStyle name="Normal 4 4 2 2" xfId="53"/>
    <cellStyle name="Normal 4 4 3" xfId="56"/>
    <cellStyle name="Normal 4 4 4" xfId="59"/>
    <cellStyle name="Normal 4 4 4 2" xfId="63"/>
    <cellStyle name="Normal 4 4 5" xfId="62"/>
    <cellStyle name="Normal 4 5" xfId="38"/>
    <cellStyle name="Normal 4 5 2" xfId="50"/>
    <cellStyle name="Normal 4 5 3" xfId="61"/>
    <cellStyle name="Normal 4 6" xfId="55"/>
    <cellStyle name="Normal 4 7" xfId="58"/>
    <cellStyle name="Normal 4 7 2" xfId="64"/>
    <cellStyle name="Normal 5" xfId="22"/>
    <cellStyle name="Normal 6" xfId="28"/>
    <cellStyle name="Normal 7" xfId="49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2" name="TextBox 15"/>
        <xdr:cNvSpPr txBox="1"/>
      </xdr:nvSpPr>
      <xdr:spPr>
        <a:xfrm>
          <a:off x="2403475" y="177800"/>
          <a:ext cx="368617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  <xdr:twoCellAnchor editAs="oneCell">
    <xdr:from>
      <xdr:col>0</xdr:col>
      <xdr:colOff>158751</xdr:colOff>
      <xdr:row>1</xdr:row>
      <xdr:rowOff>7939</xdr:rowOff>
    </xdr:from>
    <xdr:to>
      <xdr:col>0</xdr:col>
      <xdr:colOff>1285875</xdr:colOff>
      <xdr:row>6</xdr:row>
      <xdr:rowOff>18660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85739"/>
          <a:ext cx="1127124" cy="89972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4475"/>
          <a:ext cx="1444625" cy="9549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97125" y="177800"/>
          <a:ext cx="368617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3</xdr:row>
      <xdr:rowOff>30480</xdr:rowOff>
    </xdr:from>
    <xdr:to>
      <xdr:col>2</xdr:col>
      <xdr:colOff>670560</xdr:colOff>
      <xdr:row>7</xdr:row>
      <xdr:rowOff>95250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621030"/>
          <a:ext cx="1530984" cy="85217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2501900" y="311150"/>
          <a:ext cx="2327275" cy="12493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85</xdr:row>
      <xdr:rowOff>85725</xdr:rowOff>
    </xdr:from>
    <xdr:to>
      <xdr:col>5</xdr:col>
      <xdr:colOff>2232660</xdr:colOff>
      <xdr:row>90</xdr:row>
      <xdr:rowOff>26021</xdr:rowOff>
    </xdr:to>
    <xdr:sp macro="" textlink="">
      <xdr:nvSpPr>
        <xdr:cNvPr id="4" name="TextBox 15"/>
        <xdr:cNvSpPr txBox="1"/>
      </xdr:nvSpPr>
      <xdr:spPr>
        <a:xfrm>
          <a:off x="2543810" y="17008475"/>
          <a:ext cx="2336800" cy="92454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260986</xdr:colOff>
      <xdr:row>86</xdr:row>
      <xdr:rowOff>91439</xdr:rowOff>
    </xdr:from>
    <xdr:to>
      <xdr:col>2</xdr:col>
      <xdr:colOff>367794</xdr:colOff>
      <xdr:row>91</xdr:row>
      <xdr:rowOff>47624</xdr:rowOff>
    </xdr:to>
    <xdr:pic>
      <xdr:nvPicPr>
        <xdr:cNvPr id="5" name="Picture 4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986" y="17211039"/>
          <a:ext cx="1472058" cy="9404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3</xdr:row>
      <xdr:rowOff>30480</xdr:rowOff>
    </xdr:from>
    <xdr:to>
      <xdr:col>2</xdr:col>
      <xdr:colOff>670560</xdr:colOff>
      <xdr:row>7</xdr:row>
      <xdr:rowOff>95250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624840"/>
          <a:ext cx="1506854" cy="8572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2457450" y="312420"/>
          <a:ext cx="2322195" cy="125700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85</xdr:row>
      <xdr:rowOff>85725</xdr:rowOff>
    </xdr:from>
    <xdr:to>
      <xdr:col>5</xdr:col>
      <xdr:colOff>2232660</xdr:colOff>
      <xdr:row>90</xdr:row>
      <xdr:rowOff>26021</xdr:rowOff>
    </xdr:to>
    <xdr:sp macro="" textlink="">
      <xdr:nvSpPr>
        <xdr:cNvPr id="4" name="TextBox 15"/>
        <xdr:cNvSpPr txBox="1"/>
      </xdr:nvSpPr>
      <xdr:spPr>
        <a:xfrm>
          <a:off x="2499360" y="17085945"/>
          <a:ext cx="2331720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260986</xdr:colOff>
      <xdr:row>86</xdr:row>
      <xdr:rowOff>91439</xdr:rowOff>
    </xdr:from>
    <xdr:to>
      <xdr:col>2</xdr:col>
      <xdr:colOff>367794</xdr:colOff>
      <xdr:row>91</xdr:row>
      <xdr:rowOff>47624</xdr:rowOff>
    </xdr:to>
    <xdr:pic>
      <xdr:nvPicPr>
        <xdr:cNvPr id="5" name="Picture 4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986" y="17289779"/>
          <a:ext cx="1447928" cy="94678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7650"/>
          <a:ext cx="1381125" cy="970833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33625" y="180975"/>
          <a:ext cx="3609975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3</xdr:row>
      <xdr:rowOff>30480</xdr:rowOff>
    </xdr:from>
    <xdr:to>
      <xdr:col>2</xdr:col>
      <xdr:colOff>670560</xdr:colOff>
      <xdr:row>7</xdr:row>
      <xdr:rowOff>95250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624840"/>
          <a:ext cx="1506854" cy="8572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2457450" y="312420"/>
          <a:ext cx="2322195" cy="125700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85</xdr:row>
      <xdr:rowOff>85725</xdr:rowOff>
    </xdr:from>
    <xdr:to>
      <xdr:col>5</xdr:col>
      <xdr:colOff>2232660</xdr:colOff>
      <xdr:row>90</xdr:row>
      <xdr:rowOff>26021</xdr:rowOff>
    </xdr:to>
    <xdr:sp macro="" textlink="">
      <xdr:nvSpPr>
        <xdr:cNvPr id="4" name="TextBox 15"/>
        <xdr:cNvSpPr txBox="1"/>
      </xdr:nvSpPr>
      <xdr:spPr>
        <a:xfrm>
          <a:off x="2499360" y="17085945"/>
          <a:ext cx="2331720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260986</xdr:colOff>
      <xdr:row>86</xdr:row>
      <xdr:rowOff>91439</xdr:rowOff>
    </xdr:from>
    <xdr:to>
      <xdr:col>2</xdr:col>
      <xdr:colOff>367794</xdr:colOff>
      <xdr:row>91</xdr:row>
      <xdr:rowOff>47624</xdr:rowOff>
    </xdr:to>
    <xdr:pic>
      <xdr:nvPicPr>
        <xdr:cNvPr id="5" name="Picture 4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986" y="17289779"/>
          <a:ext cx="1447928" cy="94678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</xdr:row>
      <xdr:rowOff>114300</xdr:rowOff>
    </xdr:from>
    <xdr:to>
      <xdr:col>5</xdr:col>
      <xdr:colOff>2181225</xdr:colOff>
      <xdr:row>8</xdr:row>
      <xdr:rowOff>182582</xdr:rowOff>
    </xdr:to>
    <xdr:sp macro="" textlink="">
      <xdr:nvSpPr>
        <xdr:cNvPr id="2" name="TextBox 15"/>
        <xdr:cNvSpPr txBox="1"/>
      </xdr:nvSpPr>
      <xdr:spPr>
        <a:xfrm>
          <a:off x="2501900" y="311150"/>
          <a:ext cx="2327275" cy="12493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73</xdr:row>
      <xdr:rowOff>85725</xdr:rowOff>
    </xdr:from>
    <xdr:to>
      <xdr:col>5</xdr:col>
      <xdr:colOff>2349500</xdr:colOff>
      <xdr:row>78</xdr:row>
      <xdr:rowOff>26021</xdr:rowOff>
    </xdr:to>
    <xdr:sp macro="" textlink="">
      <xdr:nvSpPr>
        <xdr:cNvPr id="3" name="TextBox 15"/>
        <xdr:cNvSpPr txBox="1"/>
      </xdr:nvSpPr>
      <xdr:spPr>
        <a:xfrm>
          <a:off x="2543810" y="17402175"/>
          <a:ext cx="2453640" cy="92454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832555</xdr:colOff>
      <xdr:row>2</xdr:row>
      <xdr:rowOff>176388</xdr:rowOff>
    </xdr:from>
    <xdr:to>
      <xdr:col>2</xdr:col>
      <xdr:colOff>597957</xdr:colOff>
      <xdr:row>7</xdr:row>
      <xdr:rowOff>72456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555" y="373238"/>
          <a:ext cx="1130652" cy="88031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169332</xdr:colOff>
      <xdr:row>73</xdr:row>
      <xdr:rowOff>183445</xdr:rowOff>
    </xdr:from>
    <xdr:to>
      <xdr:col>1</xdr:col>
      <xdr:colOff>414512</xdr:colOff>
      <xdr:row>78</xdr:row>
      <xdr:rowOff>79513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17499895"/>
          <a:ext cx="1127830" cy="88031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2684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934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3</xdr:row>
      <xdr:rowOff>30480</xdr:rowOff>
    </xdr:from>
    <xdr:to>
      <xdr:col>2</xdr:col>
      <xdr:colOff>670560</xdr:colOff>
      <xdr:row>7</xdr:row>
      <xdr:rowOff>95250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624840"/>
          <a:ext cx="1506854" cy="8572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2457450" y="312420"/>
          <a:ext cx="2390775" cy="125700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85</xdr:row>
      <xdr:rowOff>85725</xdr:rowOff>
    </xdr:from>
    <xdr:to>
      <xdr:col>5</xdr:col>
      <xdr:colOff>2232660</xdr:colOff>
      <xdr:row>90</xdr:row>
      <xdr:rowOff>26021</xdr:rowOff>
    </xdr:to>
    <xdr:sp macro="" textlink="">
      <xdr:nvSpPr>
        <xdr:cNvPr id="4" name="TextBox 15"/>
        <xdr:cNvSpPr txBox="1"/>
      </xdr:nvSpPr>
      <xdr:spPr>
        <a:xfrm>
          <a:off x="2499360" y="17085945"/>
          <a:ext cx="2400300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260986</xdr:colOff>
      <xdr:row>86</xdr:row>
      <xdr:rowOff>91439</xdr:rowOff>
    </xdr:from>
    <xdr:to>
      <xdr:col>2</xdr:col>
      <xdr:colOff>367794</xdr:colOff>
      <xdr:row>91</xdr:row>
      <xdr:rowOff>47624</xdr:rowOff>
    </xdr:to>
    <xdr:pic>
      <xdr:nvPicPr>
        <xdr:cNvPr id="5" name="Picture 4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986" y="17289779"/>
          <a:ext cx="1447928" cy="94678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1935"/>
          <a:ext cx="1419225" cy="9422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71725" y="175260"/>
          <a:ext cx="3655695" cy="9023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3</xdr:row>
      <xdr:rowOff>30480</xdr:rowOff>
    </xdr:from>
    <xdr:to>
      <xdr:col>2</xdr:col>
      <xdr:colOff>670560</xdr:colOff>
      <xdr:row>7</xdr:row>
      <xdr:rowOff>95250</xdr:rowOff>
    </xdr:to>
    <xdr:pic>
      <xdr:nvPicPr>
        <xdr:cNvPr id="4" name="Picture 3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624840"/>
          <a:ext cx="1506854" cy="8572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5" name="TextBox 15"/>
        <xdr:cNvSpPr txBox="1"/>
      </xdr:nvSpPr>
      <xdr:spPr>
        <a:xfrm>
          <a:off x="3105150" y="304800"/>
          <a:ext cx="2276475" cy="12112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85</xdr:row>
      <xdr:rowOff>85725</xdr:rowOff>
    </xdr:from>
    <xdr:to>
      <xdr:col>5</xdr:col>
      <xdr:colOff>2232660</xdr:colOff>
      <xdr:row>90</xdr:row>
      <xdr:rowOff>26021</xdr:rowOff>
    </xdr:to>
    <xdr:sp macro="" textlink="">
      <xdr:nvSpPr>
        <xdr:cNvPr id="6" name="TextBox 15"/>
        <xdr:cNvSpPr txBox="1"/>
      </xdr:nvSpPr>
      <xdr:spPr>
        <a:xfrm>
          <a:off x="2506980" y="17284065"/>
          <a:ext cx="2400300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260986</xdr:colOff>
      <xdr:row>86</xdr:row>
      <xdr:rowOff>91439</xdr:rowOff>
    </xdr:from>
    <xdr:to>
      <xdr:col>2</xdr:col>
      <xdr:colOff>367794</xdr:colOff>
      <xdr:row>91</xdr:row>
      <xdr:rowOff>47624</xdr:rowOff>
    </xdr:to>
    <xdr:pic>
      <xdr:nvPicPr>
        <xdr:cNvPr id="7" name="Picture 6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986" y="17487899"/>
          <a:ext cx="1447928" cy="94678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</xdr:row>
      <xdr:rowOff>171450</xdr:rowOff>
    </xdr:from>
    <xdr:to>
      <xdr:col>2</xdr:col>
      <xdr:colOff>860425</xdr:colOff>
      <xdr:row>7</xdr:row>
      <xdr:rowOff>95250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361950"/>
          <a:ext cx="1803400" cy="106680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3028950" y="304800"/>
          <a:ext cx="2276475" cy="12112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981074</xdr:colOff>
      <xdr:row>39</xdr:row>
      <xdr:rowOff>85725</xdr:rowOff>
    </xdr:from>
    <xdr:to>
      <xdr:col>5</xdr:col>
      <xdr:colOff>1714500</xdr:colOff>
      <xdr:row>44</xdr:row>
      <xdr:rowOff>64121</xdr:rowOff>
    </xdr:to>
    <xdr:sp macro="" textlink="">
      <xdr:nvSpPr>
        <xdr:cNvPr id="5" name="TextBox 15"/>
        <xdr:cNvSpPr txBox="1"/>
      </xdr:nvSpPr>
      <xdr:spPr>
        <a:xfrm>
          <a:off x="2428874" y="15192375"/>
          <a:ext cx="2409826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200025</xdr:colOff>
      <xdr:row>39</xdr:row>
      <xdr:rowOff>9525</xdr:rowOff>
    </xdr:from>
    <xdr:to>
      <xdr:col>2</xdr:col>
      <xdr:colOff>555625</xdr:colOff>
      <xdr:row>44</xdr:row>
      <xdr:rowOff>123825</xdr:rowOff>
    </xdr:to>
    <xdr:pic>
      <xdr:nvPicPr>
        <xdr:cNvPr id="7" name="Picture 6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5116175"/>
          <a:ext cx="1803400" cy="1066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7650"/>
          <a:ext cx="1381125" cy="970833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33625" y="180975"/>
          <a:ext cx="3409950" cy="9308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307975</xdr:colOff>
      <xdr:row>5</xdr:row>
      <xdr:rowOff>161925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7650" cy="1066800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0</xdr:row>
      <xdr:rowOff>0</xdr:rowOff>
    </xdr:from>
    <xdr:to>
      <xdr:col>3</xdr:col>
      <xdr:colOff>3895725</xdr:colOff>
      <xdr:row>7</xdr:row>
      <xdr:rowOff>20657</xdr:rowOff>
    </xdr:to>
    <xdr:sp macro="" textlink="">
      <xdr:nvSpPr>
        <xdr:cNvPr id="3" name="TextBox 15"/>
        <xdr:cNvSpPr txBox="1"/>
      </xdr:nvSpPr>
      <xdr:spPr>
        <a:xfrm>
          <a:off x="2162175" y="0"/>
          <a:ext cx="4343400" cy="12874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307975</xdr:colOff>
      <xdr:row>5</xdr:row>
      <xdr:rowOff>161925</xdr:rowOff>
    </xdr:to>
    <xdr:pic>
      <xdr:nvPicPr>
        <xdr:cNvPr id="5" name="Picture 4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03400" cy="1066800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0</xdr:row>
      <xdr:rowOff>0</xdr:rowOff>
    </xdr:from>
    <xdr:to>
      <xdr:col>3</xdr:col>
      <xdr:colOff>3895725</xdr:colOff>
      <xdr:row>7</xdr:row>
      <xdr:rowOff>20657</xdr:rowOff>
    </xdr:to>
    <xdr:sp macro="" textlink="">
      <xdr:nvSpPr>
        <xdr:cNvPr id="6" name="TextBox 15"/>
        <xdr:cNvSpPr txBox="1"/>
      </xdr:nvSpPr>
      <xdr:spPr>
        <a:xfrm>
          <a:off x="2019300" y="904875"/>
          <a:ext cx="5153025" cy="1144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2" name="TextBox 15"/>
        <xdr:cNvSpPr txBox="1"/>
      </xdr:nvSpPr>
      <xdr:spPr>
        <a:xfrm>
          <a:off x="2397125" y="177800"/>
          <a:ext cx="368617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  <xdr:twoCellAnchor editAs="oneCell">
    <xdr:from>
      <xdr:col>0</xdr:col>
      <xdr:colOff>158751</xdr:colOff>
      <xdr:row>1</xdr:row>
      <xdr:rowOff>7939</xdr:rowOff>
    </xdr:from>
    <xdr:to>
      <xdr:col>0</xdr:col>
      <xdr:colOff>1285875</xdr:colOff>
      <xdr:row>6</xdr:row>
      <xdr:rowOff>18660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85739"/>
          <a:ext cx="1127124" cy="89972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3</xdr:col>
      <xdr:colOff>41275</xdr:colOff>
      <xdr:row>5</xdr:row>
      <xdr:rowOff>161925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775" y="0"/>
          <a:ext cx="1803400" cy="1066800"/>
        </a:xfrm>
        <a:prstGeom prst="rect">
          <a:avLst/>
        </a:prstGeom>
      </xdr:spPr>
    </xdr:pic>
    <xdr:clientData/>
  </xdr:twoCellAnchor>
  <xdr:twoCellAnchor>
    <xdr:from>
      <xdr:col>3</xdr:col>
      <xdr:colOff>523875</xdr:colOff>
      <xdr:row>0</xdr:row>
      <xdr:rowOff>152400</xdr:rowOff>
    </xdr:from>
    <xdr:to>
      <xdr:col>5</xdr:col>
      <xdr:colOff>2162175</xdr:colOff>
      <xdr:row>7</xdr:row>
      <xdr:rowOff>30182</xdr:rowOff>
    </xdr:to>
    <xdr:sp macro="" textlink="">
      <xdr:nvSpPr>
        <xdr:cNvPr id="3" name="TextBox 15"/>
        <xdr:cNvSpPr txBox="1"/>
      </xdr:nvSpPr>
      <xdr:spPr>
        <a:xfrm>
          <a:off x="2657475" y="152400"/>
          <a:ext cx="2581275" cy="1144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2</xdr:col>
      <xdr:colOff>355600</xdr:colOff>
      <xdr:row>57</xdr:row>
      <xdr:rowOff>161925</xdr:rowOff>
    </xdr:to>
    <xdr:pic>
      <xdr:nvPicPr>
        <xdr:cNvPr id="4" name="Picture 3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859000"/>
          <a:ext cx="1803400" cy="10668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52</xdr:row>
      <xdr:rowOff>0</xdr:rowOff>
    </xdr:from>
    <xdr:to>
      <xdr:col>5</xdr:col>
      <xdr:colOff>1676400</xdr:colOff>
      <xdr:row>57</xdr:row>
      <xdr:rowOff>30182</xdr:rowOff>
    </xdr:to>
    <xdr:sp macro="" textlink="">
      <xdr:nvSpPr>
        <xdr:cNvPr id="5" name="TextBox 15"/>
        <xdr:cNvSpPr txBox="1"/>
      </xdr:nvSpPr>
      <xdr:spPr>
        <a:xfrm>
          <a:off x="2019300" y="15011400"/>
          <a:ext cx="2714625" cy="1144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193675</xdr:colOff>
      <xdr:row>5</xdr:row>
      <xdr:rowOff>161925</xdr:rowOff>
    </xdr:to>
    <xdr:pic>
      <xdr:nvPicPr>
        <xdr:cNvPr id="3" name="Picture 2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03400" cy="1066800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0</xdr:row>
      <xdr:rowOff>152400</xdr:rowOff>
    </xdr:from>
    <xdr:to>
      <xdr:col>4</xdr:col>
      <xdr:colOff>1114425</xdr:colOff>
      <xdr:row>7</xdr:row>
      <xdr:rowOff>30182</xdr:rowOff>
    </xdr:to>
    <xdr:sp macro="" textlink="">
      <xdr:nvSpPr>
        <xdr:cNvPr id="4" name="TextBox 15"/>
        <xdr:cNvSpPr txBox="1"/>
      </xdr:nvSpPr>
      <xdr:spPr>
        <a:xfrm>
          <a:off x="1828800" y="152400"/>
          <a:ext cx="2219325" cy="1144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1</xdr:col>
      <xdr:colOff>288925</xdr:colOff>
      <xdr:row>6</xdr:row>
      <xdr:rowOff>0</xdr:rowOff>
    </xdr:to>
    <xdr:pic>
      <xdr:nvPicPr>
        <xdr:cNvPr id="3" name="Picture 2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1803400" cy="1066800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1</xdr:row>
      <xdr:rowOff>38100</xdr:rowOff>
    </xdr:from>
    <xdr:to>
      <xdr:col>3</xdr:col>
      <xdr:colOff>1209675</xdr:colOff>
      <xdr:row>7</xdr:row>
      <xdr:rowOff>39707</xdr:rowOff>
    </xdr:to>
    <xdr:sp macro="" textlink="">
      <xdr:nvSpPr>
        <xdr:cNvPr id="4" name="TextBox 15"/>
        <xdr:cNvSpPr txBox="1"/>
      </xdr:nvSpPr>
      <xdr:spPr>
        <a:xfrm>
          <a:off x="1924050" y="228600"/>
          <a:ext cx="2590800" cy="9541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469900</xdr:colOff>
      <xdr:row>5</xdr:row>
      <xdr:rowOff>161925</xdr:rowOff>
    </xdr:to>
    <xdr:pic>
      <xdr:nvPicPr>
        <xdr:cNvPr id="12" name="Picture 1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03400" cy="10668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0</xdr:row>
      <xdr:rowOff>152400</xdr:rowOff>
    </xdr:from>
    <xdr:to>
      <xdr:col>5</xdr:col>
      <xdr:colOff>1676400</xdr:colOff>
      <xdr:row>7</xdr:row>
      <xdr:rowOff>30182</xdr:rowOff>
    </xdr:to>
    <xdr:sp macro="" textlink="">
      <xdr:nvSpPr>
        <xdr:cNvPr id="13" name="TextBox 15"/>
        <xdr:cNvSpPr txBox="1"/>
      </xdr:nvSpPr>
      <xdr:spPr>
        <a:xfrm>
          <a:off x="2019300" y="152400"/>
          <a:ext cx="2714625" cy="1144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79</xdr:row>
      <xdr:rowOff>0</xdr:rowOff>
    </xdr:from>
    <xdr:to>
      <xdr:col>2</xdr:col>
      <xdr:colOff>469900</xdr:colOff>
      <xdr:row>84</xdr:row>
      <xdr:rowOff>161925</xdr:rowOff>
    </xdr:to>
    <xdr:pic>
      <xdr:nvPicPr>
        <xdr:cNvPr id="14" name="Picture 13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859000"/>
          <a:ext cx="1803400" cy="10668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79</xdr:row>
      <xdr:rowOff>152400</xdr:rowOff>
    </xdr:from>
    <xdr:to>
      <xdr:col>5</xdr:col>
      <xdr:colOff>1676400</xdr:colOff>
      <xdr:row>86</xdr:row>
      <xdr:rowOff>30182</xdr:rowOff>
    </xdr:to>
    <xdr:sp macro="" textlink="">
      <xdr:nvSpPr>
        <xdr:cNvPr id="15" name="TextBox 15"/>
        <xdr:cNvSpPr txBox="1"/>
      </xdr:nvSpPr>
      <xdr:spPr>
        <a:xfrm>
          <a:off x="2019300" y="15011400"/>
          <a:ext cx="2714625" cy="1144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6</xdr:col>
      <xdr:colOff>885389</xdr:colOff>
      <xdr:row>6</xdr:row>
      <xdr:rowOff>17949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-7431" b="-7431"/>
        <a:stretch>
          <a:fillRect/>
        </a:stretch>
      </xdr:blipFill>
      <xdr:spPr bwMode="auto">
        <a:xfrm>
          <a:off x="0" y="0"/>
          <a:ext cx="3352364" cy="1103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1101</xdr:rowOff>
    </xdr:from>
    <xdr:to>
      <xdr:col>6</xdr:col>
      <xdr:colOff>904440</xdr:colOff>
      <xdr:row>6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-7431" b="-7431"/>
        <a:stretch>
          <a:fillRect/>
        </a:stretch>
      </xdr:blipFill>
      <xdr:spPr bwMode="auto">
        <a:xfrm>
          <a:off x="19051" y="1101"/>
          <a:ext cx="4457264" cy="989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5</xdr:col>
      <xdr:colOff>0</xdr:colOff>
      <xdr:row>5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-7431" b="-7431"/>
        <a:stretch>
          <a:fillRect/>
        </a:stretch>
      </xdr:blipFill>
      <xdr:spPr bwMode="auto">
        <a:xfrm>
          <a:off x="0" y="28575"/>
          <a:ext cx="5753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400050</xdr:colOff>
      <xdr:row>103</xdr:row>
      <xdr:rowOff>133350</xdr:rowOff>
    </xdr:from>
    <xdr:ext cx="184731" cy="264560"/>
    <xdr:sp macro="" textlink="">
      <xdr:nvSpPr>
        <xdr:cNvPr id="3" name="TextBox 2"/>
        <xdr:cNvSpPr txBox="1"/>
      </xdr:nvSpPr>
      <xdr:spPr>
        <a:xfrm>
          <a:off x="10772775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6</xdr:col>
      <xdr:colOff>0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-7431" b="-7431"/>
        <a:stretch>
          <a:fillRect/>
        </a:stretch>
      </xdr:blipFill>
      <xdr:spPr bwMode="auto">
        <a:xfrm>
          <a:off x="19050" y="0"/>
          <a:ext cx="6019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400050</xdr:colOff>
      <xdr:row>75</xdr:row>
      <xdr:rowOff>133350</xdr:rowOff>
    </xdr:from>
    <xdr:ext cx="184731" cy="264560"/>
    <xdr:sp macro="" textlink="">
      <xdr:nvSpPr>
        <xdr:cNvPr id="3" name="TextBox 2"/>
        <xdr:cNvSpPr txBox="1"/>
      </xdr:nvSpPr>
      <xdr:spPr>
        <a:xfrm>
          <a:off x="10772775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2501900" y="311150"/>
          <a:ext cx="2327275" cy="12493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87</xdr:row>
      <xdr:rowOff>85725</xdr:rowOff>
    </xdr:from>
    <xdr:to>
      <xdr:col>5</xdr:col>
      <xdr:colOff>2349500</xdr:colOff>
      <xdr:row>92</xdr:row>
      <xdr:rowOff>26021</xdr:rowOff>
    </xdr:to>
    <xdr:sp macro="" textlink="">
      <xdr:nvSpPr>
        <xdr:cNvPr id="4" name="TextBox 15"/>
        <xdr:cNvSpPr txBox="1"/>
      </xdr:nvSpPr>
      <xdr:spPr>
        <a:xfrm>
          <a:off x="2543810" y="17008475"/>
          <a:ext cx="2453640" cy="92454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832555</xdr:colOff>
      <xdr:row>1</xdr:row>
      <xdr:rowOff>176388</xdr:rowOff>
    </xdr:from>
    <xdr:to>
      <xdr:col>2</xdr:col>
      <xdr:colOff>597957</xdr:colOff>
      <xdr:row>6</xdr:row>
      <xdr:rowOff>72457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555" y="373944"/>
          <a:ext cx="1127124" cy="88384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169332</xdr:colOff>
      <xdr:row>87</xdr:row>
      <xdr:rowOff>183445</xdr:rowOff>
    </xdr:from>
    <xdr:to>
      <xdr:col>1</xdr:col>
      <xdr:colOff>414512</xdr:colOff>
      <xdr:row>92</xdr:row>
      <xdr:rowOff>79513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17166167"/>
          <a:ext cx="1127124" cy="88384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2" name="TextBox 15"/>
        <xdr:cNvSpPr txBox="1"/>
      </xdr:nvSpPr>
      <xdr:spPr>
        <a:xfrm>
          <a:off x="2397125" y="177800"/>
          <a:ext cx="368617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  <xdr:twoCellAnchor editAs="oneCell">
    <xdr:from>
      <xdr:col>0</xdr:col>
      <xdr:colOff>158751</xdr:colOff>
      <xdr:row>1</xdr:row>
      <xdr:rowOff>7939</xdr:rowOff>
    </xdr:from>
    <xdr:to>
      <xdr:col>0</xdr:col>
      <xdr:colOff>1285875</xdr:colOff>
      <xdr:row>6</xdr:row>
      <xdr:rowOff>18660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85739"/>
          <a:ext cx="1127124" cy="89972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97125" y="177800"/>
          <a:ext cx="368617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  <xdr:twoCellAnchor editAs="oneCell">
    <xdr:from>
      <xdr:col>0</xdr:col>
      <xdr:colOff>158751</xdr:colOff>
      <xdr:row>1</xdr:row>
      <xdr:rowOff>7939</xdr:rowOff>
    </xdr:from>
    <xdr:to>
      <xdr:col>0</xdr:col>
      <xdr:colOff>1285875</xdr:colOff>
      <xdr:row>6</xdr:row>
      <xdr:rowOff>18660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82564"/>
          <a:ext cx="1127124" cy="88384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0</xdr:col>
      <xdr:colOff>1557338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4475"/>
          <a:ext cx="1376363" cy="9549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778125" y="177800"/>
          <a:ext cx="436562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1</xdr:col>
      <xdr:colOff>152400</xdr:colOff>
      <xdr:row>6</xdr:row>
      <xdr:rowOff>132633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244475"/>
          <a:ext cx="1444625" cy="95495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1</xdr:row>
      <xdr:rowOff>0</xdr:rowOff>
    </xdr:from>
    <xdr:to>
      <xdr:col>3</xdr:col>
      <xdr:colOff>2933700</xdr:colOff>
      <xdr:row>6</xdr:row>
      <xdr:rowOff>26021</xdr:rowOff>
    </xdr:to>
    <xdr:sp macro="" textlink="">
      <xdr:nvSpPr>
        <xdr:cNvPr id="3" name="TextBox 15"/>
        <xdr:cNvSpPr txBox="1"/>
      </xdr:nvSpPr>
      <xdr:spPr>
        <a:xfrm>
          <a:off x="2397125" y="177800"/>
          <a:ext cx="3686175" cy="9150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latin typeface="Times New Roman" pitchFamily="18" charset="0"/>
              <a:cs typeface="Times New Roman" pitchFamily="18" charset="0"/>
            </a:rPr>
            <a:t>FORTY-NINER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SHOPS, INC.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California State University</a:t>
          </a:r>
        </a:p>
        <a:p>
          <a:r>
            <a:rPr lang="en-US" sz="1400" baseline="0">
              <a:latin typeface="Times New Roman" pitchFamily="18" charset="0"/>
              <a:cs typeface="Times New Roman" pitchFamily="18" charset="0"/>
            </a:rPr>
            <a:t>Long Beach, CA</a:t>
          </a:r>
        </a:p>
        <a:p>
          <a:endParaRPr lang="en-US" sz="14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3</xdr:row>
      <xdr:rowOff>30480</xdr:rowOff>
    </xdr:from>
    <xdr:to>
      <xdr:col>2</xdr:col>
      <xdr:colOff>670560</xdr:colOff>
      <xdr:row>7</xdr:row>
      <xdr:rowOff>95250</xdr:rowOff>
    </xdr:to>
    <xdr:pic>
      <xdr:nvPicPr>
        <xdr:cNvPr id="2" name="Picture 1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621030"/>
          <a:ext cx="1530984" cy="85217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</xdr:row>
      <xdr:rowOff>114300</xdr:rowOff>
    </xdr:from>
    <xdr:to>
      <xdr:col>5</xdr:col>
      <xdr:colOff>2181225</xdr:colOff>
      <xdr:row>7</xdr:row>
      <xdr:rowOff>182582</xdr:rowOff>
    </xdr:to>
    <xdr:sp macro="" textlink="">
      <xdr:nvSpPr>
        <xdr:cNvPr id="3" name="TextBox 15"/>
        <xdr:cNvSpPr txBox="1"/>
      </xdr:nvSpPr>
      <xdr:spPr>
        <a:xfrm>
          <a:off x="2501900" y="311150"/>
          <a:ext cx="2327275" cy="12493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60960</xdr:colOff>
      <xdr:row>85</xdr:row>
      <xdr:rowOff>85725</xdr:rowOff>
    </xdr:from>
    <xdr:to>
      <xdr:col>5</xdr:col>
      <xdr:colOff>2349500</xdr:colOff>
      <xdr:row>90</xdr:row>
      <xdr:rowOff>26021</xdr:rowOff>
    </xdr:to>
    <xdr:sp macro="" textlink="">
      <xdr:nvSpPr>
        <xdr:cNvPr id="4" name="TextBox 15"/>
        <xdr:cNvSpPr txBox="1"/>
      </xdr:nvSpPr>
      <xdr:spPr>
        <a:xfrm>
          <a:off x="2537460" y="17212582"/>
          <a:ext cx="2451826" cy="9381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FORTY-NINER SHOPS, INC.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California State University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Long Beach, CA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260986</xdr:colOff>
      <xdr:row>86</xdr:row>
      <xdr:rowOff>91439</xdr:rowOff>
    </xdr:from>
    <xdr:to>
      <xdr:col>2</xdr:col>
      <xdr:colOff>367794</xdr:colOff>
      <xdr:row>91</xdr:row>
      <xdr:rowOff>47624</xdr:rowOff>
    </xdr:to>
    <xdr:pic>
      <xdr:nvPicPr>
        <xdr:cNvPr id="5" name="Picture 4" descr="49er only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986" y="17211039"/>
          <a:ext cx="1472058" cy="940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N22"/>
  <sheetViews>
    <sheetView showGridLines="0" tabSelected="1" workbookViewId="0">
      <selection activeCell="M7" sqref="M7"/>
    </sheetView>
  </sheetViews>
  <sheetFormatPr defaultRowHeight="12.5"/>
  <cols>
    <col min="1" max="1" width="8.7265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4.26953125" style="689" customWidth="1"/>
    <col min="13" max="13" width="12.36328125" style="689" bestFit="1" customWidth="1"/>
    <col min="14" max="14" width="4" style="689" customWidth="1"/>
    <col min="15" max="251" width="8.7265625" style="689"/>
    <col min="252" max="252" width="28.453125" style="689" customWidth="1"/>
    <col min="253" max="253" width="2.453125" style="689" customWidth="1"/>
    <col min="254" max="255" width="10.36328125" style="689" bestFit="1" customWidth="1"/>
    <col min="256" max="256" width="11.36328125" style="689" bestFit="1" customWidth="1"/>
    <col min="257" max="257" width="3.08984375" style="689" customWidth="1"/>
    <col min="258" max="258" width="10.90625" style="689" bestFit="1" customWidth="1"/>
    <col min="259" max="259" width="14" style="689" bestFit="1" customWidth="1"/>
    <col min="260" max="260" width="9.6328125" style="689" bestFit="1" customWidth="1"/>
    <col min="261" max="261" width="1.90625" style="689" customWidth="1"/>
    <col min="262" max="262" width="11.36328125" style="689" bestFit="1" customWidth="1"/>
    <col min="263" max="507" width="8.7265625" style="689"/>
    <col min="508" max="508" width="28.453125" style="689" customWidth="1"/>
    <col min="509" max="509" width="2.453125" style="689" customWidth="1"/>
    <col min="510" max="511" width="10.36328125" style="689" bestFit="1" customWidth="1"/>
    <col min="512" max="512" width="11.36328125" style="689" bestFit="1" customWidth="1"/>
    <col min="513" max="513" width="3.08984375" style="689" customWidth="1"/>
    <col min="514" max="514" width="10.90625" style="689" bestFit="1" customWidth="1"/>
    <col min="515" max="515" width="14" style="689" bestFit="1" customWidth="1"/>
    <col min="516" max="516" width="9.6328125" style="689" bestFit="1" customWidth="1"/>
    <col min="517" max="517" width="1.90625" style="689" customWidth="1"/>
    <col min="518" max="518" width="11.36328125" style="689" bestFit="1" customWidth="1"/>
    <col min="519" max="763" width="8.7265625" style="689"/>
    <col min="764" max="764" width="28.453125" style="689" customWidth="1"/>
    <col min="765" max="765" width="2.453125" style="689" customWidth="1"/>
    <col min="766" max="767" width="10.36328125" style="689" bestFit="1" customWidth="1"/>
    <col min="768" max="768" width="11.36328125" style="689" bestFit="1" customWidth="1"/>
    <col min="769" max="769" width="3.08984375" style="689" customWidth="1"/>
    <col min="770" max="770" width="10.90625" style="689" bestFit="1" customWidth="1"/>
    <col min="771" max="771" width="14" style="689" bestFit="1" customWidth="1"/>
    <col min="772" max="772" width="9.6328125" style="689" bestFit="1" customWidth="1"/>
    <col min="773" max="773" width="1.90625" style="689" customWidth="1"/>
    <col min="774" max="774" width="11.36328125" style="689" bestFit="1" customWidth="1"/>
    <col min="775" max="1019" width="8.7265625" style="689"/>
    <col min="1020" max="1020" width="28.453125" style="689" customWidth="1"/>
    <col min="1021" max="1021" width="2.453125" style="689" customWidth="1"/>
    <col min="1022" max="1023" width="10.36328125" style="689" bestFit="1" customWidth="1"/>
    <col min="1024" max="1024" width="11.36328125" style="689" bestFit="1" customWidth="1"/>
    <col min="1025" max="1025" width="3.08984375" style="689" customWidth="1"/>
    <col min="1026" max="1026" width="10.90625" style="689" bestFit="1" customWidth="1"/>
    <col min="1027" max="1027" width="14" style="689" bestFit="1" customWidth="1"/>
    <col min="1028" max="1028" width="9.6328125" style="689" bestFit="1" customWidth="1"/>
    <col min="1029" max="1029" width="1.90625" style="689" customWidth="1"/>
    <col min="1030" max="1030" width="11.36328125" style="689" bestFit="1" customWidth="1"/>
    <col min="1031" max="1275" width="8.7265625" style="689"/>
    <col min="1276" max="1276" width="28.453125" style="689" customWidth="1"/>
    <col min="1277" max="1277" width="2.453125" style="689" customWidth="1"/>
    <col min="1278" max="1279" width="10.36328125" style="689" bestFit="1" customWidth="1"/>
    <col min="1280" max="1280" width="11.36328125" style="689" bestFit="1" customWidth="1"/>
    <col min="1281" max="1281" width="3.08984375" style="689" customWidth="1"/>
    <col min="1282" max="1282" width="10.90625" style="689" bestFit="1" customWidth="1"/>
    <col min="1283" max="1283" width="14" style="689" bestFit="1" customWidth="1"/>
    <col min="1284" max="1284" width="9.6328125" style="689" bestFit="1" customWidth="1"/>
    <col min="1285" max="1285" width="1.90625" style="689" customWidth="1"/>
    <col min="1286" max="1286" width="11.36328125" style="689" bestFit="1" customWidth="1"/>
    <col min="1287" max="1531" width="8.7265625" style="689"/>
    <col min="1532" max="1532" width="28.453125" style="689" customWidth="1"/>
    <col min="1533" max="1533" width="2.453125" style="689" customWidth="1"/>
    <col min="1534" max="1535" width="10.36328125" style="689" bestFit="1" customWidth="1"/>
    <col min="1536" max="1536" width="11.36328125" style="689" bestFit="1" customWidth="1"/>
    <col min="1537" max="1537" width="3.08984375" style="689" customWidth="1"/>
    <col min="1538" max="1538" width="10.90625" style="689" bestFit="1" customWidth="1"/>
    <col min="1539" max="1539" width="14" style="689" bestFit="1" customWidth="1"/>
    <col min="1540" max="1540" width="9.6328125" style="689" bestFit="1" customWidth="1"/>
    <col min="1541" max="1541" width="1.90625" style="689" customWidth="1"/>
    <col min="1542" max="1542" width="11.36328125" style="689" bestFit="1" customWidth="1"/>
    <col min="1543" max="1787" width="8.7265625" style="689"/>
    <col min="1788" max="1788" width="28.453125" style="689" customWidth="1"/>
    <col min="1789" max="1789" width="2.453125" style="689" customWidth="1"/>
    <col min="1790" max="1791" width="10.36328125" style="689" bestFit="1" customWidth="1"/>
    <col min="1792" max="1792" width="11.36328125" style="689" bestFit="1" customWidth="1"/>
    <col min="1793" max="1793" width="3.08984375" style="689" customWidth="1"/>
    <col min="1794" max="1794" width="10.90625" style="689" bestFit="1" customWidth="1"/>
    <col min="1795" max="1795" width="14" style="689" bestFit="1" customWidth="1"/>
    <col min="1796" max="1796" width="9.6328125" style="689" bestFit="1" customWidth="1"/>
    <col min="1797" max="1797" width="1.90625" style="689" customWidth="1"/>
    <col min="1798" max="1798" width="11.36328125" style="689" bestFit="1" customWidth="1"/>
    <col min="1799" max="2043" width="8.7265625" style="689"/>
    <col min="2044" max="2044" width="28.453125" style="689" customWidth="1"/>
    <col min="2045" max="2045" width="2.453125" style="689" customWidth="1"/>
    <col min="2046" max="2047" width="10.36328125" style="689" bestFit="1" customWidth="1"/>
    <col min="2048" max="2048" width="11.36328125" style="689" bestFit="1" customWidth="1"/>
    <col min="2049" max="2049" width="3.08984375" style="689" customWidth="1"/>
    <col min="2050" max="2050" width="10.90625" style="689" bestFit="1" customWidth="1"/>
    <col min="2051" max="2051" width="14" style="689" bestFit="1" customWidth="1"/>
    <col min="2052" max="2052" width="9.6328125" style="689" bestFit="1" customWidth="1"/>
    <col min="2053" max="2053" width="1.90625" style="689" customWidth="1"/>
    <col min="2054" max="2054" width="11.36328125" style="689" bestFit="1" customWidth="1"/>
    <col min="2055" max="2299" width="8.7265625" style="689"/>
    <col min="2300" max="2300" width="28.453125" style="689" customWidth="1"/>
    <col min="2301" max="2301" width="2.453125" style="689" customWidth="1"/>
    <col min="2302" max="2303" width="10.36328125" style="689" bestFit="1" customWidth="1"/>
    <col min="2304" max="2304" width="11.36328125" style="689" bestFit="1" customWidth="1"/>
    <col min="2305" max="2305" width="3.08984375" style="689" customWidth="1"/>
    <col min="2306" max="2306" width="10.90625" style="689" bestFit="1" customWidth="1"/>
    <col min="2307" max="2307" width="14" style="689" bestFit="1" customWidth="1"/>
    <col min="2308" max="2308" width="9.6328125" style="689" bestFit="1" customWidth="1"/>
    <col min="2309" max="2309" width="1.90625" style="689" customWidth="1"/>
    <col min="2310" max="2310" width="11.36328125" style="689" bestFit="1" customWidth="1"/>
    <col min="2311" max="2555" width="8.7265625" style="689"/>
    <col min="2556" max="2556" width="28.453125" style="689" customWidth="1"/>
    <col min="2557" max="2557" width="2.453125" style="689" customWidth="1"/>
    <col min="2558" max="2559" width="10.36328125" style="689" bestFit="1" customWidth="1"/>
    <col min="2560" max="2560" width="11.36328125" style="689" bestFit="1" customWidth="1"/>
    <col min="2561" max="2561" width="3.08984375" style="689" customWidth="1"/>
    <col min="2562" max="2562" width="10.90625" style="689" bestFit="1" customWidth="1"/>
    <col min="2563" max="2563" width="14" style="689" bestFit="1" customWidth="1"/>
    <col min="2564" max="2564" width="9.6328125" style="689" bestFit="1" customWidth="1"/>
    <col min="2565" max="2565" width="1.90625" style="689" customWidth="1"/>
    <col min="2566" max="2566" width="11.36328125" style="689" bestFit="1" customWidth="1"/>
    <col min="2567" max="2811" width="8.7265625" style="689"/>
    <col min="2812" max="2812" width="28.453125" style="689" customWidth="1"/>
    <col min="2813" max="2813" width="2.453125" style="689" customWidth="1"/>
    <col min="2814" max="2815" width="10.36328125" style="689" bestFit="1" customWidth="1"/>
    <col min="2816" max="2816" width="11.36328125" style="689" bestFit="1" customWidth="1"/>
    <col min="2817" max="2817" width="3.08984375" style="689" customWidth="1"/>
    <col min="2818" max="2818" width="10.90625" style="689" bestFit="1" customWidth="1"/>
    <col min="2819" max="2819" width="14" style="689" bestFit="1" customWidth="1"/>
    <col min="2820" max="2820" width="9.6328125" style="689" bestFit="1" customWidth="1"/>
    <col min="2821" max="2821" width="1.90625" style="689" customWidth="1"/>
    <col min="2822" max="2822" width="11.36328125" style="689" bestFit="1" customWidth="1"/>
    <col min="2823" max="3067" width="8.7265625" style="689"/>
    <col min="3068" max="3068" width="28.453125" style="689" customWidth="1"/>
    <col min="3069" max="3069" width="2.453125" style="689" customWidth="1"/>
    <col min="3070" max="3071" width="10.36328125" style="689" bestFit="1" customWidth="1"/>
    <col min="3072" max="3072" width="11.36328125" style="689" bestFit="1" customWidth="1"/>
    <col min="3073" max="3073" width="3.08984375" style="689" customWidth="1"/>
    <col min="3074" max="3074" width="10.90625" style="689" bestFit="1" customWidth="1"/>
    <col min="3075" max="3075" width="14" style="689" bestFit="1" customWidth="1"/>
    <col min="3076" max="3076" width="9.6328125" style="689" bestFit="1" customWidth="1"/>
    <col min="3077" max="3077" width="1.90625" style="689" customWidth="1"/>
    <col min="3078" max="3078" width="11.36328125" style="689" bestFit="1" customWidth="1"/>
    <col min="3079" max="3323" width="8.7265625" style="689"/>
    <col min="3324" max="3324" width="28.453125" style="689" customWidth="1"/>
    <col min="3325" max="3325" width="2.453125" style="689" customWidth="1"/>
    <col min="3326" max="3327" width="10.36328125" style="689" bestFit="1" customWidth="1"/>
    <col min="3328" max="3328" width="11.36328125" style="689" bestFit="1" customWidth="1"/>
    <col min="3329" max="3329" width="3.08984375" style="689" customWidth="1"/>
    <col min="3330" max="3330" width="10.90625" style="689" bestFit="1" customWidth="1"/>
    <col min="3331" max="3331" width="14" style="689" bestFit="1" customWidth="1"/>
    <col min="3332" max="3332" width="9.6328125" style="689" bestFit="1" customWidth="1"/>
    <col min="3333" max="3333" width="1.90625" style="689" customWidth="1"/>
    <col min="3334" max="3334" width="11.36328125" style="689" bestFit="1" customWidth="1"/>
    <col min="3335" max="3579" width="8.7265625" style="689"/>
    <col min="3580" max="3580" width="28.453125" style="689" customWidth="1"/>
    <col min="3581" max="3581" width="2.453125" style="689" customWidth="1"/>
    <col min="3582" max="3583" width="10.36328125" style="689" bestFit="1" customWidth="1"/>
    <col min="3584" max="3584" width="11.36328125" style="689" bestFit="1" customWidth="1"/>
    <col min="3585" max="3585" width="3.08984375" style="689" customWidth="1"/>
    <col min="3586" max="3586" width="10.90625" style="689" bestFit="1" customWidth="1"/>
    <col min="3587" max="3587" width="14" style="689" bestFit="1" customWidth="1"/>
    <col min="3588" max="3588" width="9.6328125" style="689" bestFit="1" customWidth="1"/>
    <col min="3589" max="3589" width="1.90625" style="689" customWidth="1"/>
    <col min="3590" max="3590" width="11.36328125" style="689" bestFit="1" customWidth="1"/>
    <col min="3591" max="3835" width="8.7265625" style="689"/>
    <col min="3836" max="3836" width="28.453125" style="689" customWidth="1"/>
    <col min="3837" max="3837" width="2.453125" style="689" customWidth="1"/>
    <col min="3838" max="3839" width="10.36328125" style="689" bestFit="1" customWidth="1"/>
    <col min="3840" max="3840" width="11.36328125" style="689" bestFit="1" customWidth="1"/>
    <col min="3841" max="3841" width="3.08984375" style="689" customWidth="1"/>
    <col min="3842" max="3842" width="10.90625" style="689" bestFit="1" customWidth="1"/>
    <col min="3843" max="3843" width="14" style="689" bestFit="1" customWidth="1"/>
    <col min="3844" max="3844" width="9.6328125" style="689" bestFit="1" customWidth="1"/>
    <col min="3845" max="3845" width="1.90625" style="689" customWidth="1"/>
    <col min="3846" max="3846" width="11.36328125" style="689" bestFit="1" customWidth="1"/>
    <col min="3847" max="4091" width="8.7265625" style="689"/>
    <col min="4092" max="4092" width="28.453125" style="689" customWidth="1"/>
    <col min="4093" max="4093" width="2.453125" style="689" customWidth="1"/>
    <col min="4094" max="4095" width="10.36328125" style="689" bestFit="1" customWidth="1"/>
    <col min="4096" max="4096" width="11.36328125" style="689" bestFit="1" customWidth="1"/>
    <col min="4097" max="4097" width="3.08984375" style="689" customWidth="1"/>
    <col min="4098" max="4098" width="10.90625" style="689" bestFit="1" customWidth="1"/>
    <col min="4099" max="4099" width="14" style="689" bestFit="1" customWidth="1"/>
    <col min="4100" max="4100" width="9.6328125" style="689" bestFit="1" customWidth="1"/>
    <col min="4101" max="4101" width="1.90625" style="689" customWidth="1"/>
    <col min="4102" max="4102" width="11.36328125" style="689" bestFit="1" customWidth="1"/>
    <col min="4103" max="4347" width="8.7265625" style="689"/>
    <col min="4348" max="4348" width="28.453125" style="689" customWidth="1"/>
    <col min="4349" max="4349" width="2.453125" style="689" customWidth="1"/>
    <col min="4350" max="4351" width="10.36328125" style="689" bestFit="1" customWidth="1"/>
    <col min="4352" max="4352" width="11.36328125" style="689" bestFit="1" customWidth="1"/>
    <col min="4353" max="4353" width="3.08984375" style="689" customWidth="1"/>
    <col min="4354" max="4354" width="10.90625" style="689" bestFit="1" customWidth="1"/>
    <col min="4355" max="4355" width="14" style="689" bestFit="1" customWidth="1"/>
    <col min="4356" max="4356" width="9.6328125" style="689" bestFit="1" customWidth="1"/>
    <col min="4357" max="4357" width="1.90625" style="689" customWidth="1"/>
    <col min="4358" max="4358" width="11.36328125" style="689" bestFit="1" customWidth="1"/>
    <col min="4359" max="4603" width="8.7265625" style="689"/>
    <col min="4604" max="4604" width="28.453125" style="689" customWidth="1"/>
    <col min="4605" max="4605" width="2.453125" style="689" customWidth="1"/>
    <col min="4606" max="4607" width="10.36328125" style="689" bestFit="1" customWidth="1"/>
    <col min="4608" max="4608" width="11.36328125" style="689" bestFit="1" customWidth="1"/>
    <col min="4609" max="4609" width="3.08984375" style="689" customWidth="1"/>
    <col min="4610" max="4610" width="10.90625" style="689" bestFit="1" customWidth="1"/>
    <col min="4611" max="4611" width="14" style="689" bestFit="1" customWidth="1"/>
    <col min="4612" max="4612" width="9.6328125" style="689" bestFit="1" customWidth="1"/>
    <col min="4613" max="4613" width="1.90625" style="689" customWidth="1"/>
    <col min="4614" max="4614" width="11.36328125" style="689" bestFit="1" customWidth="1"/>
    <col min="4615" max="4859" width="8.7265625" style="689"/>
    <col min="4860" max="4860" width="28.453125" style="689" customWidth="1"/>
    <col min="4861" max="4861" width="2.453125" style="689" customWidth="1"/>
    <col min="4862" max="4863" width="10.36328125" style="689" bestFit="1" customWidth="1"/>
    <col min="4864" max="4864" width="11.36328125" style="689" bestFit="1" customWidth="1"/>
    <col min="4865" max="4865" width="3.08984375" style="689" customWidth="1"/>
    <col min="4866" max="4866" width="10.90625" style="689" bestFit="1" customWidth="1"/>
    <col min="4867" max="4867" width="14" style="689" bestFit="1" customWidth="1"/>
    <col min="4868" max="4868" width="9.6328125" style="689" bestFit="1" customWidth="1"/>
    <col min="4869" max="4869" width="1.90625" style="689" customWidth="1"/>
    <col min="4870" max="4870" width="11.36328125" style="689" bestFit="1" customWidth="1"/>
    <col min="4871" max="5115" width="8.7265625" style="689"/>
    <col min="5116" max="5116" width="28.453125" style="689" customWidth="1"/>
    <col min="5117" max="5117" width="2.453125" style="689" customWidth="1"/>
    <col min="5118" max="5119" width="10.36328125" style="689" bestFit="1" customWidth="1"/>
    <col min="5120" max="5120" width="11.36328125" style="689" bestFit="1" customWidth="1"/>
    <col min="5121" max="5121" width="3.08984375" style="689" customWidth="1"/>
    <col min="5122" max="5122" width="10.90625" style="689" bestFit="1" customWidth="1"/>
    <col min="5123" max="5123" width="14" style="689" bestFit="1" customWidth="1"/>
    <col min="5124" max="5124" width="9.6328125" style="689" bestFit="1" customWidth="1"/>
    <col min="5125" max="5125" width="1.90625" style="689" customWidth="1"/>
    <col min="5126" max="5126" width="11.36328125" style="689" bestFit="1" customWidth="1"/>
    <col min="5127" max="5371" width="8.7265625" style="689"/>
    <col min="5372" max="5372" width="28.453125" style="689" customWidth="1"/>
    <col min="5373" max="5373" width="2.453125" style="689" customWidth="1"/>
    <col min="5374" max="5375" width="10.36328125" style="689" bestFit="1" customWidth="1"/>
    <col min="5376" max="5376" width="11.36328125" style="689" bestFit="1" customWidth="1"/>
    <col min="5377" max="5377" width="3.08984375" style="689" customWidth="1"/>
    <col min="5378" max="5378" width="10.90625" style="689" bestFit="1" customWidth="1"/>
    <col min="5379" max="5379" width="14" style="689" bestFit="1" customWidth="1"/>
    <col min="5380" max="5380" width="9.6328125" style="689" bestFit="1" customWidth="1"/>
    <col min="5381" max="5381" width="1.90625" style="689" customWidth="1"/>
    <col min="5382" max="5382" width="11.36328125" style="689" bestFit="1" customWidth="1"/>
    <col min="5383" max="5627" width="8.7265625" style="689"/>
    <col min="5628" max="5628" width="28.453125" style="689" customWidth="1"/>
    <col min="5629" max="5629" width="2.453125" style="689" customWidth="1"/>
    <col min="5630" max="5631" width="10.36328125" style="689" bestFit="1" customWidth="1"/>
    <col min="5632" max="5632" width="11.36328125" style="689" bestFit="1" customWidth="1"/>
    <col min="5633" max="5633" width="3.08984375" style="689" customWidth="1"/>
    <col min="5634" max="5634" width="10.90625" style="689" bestFit="1" customWidth="1"/>
    <col min="5635" max="5635" width="14" style="689" bestFit="1" customWidth="1"/>
    <col min="5636" max="5636" width="9.6328125" style="689" bestFit="1" customWidth="1"/>
    <col min="5637" max="5637" width="1.90625" style="689" customWidth="1"/>
    <col min="5638" max="5638" width="11.36328125" style="689" bestFit="1" customWidth="1"/>
    <col min="5639" max="5883" width="8.7265625" style="689"/>
    <col min="5884" max="5884" width="28.453125" style="689" customWidth="1"/>
    <col min="5885" max="5885" width="2.453125" style="689" customWidth="1"/>
    <col min="5886" max="5887" width="10.36328125" style="689" bestFit="1" customWidth="1"/>
    <col min="5888" max="5888" width="11.36328125" style="689" bestFit="1" customWidth="1"/>
    <col min="5889" max="5889" width="3.08984375" style="689" customWidth="1"/>
    <col min="5890" max="5890" width="10.90625" style="689" bestFit="1" customWidth="1"/>
    <col min="5891" max="5891" width="14" style="689" bestFit="1" customWidth="1"/>
    <col min="5892" max="5892" width="9.6328125" style="689" bestFit="1" customWidth="1"/>
    <col min="5893" max="5893" width="1.90625" style="689" customWidth="1"/>
    <col min="5894" max="5894" width="11.36328125" style="689" bestFit="1" customWidth="1"/>
    <col min="5895" max="6139" width="8.7265625" style="689"/>
    <col min="6140" max="6140" width="28.453125" style="689" customWidth="1"/>
    <col min="6141" max="6141" width="2.453125" style="689" customWidth="1"/>
    <col min="6142" max="6143" width="10.36328125" style="689" bestFit="1" customWidth="1"/>
    <col min="6144" max="6144" width="11.36328125" style="689" bestFit="1" customWidth="1"/>
    <col min="6145" max="6145" width="3.08984375" style="689" customWidth="1"/>
    <col min="6146" max="6146" width="10.90625" style="689" bestFit="1" customWidth="1"/>
    <col min="6147" max="6147" width="14" style="689" bestFit="1" customWidth="1"/>
    <col min="6148" max="6148" width="9.6328125" style="689" bestFit="1" customWidth="1"/>
    <col min="6149" max="6149" width="1.90625" style="689" customWidth="1"/>
    <col min="6150" max="6150" width="11.36328125" style="689" bestFit="1" customWidth="1"/>
    <col min="6151" max="6395" width="8.7265625" style="689"/>
    <col min="6396" max="6396" width="28.453125" style="689" customWidth="1"/>
    <col min="6397" max="6397" width="2.453125" style="689" customWidth="1"/>
    <col min="6398" max="6399" width="10.36328125" style="689" bestFit="1" customWidth="1"/>
    <col min="6400" max="6400" width="11.36328125" style="689" bestFit="1" customWidth="1"/>
    <col min="6401" max="6401" width="3.08984375" style="689" customWidth="1"/>
    <col min="6402" max="6402" width="10.90625" style="689" bestFit="1" customWidth="1"/>
    <col min="6403" max="6403" width="14" style="689" bestFit="1" customWidth="1"/>
    <col min="6404" max="6404" width="9.6328125" style="689" bestFit="1" customWidth="1"/>
    <col min="6405" max="6405" width="1.90625" style="689" customWidth="1"/>
    <col min="6406" max="6406" width="11.36328125" style="689" bestFit="1" customWidth="1"/>
    <col min="6407" max="6651" width="8.7265625" style="689"/>
    <col min="6652" max="6652" width="28.453125" style="689" customWidth="1"/>
    <col min="6653" max="6653" width="2.453125" style="689" customWidth="1"/>
    <col min="6654" max="6655" width="10.36328125" style="689" bestFit="1" customWidth="1"/>
    <col min="6656" max="6656" width="11.36328125" style="689" bestFit="1" customWidth="1"/>
    <col min="6657" max="6657" width="3.08984375" style="689" customWidth="1"/>
    <col min="6658" max="6658" width="10.90625" style="689" bestFit="1" customWidth="1"/>
    <col min="6659" max="6659" width="14" style="689" bestFit="1" customWidth="1"/>
    <col min="6660" max="6660" width="9.6328125" style="689" bestFit="1" customWidth="1"/>
    <col min="6661" max="6661" width="1.90625" style="689" customWidth="1"/>
    <col min="6662" max="6662" width="11.36328125" style="689" bestFit="1" customWidth="1"/>
    <col min="6663" max="6907" width="8.7265625" style="689"/>
    <col min="6908" max="6908" width="28.453125" style="689" customWidth="1"/>
    <col min="6909" max="6909" width="2.453125" style="689" customWidth="1"/>
    <col min="6910" max="6911" width="10.36328125" style="689" bestFit="1" customWidth="1"/>
    <col min="6912" max="6912" width="11.36328125" style="689" bestFit="1" customWidth="1"/>
    <col min="6913" max="6913" width="3.08984375" style="689" customWidth="1"/>
    <col min="6914" max="6914" width="10.90625" style="689" bestFit="1" customWidth="1"/>
    <col min="6915" max="6915" width="14" style="689" bestFit="1" customWidth="1"/>
    <col min="6916" max="6916" width="9.6328125" style="689" bestFit="1" customWidth="1"/>
    <col min="6917" max="6917" width="1.90625" style="689" customWidth="1"/>
    <col min="6918" max="6918" width="11.36328125" style="689" bestFit="1" customWidth="1"/>
    <col min="6919" max="7163" width="8.7265625" style="689"/>
    <col min="7164" max="7164" width="28.453125" style="689" customWidth="1"/>
    <col min="7165" max="7165" width="2.453125" style="689" customWidth="1"/>
    <col min="7166" max="7167" width="10.36328125" style="689" bestFit="1" customWidth="1"/>
    <col min="7168" max="7168" width="11.36328125" style="689" bestFit="1" customWidth="1"/>
    <col min="7169" max="7169" width="3.08984375" style="689" customWidth="1"/>
    <col min="7170" max="7170" width="10.90625" style="689" bestFit="1" customWidth="1"/>
    <col min="7171" max="7171" width="14" style="689" bestFit="1" customWidth="1"/>
    <col min="7172" max="7172" width="9.6328125" style="689" bestFit="1" customWidth="1"/>
    <col min="7173" max="7173" width="1.90625" style="689" customWidth="1"/>
    <col min="7174" max="7174" width="11.36328125" style="689" bestFit="1" customWidth="1"/>
    <col min="7175" max="7419" width="8.7265625" style="689"/>
    <col min="7420" max="7420" width="28.453125" style="689" customWidth="1"/>
    <col min="7421" max="7421" width="2.453125" style="689" customWidth="1"/>
    <col min="7422" max="7423" width="10.36328125" style="689" bestFit="1" customWidth="1"/>
    <col min="7424" max="7424" width="11.36328125" style="689" bestFit="1" customWidth="1"/>
    <col min="7425" max="7425" width="3.08984375" style="689" customWidth="1"/>
    <col min="7426" max="7426" width="10.90625" style="689" bestFit="1" customWidth="1"/>
    <col min="7427" max="7427" width="14" style="689" bestFit="1" customWidth="1"/>
    <col min="7428" max="7428" width="9.6328125" style="689" bestFit="1" customWidth="1"/>
    <col min="7429" max="7429" width="1.90625" style="689" customWidth="1"/>
    <col min="7430" max="7430" width="11.36328125" style="689" bestFit="1" customWidth="1"/>
    <col min="7431" max="7675" width="8.7265625" style="689"/>
    <col min="7676" max="7676" width="28.453125" style="689" customWidth="1"/>
    <col min="7677" max="7677" width="2.453125" style="689" customWidth="1"/>
    <col min="7678" max="7679" width="10.36328125" style="689" bestFit="1" customWidth="1"/>
    <col min="7680" max="7680" width="11.36328125" style="689" bestFit="1" customWidth="1"/>
    <col min="7681" max="7681" width="3.08984375" style="689" customWidth="1"/>
    <col min="7682" max="7682" width="10.90625" style="689" bestFit="1" customWidth="1"/>
    <col min="7683" max="7683" width="14" style="689" bestFit="1" customWidth="1"/>
    <col min="7684" max="7684" width="9.6328125" style="689" bestFit="1" customWidth="1"/>
    <col min="7685" max="7685" width="1.90625" style="689" customWidth="1"/>
    <col min="7686" max="7686" width="11.36328125" style="689" bestFit="1" customWidth="1"/>
    <col min="7687" max="7931" width="8.7265625" style="689"/>
    <col min="7932" max="7932" width="28.453125" style="689" customWidth="1"/>
    <col min="7933" max="7933" width="2.453125" style="689" customWidth="1"/>
    <col min="7934" max="7935" width="10.36328125" style="689" bestFit="1" customWidth="1"/>
    <col min="7936" max="7936" width="11.36328125" style="689" bestFit="1" customWidth="1"/>
    <col min="7937" max="7937" width="3.08984375" style="689" customWidth="1"/>
    <col min="7938" max="7938" width="10.90625" style="689" bestFit="1" customWidth="1"/>
    <col min="7939" max="7939" width="14" style="689" bestFit="1" customWidth="1"/>
    <col min="7940" max="7940" width="9.6328125" style="689" bestFit="1" customWidth="1"/>
    <col min="7941" max="7941" width="1.90625" style="689" customWidth="1"/>
    <col min="7942" max="7942" width="11.36328125" style="689" bestFit="1" customWidth="1"/>
    <col min="7943" max="8187" width="8.7265625" style="689"/>
    <col min="8188" max="8188" width="28.453125" style="689" customWidth="1"/>
    <col min="8189" max="8189" width="2.453125" style="689" customWidth="1"/>
    <col min="8190" max="8191" width="10.36328125" style="689" bestFit="1" customWidth="1"/>
    <col min="8192" max="8192" width="11.36328125" style="689" bestFit="1" customWidth="1"/>
    <col min="8193" max="8193" width="3.08984375" style="689" customWidth="1"/>
    <col min="8194" max="8194" width="10.90625" style="689" bestFit="1" customWidth="1"/>
    <col min="8195" max="8195" width="14" style="689" bestFit="1" customWidth="1"/>
    <col min="8196" max="8196" width="9.6328125" style="689" bestFit="1" customWidth="1"/>
    <col min="8197" max="8197" width="1.90625" style="689" customWidth="1"/>
    <col min="8198" max="8198" width="11.36328125" style="689" bestFit="1" customWidth="1"/>
    <col min="8199" max="8443" width="8.7265625" style="689"/>
    <col min="8444" max="8444" width="28.453125" style="689" customWidth="1"/>
    <col min="8445" max="8445" width="2.453125" style="689" customWidth="1"/>
    <col min="8446" max="8447" width="10.36328125" style="689" bestFit="1" customWidth="1"/>
    <col min="8448" max="8448" width="11.36328125" style="689" bestFit="1" customWidth="1"/>
    <col min="8449" max="8449" width="3.08984375" style="689" customWidth="1"/>
    <col min="8450" max="8450" width="10.90625" style="689" bestFit="1" customWidth="1"/>
    <col min="8451" max="8451" width="14" style="689" bestFit="1" customWidth="1"/>
    <col min="8452" max="8452" width="9.6328125" style="689" bestFit="1" customWidth="1"/>
    <col min="8453" max="8453" width="1.90625" style="689" customWidth="1"/>
    <col min="8454" max="8454" width="11.36328125" style="689" bestFit="1" customWidth="1"/>
    <col min="8455" max="8699" width="8.7265625" style="689"/>
    <col min="8700" max="8700" width="28.453125" style="689" customWidth="1"/>
    <col min="8701" max="8701" width="2.453125" style="689" customWidth="1"/>
    <col min="8702" max="8703" width="10.36328125" style="689" bestFit="1" customWidth="1"/>
    <col min="8704" max="8704" width="11.36328125" style="689" bestFit="1" customWidth="1"/>
    <col min="8705" max="8705" width="3.08984375" style="689" customWidth="1"/>
    <col min="8706" max="8706" width="10.90625" style="689" bestFit="1" customWidth="1"/>
    <col min="8707" max="8707" width="14" style="689" bestFit="1" customWidth="1"/>
    <col min="8708" max="8708" width="9.6328125" style="689" bestFit="1" customWidth="1"/>
    <col min="8709" max="8709" width="1.90625" style="689" customWidth="1"/>
    <col min="8710" max="8710" width="11.36328125" style="689" bestFit="1" customWidth="1"/>
    <col min="8711" max="8955" width="8.7265625" style="689"/>
    <col min="8956" max="8956" width="28.453125" style="689" customWidth="1"/>
    <col min="8957" max="8957" width="2.453125" style="689" customWidth="1"/>
    <col min="8958" max="8959" width="10.36328125" style="689" bestFit="1" customWidth="1"/>
    <col min="8960" max="8960" width="11.36328125" style="689" bestFit="1" customWidth="1"/>
    <col min="8961" max="8961" width="3.08984375" style="689" customWidth="1"/>
    <col min="8962" max="8962" width="10.90625" style="689" bestFit="1" customWidth="1"/>
    <col min="8963" max="8963" width="14" style="689" bestFit="1" customWidth="1"/>
    <col min="8964" max="8964" width="9.6328125" style="689" bestFit="1" customWidth="1"/>
    <col min="8965" max="8965" width="1.90625" style="689" customWidth="1"/>
    <col min="8966" max="8966" width="11.36328125" style="689" bestFit="1" customWidth="1"/>
    <col min="8967" max="9211" width="8.7265625" style="689"/>
    <col min="9212" max="9212" width="28.453125" style="689" customWidth="1"/>
    <col min="9213" max="9213" width="2.453125" style="689" customWidth="1"/>
    <col min="9214" max="9215" width="10.36328125" style="689" bestFit="1" customWidth="1"/>
    <col min="9216" max="9216" width="11.36328125" style="689" bestFit="1" customWidth="1"/>
    <col min="9217" max="9217" width="3.08984375" style="689" customWidth="1"/>
    <col min="9218" max="9218" width="10.90625" style="689" bestFit="1" customWidth="1"/>
    <col min="9219" max="9219" width="14" style="689" bestFit="1" customWidth="1"/>
    <col min="9220" max="9220" width="9.6328125" style="689" bestFit="1" customWidth="1"/>
    <col min="9221" max="9221" width="1.90625" style="689" customWidth="1"/>
    <col min="9222" max="9222" width="11.36328125" style="689" bestFit="1" customWidth="1"/>
    <col min="9223" max="9467" width="8.7265625" style="689"/>
    <col min="9468" max="9468" width="28.453125" style="689" customWidth="1"/>
    <col min="9469" max="9469" width="2.453125" style="689" customWidth="1"/>
    <col min="9470" max="9471" width="10.36328125" style="689" bestFit="1" customWidth="1"/>
    <col min="9472" max="9472" width="11.36328125" style="689" bestFit="1" customWidth="1"/>
    <col min="9473" max="9473" width="3.08984375" style="689" customWidth="1"/>
    <col min="9474" max="9474" width="10.90625" style="689" bestFit="1" customWidth="1"/>
    <col min="9475" max="9475" width="14" style="689" bestFit="1" customWidth="1"/>
    <col min="9476" max="9476" width="9.6328125" style="689" bestFit="1" customWidth="1"/>
    <col min="9477" max="9477" width="1.90625" style="689" customWidth="1"/>
    <col min="9478" max="9478" width="11.36328125" style="689" bestFit="1" customWidth="1"/>
    <col min="9479" max="9723" width="8.7265625" style="689"/>
    <col min="9724" max="9724" width="28.453125" style="689" customWidth="1"/>
    <col min="9725" max="9725" width="2.453125" style="689" customWidth="1"/>
    <col min="9726" max="9727" width="10.36328125" style="689" bestFit="1" customWidth="1"/>
    <col min="9728" max="9728" width="11.36328125" style="689" bestFit="1" customWidth="1"/>
    <col min="9729" max="9729" width="3.08984375" style="689" customWidth="1"/>
    <col min="9730" max="9730" width="10.90625" style="689" bestFit="1" customWidth="1"/>
    <col min="9731" max="9731" width="14" style="689" bestFit="1" customWidth="1"/>
    <col min="9732" max="9732" width="9.6328125" style="689" bestFit="1" customWidth="1"/>
    <col min="9733" max="9733" width="1.90625" style="689" customWidth="1"/>
    <col min="9734" max="9734" width="11.36328125" style="689" bestFit="1" customWidth="1"/>
    <col min="9735" max="9979" width="8.7265625" style="689"/>
    <col min="9980" max="9980" width="28.453125" style="689" customWidth="1"/>
    <col min="9981" max="9981" width="2.453125" style="689" customWidth="1"/>
    <col min="9982" max="9983" width="10.36328125" style="689" bestFit="1" customWidth="1"/>
    <col min="9984" max="9984" width="11.36328125" style="689" bestFit="1" customWidth="1"/>
    <col min="9985" max="9985" width="3.08984375" style="689" customWidth="1"/>
    <col min="9986" max="9986" width="10.90625" style="689" bestFit="1" customWidth="1"/>
    <col min="9987" max="9987" width="14" style="689" bestFit="1" customWidth="1"/>
    <col min="9988" max="9988" width="9.6328125" style="689" bestFit="1" customWidth="1"/>
    <col min="9989" max="9989" width="1.90625" style="689" customWidth="1"/>
    <col min="9990" max="9990" width="11.36328125" style="689" bestFit="1" customWidth="1"/>
    <col min="9991" max="10235" width="8.7265625" style="689"/>
    <col min="10236" max="10236" width="28.453125" style="689" customWidth="1"/>
    <col min="10237" max="10237" width="2.453125" style="689" customWidth="1"/>
    <col min="10238" max="10239" width="10.36328125" style="689" bestFit="1" customWidth="1"/>
    <col min="10240" max="10240" width="11.36328125" style="689" bestFit="1" customWidth="1"/>
    <col min="10241" max="10241" width="3.08984375" style="689" customWidth="1"/>
    <col min="10242" max="10242" width="10.90625" style="689" bestFit="1" customWidth="1"/>
    <col min="10243" max="10243" width="14" style="689" bestFit="1" customWidth="1"/>
    <col min="10244" max="10244" width="9.6328125" style="689" bestFit="1" customWidth="1"/>
    <col min="10245" max="10245" width="1.90625" style="689" customWidth="1"/>
    <col min="10246" max="10246" width="11.36328125" style="689" bestFit="1" customWidth="1"/>
    <col min="10247" max="10491" width="8.7265625" style="689"/>
    <col min="10492" max="10492" width="28.453125" style="689" customWidth="1"/>
    <col min="10493" max="10493" width="2.453125" style="689" customWidth="1"/>
    <col min="10494" max="10495" width="10.36328125" style="689" bestFit="1" customWidth="1"/>
    <col min="10496" max="10496" width="11.36328125" style="689" bestFit="1" customWidth="1"/>
    <col min="10497" max="10497" width="3.08984375" style="689" customWidth="1"/>
    <col min="10498" max="10498" width="10.90625" style="689" bestFit="1" customWidth="1"/>
    <col min="10499" max="10499" width="14" style="689" bestFit="1" customWidth="1"/>
    <col min="10500" max="10500" width="9.6328125" style="689" bestFit="1" customWidth="1"/>
    <col min="10501" max="10501" width="1.90625" style="689" customWidth="1"/>
    <col min="10502" max="10502" width="11.36328125" style="689" bestFit="1" customWidth="1"/>
    <col min="10503" max="10747" width="8.7265625" style="689"/>
    <col min="10748" max="10748" width="28.453125" style="689" customWidth="1"/>
    <col min="10749" max="10749" width="2.453125" style="689" customWidth="1"/>
    <col min="10750" max="10751" width="10.36328125" style="689" bestFit="1" customWidth="1"/>
    <col min="10752" max="10752" width="11.36328125" style="689" bestFit="1" customWidth="1"/>
    <col min="10753" max="10753" width="3.08984375" style="689" customWidth="1"/>
    <col min="10754" max="10754" width="10.90625" style="689" bestFit="1" customWidth="1"/>
    <col min="10755" max="10755" width="14" style="689" bestFit="1" customWidth="1"/>
    <col min="10756" max="10756" width="9.6328125" style="689" bestFit="1" customWidth="1"/>
    <col min="10757" max="10757" width="1.90625" style="689" customWidth="1"/>
    <col min="10758" max="10758" width="11.36328125" style="689" bestFit="1" customWidth="1"/>
    <col min="10759" max="11003" width="8.7265625" style="689"/>
    <col min="11004" max="11004" width="28.453125" style="689" customWidth="1"/>
    <col min="11005" max="11005" width="2.453125" style="689" customWidth="1"/>
    <col min="11006" max="11007" width="10.36328125" style="689" bestFit="1" customWidth="1"/>
    <col min="11008" max="11008" width="11.36328125" style="689" bestFit="1" customWidth="1"/>
    <col min="11009" max="11009" width="3.08984375" style="689" customWidth="1"/>
    <col min="11010" max="11010" width="10.90625" style="689" bestFit="1" customWidth="1"/>
    <col min="11011" max="11011" width="14" style="689" bestFit="1" customWidth="1"/>
    <col min="11012" max="11012" width="9.6328125" style="689" bestFit="1" customWidth="1"/>
    <col min="11013" max="11013" width="1.90625" style="689" customWidth="1"/>
    <col min="11014" max="11014" width="11.36328125" style="689" bestFit="1" customWidth="1"/>
    <col min="11015" max="11259" width="8.7265625" style="689"/>
    <col min="11260" max="11260" width="28.453125" style="689" customWidth="1"/>
    <col min="11261" max="11261" width="2.453125" style="689" customWidth="1"/>
    <col min="11262" max="11263" width="10.36328125" style="689" bestFit="1" customWidth="1"/>
    <col min="11264" max="11264" width="11.36328125" style="689" bestFit="1" customWidth="1"/>
    <col min="11265" max="11265" width="3.08984375" style="689" customWidth="1"/>
    <col min="11266" max="11266" width="10.90625" style="689" bestFit="1" customWidth="1"/>
    <col min="11267" max="11267" width="14" style="689" bestFit="1" customWidth="1"/>
    <col min="11268" max="11268" width="9.6328125" style="689" bestFit="1" customWidth="1"/>
    <col min="11269" max="11269" width="1.90625" style="689" customWidth="1"/>
    <col min="11270" max="11270" width="11.36328125" style="689" bestFit="1" customWidth="1"/>
    <col min="11271" max="11515" width="8.7265625" style="689"/>
    <col min="11516" max="11516" width="28.453125" style="689" customWidth="1"/>
    <col min="11517" max="11517" width="2.453125" style="689" customWidth="1"/>
    <col min="11518" max="11519" width="10.36328125" style="689" bestFit="1" customWidth="1"/>
    <col min="11520" max="11520" width="11.36328125" style="689" bestFit="1" customWidth="1"/>
    <col min="11521" max="11521" width="3.08984375" style="689" customWidth="1"/>
    <col min="11522" max="11522" width="10.90625" style="689" bestFit="1" customWidth="1"/>
    <col min="11523" max="11523" width="14" style="689" bestFit="1" customWidth="1"/>
    <col min="11524" max="11524" width="9.6328125" style="689" bestFit="1" customWidth="1"/>
    <col min="11525" max="11525" width="1.90625" style="689" customWidth="1"/>
    <col min="11526" max="11526" width="11.36328125" style="689" bestFit="1" customWidth="1"/>
    <col min="11527" max="11771" width="8.7265625" style="689"/>
    <col min="11772" max="11772" width="28.453125" style="689" customWidth="1"/>
    <col min="11773" max="11773" width="2.453125" style="689" customWidth="1"/>
    <col min="11774" max="11775" width="10.36328125" style="689" bestFit="1" customWidth="1"/>
    <col min="11776" max="11776" width="11.36328125" style="689" bestFit="1" customWidth="1"/>
    <col min="11777" max="11777" width="3.08984375" style="689" customWidth="1"/>
    <col min="11778" max="11778" width="10.90625" style="689" bestFit="1" customWidth="1"/>
    <col min="11779" max="11779" width="14" style="689" bestFit="1" customWidth="1"/>
    <col min="11780" max="11780" width="9.6328125" style="689" bestFit="1" customWidth="1"/>
    <col min="11781" max="11781" width="1.90625" style="689" customWidth="1"/>
    <col min="11782" max="11782" width="11.36328125" style="689" bestFit="1" customWidth="1"/>
    <col min="11783" max="12027" width="8.7265625" style="689"/>
    <col min="12028" max="12028" width="28.453125" style="689" customWidth="1"/>
    <col min="12029" max="12029" width="2.453125" style="689" customWidth="1"/>
    <col min="12030" max="12031" width="10.36328125" style="689" bestFit="1" customWidth="1"/>
    <col min="12032" max="12032" width="11.36328125" style="689" bestFit="1" customWidth="1"/>
    <col min="12033" max="12033" width="3.08984375" style="689" customWidth="1"/>
    <col min="12034" max="12034" width="10.90625" style="689" bestFit="1" customWidth="1"/>
    <col min="12035" max="12035" width="14" style="689" bestFit="1" customWidth="1"/>
    <col min="12036" max="12036" width="9.6328125" style="689" bestFit="1" customWidth="1"/>
    <col min="12037" max="12037" width="1.90625" style="689" customWidth="1"/>
    <col min="12038" max="12038" width="11.36328125" style="689" bestFit="1" customWidth="1"/>
    <col min="12039" max="12283" width="8.7265625" style="689"/>
    <col min="12284" max="12284" width="28.453125" style="689" customWidth="1"/>
    <col min="12285" max="12285" width="2.453125" style="689" customWidth="1"/>
    <col min="12286" max="12287" width="10.36328125" style="689" bestFit="1" customWidth="1"/>
    <col min="12288" max="12288" width="11.36328125" style="689" bestFit="1" customWidth="1"/>
    <col min="12289" max="12289" width="3.08984375" style="689" customWidth="1"/>
    <col min="12290" max="12290" width="10.90625" style="689" bestFit="1" customWidth="1"/>
    <col min="12291" max="12291" width="14" style="689" bestFit="1" customWidth="1"/>
    <col min="12292" max="12292" width="9.6328125" style="689" bestFit="1" customWidth="1"/>
    <col min="12293" max="12293" width="1.90625" style="689" customWidth="1"/>
    <col min="12294" max="12294" width="11.36328125" style="689" bestFit="1" customWidth="1"/>
    <col min="12295" max="12539" width="8.7265625" style="689"/>
    <col min="12540" max="12540" width="28.453125" style="689" customWidth="1"/>
    <col min="12541" max="12541" width="2.453125" style="689" customWidth="1"/>
    <col min="12542" max="12543" width="10.36328125" style="689" bestFit="1" customWidth="1"/>
    <col min="12544" max="12544" width="11.36328125" style="689" bestFit="1" customWidth="1"/>
    <col min="12545" max="12545" width="3.08984375" style="689" customWidth="1"/>
    <col min="12546" max="12546" width="10.90625" style="689" bestFit="1" customWidth="1"/>
    <col min="12547" max="12547" width="14" style="689" bestFit="1" customWidth="1"/>
    <col min="12548" max="12548" width="9.6328125" style="689" bestFit="1" customWidth="1"/>
    <col min="12549" max="12549" width="1.90625" style="689" customWidth="1"/>
    <col min="12550" max="12550" width="11.36328125" style="689" bestFit="1" customWidth="1"/>
    <col min="12551" max="12795" width="8.7265625" style="689"/>
    <col min="12796" max="12796" width="28.453125" style="689" customWidth="1"/>
    <col min="12797" max="12797" width="2.453125" style="689" customWidth="1"/>
    <col min="12798" max="12799" width="10.36328125" style="689" bestFit="1" customWidth="1"/>
    <col min="12800" max="12800" width="11.36328125" style="689" bestFit="1" customWidth="1"/>
    <col min="12801" max="12801" width="3.08984375" style="689" customWidth="1"/>
    <col min="12802" max="12802" width="10.90625" style="689" bestFit="1" customWidth="1"/>
    <col min="12803" max="12803" width="14" style="689" bestFit="1" customWidth="1"/>
    <col min="12804" max="12804" width="9.6328125" style="689" bestFit="1" customWidth="1"/>
    <col min="12805" max="12805" width="1.90625" style="689" customWidth="1"/>
    <col min="12806" max="12806" width="11.36328125" style="689" bestFit="1" customWidth="1"/>
    <col min="12807" max="13051" width="8.7265625" style="689"/>
    <col min="13052" max="13052" width="28.453125" style="689" customWidth="1"/>
    <col min="13053" max="13053" width="2.453125" style="689" customWidth="1"/>
    <col min="13054" max="13055" width="10.36328125" style="689" bestFit="1" customWidth="1"/>
    <col min="13056" max="13056" width="11.36328125" style="689" bestFit="1" customWidth="1"/>
    <col min="13057" max="13057" width="3.08984375" style="689" customWidth="1"/>
    <col min="13058" max="13058" width="10.90625" style="689" bestFit="1" customWidth="1"/>
    <col min="13059" max="13059" width="14" style="689" bestFit="1" customWidth="1"/>
    <col min="13060" max="13060" width="9.6328125" style="689" bestFit="1" customWidth="1"/>
    <col min="13061" max="13061" width="1.90625" style="689" customWidth="1"/>
    <col min="13062" max="13062" width="11.36328125" style="689" bestFit="1" customWidth="1"/>
    <col min="13063" max="13307" width="8.7265625" style="689"/>
    <col min="13308" max="13308" width="28.453125" style="689" customWidth="1"/>
    <col min="13309" max="13309" width="2.453125" style="689" customWidth="1"/>
    <col min="13310" max="13311" width="10.36328125" style="689" bestFit="1" customWidth="1"/>
    <col min="13312" max="13312" width="11.36328125" style="689" bestFit="1" customWidth="1"/>
    <col min="13313" max="13313" width="3.08984375" style="689" customWidth="1"/>
    <col min="13314" max="13314" width="10.90625" style="689" bestFit="1" customWidth="1"/>
    <col min="13315" max="13315" width="14" style="689" bestFit="1" customWidth="1"/>
    <col min="13316" max="13316" width="9.6328125" style="689" bestFit="1" customWidth="1"/>
    <col min="13317" max="13317" width="1.90625" style="689" customWidth="1"/>
    <col min="13318" max="13318" width="11.36328125" style="689" bestFit="1" customWidth="1"/>
    <col min="13319" max="13563" width="8.7265625" style="689"/>
    <col min="13564" max="13564" width="28.453125" style="689" customWidth="1"/>
    <col min="13565" max="13565" width="2.453125" style="689" customWidth="1"/>
    <col min="13566" max="13567" width="10.36328125" style="689" bestFit="1" customWidth="1"/>
    <col min="13568" max="13568" width="11.36328125" style="689" bestFit="1" customWidth="1"/>
    <col min="13569" max="13569" width="3.08984375" style="689" customWidth="1"/>
    <col min="13570" max="13570" width="10.90625" style="689" bestFit="1" customWidth="1"/>
    <col min="13571" max="13571" width="14" style="689" bestFit="1" customWidth="1"/>
    <col min="13572" max="13572" width="9.6328125" style="689" bestFit="1" customWidth="1"/>
    <col min="13573" max="13573" width="1.90625" style="689" customWidth="1"/>
    <col min="13574" max="13574" width="11.36328125" style="689" bestFit="1" customWidth="1"/>
    <col min="13575" max="13819" width="8.7265625" style="689"/>
    <col min="13820" max="13820" width="28.453125" style="689" customWidth="1"/>
    <col min="13821" max="13821" width="2.453125" style="689" customWidth="1"/>
    <col min="13822" max="13823" width="10.36328125" style="689" bestFit="1" customWidth="1"/>
    <col min="13824" max="13824" width="11.36328125" style="689" bestFit="1" customWidth="1"/>
    <col min="13825" max="13825" width="3.08984375" style="689" customWidth="1"/>
    <col min="13826" max="13826" width="10.90625" style="689" bestFit="1" customWidth="1"/>
    <col min="13827" max="13827" width="14" style="689" bestFit="1" customWidth="1"/>
    <col min="13828" max="13828" width="9.6328125" style="689" bestFit="1" customWidth="1"/>
    <col min="13829" max="13829" width="1.90625" style="689" customWidth="1"/>
    <col min="13830" max="13830" width="11.36328125" style="689" bestFit="1" customWidth="1"/>
    <col min="13831" max="14075" width="8.7265625" style="689"/>
    <col min="14076" max="14076" width="28.453125" style="689" customWidth="1"/>
    <col min="14077" max="14077" width="2.453125" style="689" customWidth="1"/>
    <col min="14078" max="14079" width="10.36328125" style="689" bestFit="1" customWidth="1"/>
    <col min="14080" max="14080" width="11.36328125" style="689" bestFit="1" customWidth="1"/>
    <col min="14081" max="14081" width="3.08984375" style="689" customWidth="1"/>
    <col min="14082" max="14082" width="10.90625" style="689" bestFit="1" customWidth="1"/>
    <col min="14083" max="14083" width="14" style="689" bestFit="1" customWidth="1"/>
    <col min="14084" max="14084" width="9.6328125" style="689" bestFit="1" customWidth="1"/>
    <col min="14085" max="14085" width="1.90625" style="689" customWidth="1"/>
    <col min="14086" max="14086" width="11.36328125" style="689" bestFit="1" customWidth="1"/>
    <col min="14087" max="14331" width="8.7265625" style="689"/>
    <col min="14332" max="14332" width="28.453125" style="689" customWidth="1"/>
    <col min="14333" max="14333" width="2.453125" style="689" customWidth="1"/>
    <col min="14334" max="14335" width="10.36328125" style="689" bestFit="1" customWidth="1"/>
    <col min="14336" max="14336" width="11.36328125" style="689" bestFit="1" customWidth="1"/>
    <col min="14337" max="14337" width="3.08984375" style="689" customWidth="1"/>
    <col min="14338" max="14338" width="10.90625" style="689" bestFit="1" customWidth="1"/>
    <col min="14339" max="14339" width="14" style="689" bestFit="1" customWidth="1"/>
    <col min="14340" max="14340" width="9.6328125" style="689" bestFit="1" customWidth="1"/>
    <col min="14341" max="14341" width="1.90625" style="689" customWidth="1"/>
    <col min="14342" max="14342" width="11.36328125" style="689" bestFit="1" customWidth="1"/>
    <col min="14343" max="14587" width="8.7265625" style="689"/>
    <col min="14588" max="14588" width="28.453125" style="689" customWidth="1"/>
    <col min="14589" max="14589" width="2.453125" style="689" customWidth="1"/>
    <col min="14590" max="14591" width="10.36328125" style="689" bestFit="1" customWidth="1"/>
    <col min="14592" max="14592" width="11.36328125" style="689" bestFit="1" customWidth="1"/>
    <col min="14593" max="14593" width="3.08984375" style="689" customWidth="1"/>
    <col min="14594" max="14594" width="10.90625" style="689" bestFit="1" customWidth="1"/>
    <col min="14595" max="14595" width="14" style="689" bestFit="1" customWidth="1"/>
    <col min="14596" max="14596" width="9.6328125" style="689" bestFit="1" customWidth="1"/>
    <col min="14597" max="14597" width="1.90625" style="689" customWidth="1"/>
    <col min="14598" max="14598" width="11.36328125" style="689" bestFit="1" customWidth="1"/>
    <col min="14599" max="14843" width="8.7265625" style="689"/>
    <col min="14844" max="14844" width="28.453125" style="689" customWidth="1"/>
    <col min="14845" max="14845" width="2.453125" style="689" customWidth="1"/>
    <col min="14846" max="14847" width="10.36328125" style="689" bestFit="1" customWidth="1"/>
    <col min="14848" max="14848" width="11.36328125" style="689" bestFit="1" customWidth="1"/>
    <col min="14849" max="14849" width="3.08984375" style="689" customWidth="1"/>
    <col min="14850" max="14850" width="10.90625" style="689" bestFit="1" customWidth="1"/>
    <col min="14851" max="14851" width="14" style="689" bestFit="1" customWidth="1"/>
    <col min="14852" max="14852" width="9.6328125" style="689" bestFit="1" customWidth="1"/>
    <col min="14853" max="14853" width="1.90625" style="689" customWidth="1"/>
    <col min="14854" max="14854" width="11.36328125" style="689" bestFit="1" customWidth="1"/>
    <col min="14855" max="15099" width="8.7265625" style="689"/>
    <col min="15100" max="15100" width="28.453125" style="689" customWidth="1"/>
    <col min="15101" max="15101" width="2.453125" style="689" customWidth="1"/>
    <col min="15102" max="15103" width="10.36328125" style="689" bestFit="1" customWidth="1"/>
    <col min="15104" max="15104" width="11.36328125" style="689" bestFit="1" customWidth="1"/>
    <col min="15105" max="15105" width="3.08984375" style="689" customWidth="1"/>
    <col min="15106" max="15106" width="10.90625" style="689" bestFit="1" customWidth="1"/>
    <col min="15107" max="15107" width="14" style="689" bestFit="1" customWidth="1"/>
    <col min="15108" max="15108" width="9.6328125" style="689" bestFit="1" customWidth="1"/>
    <col min="15109" max="15109" width="1.90625" style="689" customWidth="1"/>
    <col min="15110" max="15110" width="11.36328125" style="689" bestFit="1" customWidth="1"/>
    <col min="15111" max="15355" width="8.7265625" style="689"/>
    <col min="15356" max="15356" width="28.453125" style="689" customWidth="1"/>
    <col min="15357" max="15357" width="2.453125" style="689" customWidth="1"/>
    <col min="15358" max="15359" width="10.36328125" style="689" bestFit="1" customWidth="1"/>
    <col min="15360" max="15360" width="11.36328125" style="689" bestFit="1" customWidth="1"/>
    <col min="15361" max="15361" width="3.08984375" style="689" customWidth="1"/>
    <col min="15362" max="15362" width="10.90625" style="689" bestFit="1" customWidth="1"/>
    <col min="15363" max="15363" width="14" style="689" bestFit="1" customWidth="1"/>
    <col min="15364" max="15364" width="9.6328125" style="689" bestFit="1" customWidth="1"/>
    <col min="15365" max="15365" width="1.90625" style="689" customWidth="1"/>
    <col min="15366" max="15366" width="11.36328125" style="689" bestFit="1" customWidth="1"/>
    <col min="15367" max="15611" width="8.7265625" style="689"/>
    <col min="15612" max="15612" width="28.453125" style="689" customWidth="1"/>
    <col min="15613" max="15613" width="2.453125" style="689" customWidth="1"/>
    <col min="15614" max="15615" width="10.36328125" style="689" bestFit="1" customWidth="1"/>
    <col min="15616" max="15616" width="11.36328125" style="689" bestFit="1" customWidth="1"/>
    <col min="15617" max="15617" width="3.08984375" style="689" customWidth="1"/>
    <col min="15618" max="15618" width="10.90625" style="689" bestFit="1" customWidth="1"/>
    <col min="15619" max="15619" width="14" style="689" bestFit="1" customWidth="1"/>
    <col min="15620" max="15620" width="9.6328125" style="689" bestFit="1" customWidth="1"/>
    <col min="15621" max="15621" width="1.90625" style="689" customWidth="1"/>
    <col min="15622" max="15622" width="11.36328125" style="689" bestFit="1" customWidth="1"/>
    <col min="15623" max="15867" width="8.7265625" style="689"/>
    <col min="15868" max="15868" width="28.453125" style="689" customWidth="1"/>
    <col min="15869" max="15869" width="2.453125" style="689" customWidth="1"/>
    <col min="15870" max="15871" width="10.36328125" style="689" bestFit="1" customWidth="1"/>
    <col min="15872" max="15872" width="11.36328125" style="689" bestFit="1" customWidth="1"/>
    <col min="15873" max="15873" width="3.08984375" style="689" customWidth="1"/>
    <col min="15874" max="15874" width="10.90625" style="689" bestFit="1" customWidth="1"/>
    <col min="15875" max="15875" width="14" style="689" bestFit="1" customWidth="1"/>
    <col min="15876" max="15876" width="9.6328125" style="689" bestFit="1" customWidth="1"/>
    <col min="15877" max="15877" width="1.90625" style="689" customWidth="1"/>
    <col min="15878" max="15878" width="11.36328125" style="689" bestFit="1" customWidth="1"/>
    <col min="15879" max="16123" width="8.7265625" style="689"/>
    <col min="16124" max="16124" width="28.453125" style="689" customWidth="1"/>
    <col min="16125" max="16125" width="2.453125" style="689" customWidth="1"/>
    <col min="16126" max="16127" width="10.36328125" style="689" bestFit="1" customWidth="1"/>
    <col min="16128" max="16128" width="11.36328125" style="689" bestFit="1" customWidth="1"/>
    <col min="16129" max="16129" width="3.08984375" style="689" customWidth="1"/>
    <col min="16130" max="16130" width="10.90625" style="689" bestFit="1" customWidth="1"/>
    <col min="16131" max="16131" width="14" style="689" bestFit="1" customWidth="1"/>
    <col min="16132" max="16132" width="9.6328125" style="689" bestFit="1" customWidth="1"/>
    <col min="16133" max="16133" width="1.90625" style="689" customWidth="1"/>
    <col min="16134" max="16134" width="11.36328125" style="689" bestFit="1" customWidth="1"/>
    <col min="16135" max="16384" width="8.7265625" style="689"/>
  </cols>
  <sheetData>
    <row r="1" spans="2:14" ht="15.5">
      <c r="F1" s="1116"/>
      <c r="G1" s="1116"/>
      <c r="H1" s="1116"/>
      <c r="I1" s="1116"/>
      <c r="J1" s="1116"/>
      <c r="K1" s="1116"/>
    </row>
    <row r="2" spans="2:14" ht="16" thickBot="1">
      <c r="F2" s="1117" t="s">
        <v>507</v>
      </c>
      <c r="G2" s="1117"/>
      <c r="H2" s="1117"/>
      <c r="I2" s="1117"/>
      <c r="J2" s="1117"/>
      <c r="K2" s="1117"/>
    </row>
    <row r="3" spans="2:14" ht="21" customHeight="1" thickBot="1">
      <c r="C3" s="690"/>
      <c r="D3" s="691"/>
      <c r="E3" s="692"/>
      <c r="F3" s="1118" t="s">
        <v>974</v>
      </c>
      <c r="G3" s="1118"/>
      <c r="H3" s="1118"/>
      <c r="I3" s="1118"/>
      <c r="J3" s="1118"/>
      <c r="K3" s="1118"/>
    </row>
    <row r="4" spans="2:14" ht="26.5" thickBot="1">
      <c r="D4" s="763" t="s">
        <v>934</v>
      </c>
      <c r="E4" s="759"/>
      <c r="F4" s="760" t="s">
        <v>398</v>
      </c>
      <c r="G4" s="708" t="s">
        <v>397</v>
      </c>
      <c r="H4" s="708" t="s">
        <v>551</v>
      </c>
      <c r="I4" s="709" t="s">
        <v>132</v>
      </c>
      <c r="J4" s="761"/>
      <c r="K4" s="762" t="s">
        <v>197</v>
      </c>
      <c r="L4" s="761"/>
      <c r="M4" s="763" t="s">
        <v>975</v>
      </c>
      <c r="N4" s="707"/>
    </row>
    <row r="5" spans="2:14">
      <c r="B5" s="689" t="s">
        <v>133</v>
      </c>
      <c r="C5" s="693"/>
      <c r="D5" s="766">
        <v>37000</v>
      </c>
      <c r="E5" s="765"/>
      <c r="F5" s="694">
        <v>32523</v>
      </c>
      <c r="G5" s="694">
        <v>0</v>
      </c>
      <c r="H5" s="694"/>
      <c r="I5" s="694">
        <f>SUM(F5:H5)</f>
        <v>32523</v>
      </c>
      <c r="J5" s="707"/>
      <c r="K5" s="694">
        <f>+D5-I5</f>
        <v>4477</v>
      </c>
      <c r="L5" s="707"/>
      <c r="M5" s="766">
        <v>0</v>
      </c>
      <c r="N5" s="707"/>
    </row>
    <row r="6" spans="2:14">
      <c r="B6" s="689" t="s">
        <v>134</v>
      </c>
      <c r="C6" s="695"/>
      <c r="D6" s="356">
        <v>209980</v>
      </c>
      <c r="E6" s="765"/>
      <c r="F6" s="890">
        <v>34480</v>
      </c>
      <c r="G6" s="697">
        <v>0</v>
      </c>
      <c r="H6" s="697">
        <v>0</v>
      </c>
      <c r="I6" s="767">
        <f t="shared" ref="I6:I10" si="0">SUM(F6:H6)</f>
        <v>34480</v>
      </c>
      <c r="J6" s="707"/>
      <c r="K6" s="767">
        <f>+D6-I6</f>
        <v>175500</v>
      </c>
      <c r="L6" s="707"/>
      <c r="M6" s="356">
        <v>130000</v>
      </c>
      <c r="N6" s="707"/>
    </row>
    <row r="7" spans="2:14" ht="13" thickBot="1">
      <c r="B7" s="689" t="s">
        <v>135</v>
      </c>
      <c r="C7" s="695"/>
      <c r="D7" s="768">
        <v>187000</v>
      </c>
      <c r="E7" s="765"/>
      <c r="F7" s="704">
        <v>98369</v>
      </c>
      <c r="G7" s="704">
        <v>0</v>
      </c>
      <c r="H7" s="704">
        <v>3000</v>
      </c>
      <c r="I7" s="705">
        <f t="shared" si="0"/>
        <v>101369</v>
      </c>
      <c r="J7" s="707"/>
      <c r="K7" s="705">
        <f>+D7-I7</f>
        <v>85631</v>
      </c>
      <c r="L7" s="707"/>
      <c r="M7" s="768">
        <v>278000</v>
      </c>
      <c r="N7" s="707"/>
    </row>
    <row r="8" spans="2:14">
      <c r="B8" s="689" t="s">
        <v>198</v>
      </c>
      <c r="C8" s="693"/>
      <c r="D8" s="770">
        <f>SUM(D5:D7)</f>
        <v>433980</v>
      </c>
      <c r="E8" s="769"/>
      <c r="F8" s="701">
        <f>SUM(F5:F7)</f>
        <v>165372</v>
      </c>
      <c r="G8" s="701">
        <f>SUM(G5:G7)</f>
        <v>0</v>
      </c>
      <c r="H8" s="701">
        <f>SUM(H5:H7)</f>
        <v>3000</v>
      </c>
      <c r="I8" s="701">
        <f>SUM(I5:I7)</f>
        <v>168372</v>
      </c>
      <c r="J8" s="707"/>
      <c r="K8" s="701">
        <f>SUM(K5:K7)</f>
        <v>265608</v>
      </c>
      <c r="L8" s="707"/>
      <c r="M8" s="770">
        <f>SUM(M5:M7)</f>
        <v>408000</v>
      </c>
      <c r="N8" s="707"/>
    </row>
    <row r="9" spans="2:14">
      <c r="B9" s="689" t="s">
        <v>719</v>
      </c>
      <c r="C9" s="693"/>
      <c r="D9" s="1073">
        <v>160000</v>
      </c>
      <c r="E9" s="769"/>
      <c r="F9" s="1073">
        <v>90390</v>
      </c>
      <c r="G9" s="1073"/>
      <c r="H9" s="1073">
        <v>0</v>
      </c>
      <c r="I9" s="1073">
        <f t="shared" si="0"/>
        <v>90390</v>
      </c>
      <c r="J9" s="1073"/>
      <c r="K9" s="1073">
        <f>+D9-I9</f>
        <v>69610</v>
      </c>
      <c r="L9" s="707"/>
      <c r="M9" s="1073">
        <v>0</v>
      </c>
      <c r="N9" s="707"/>
    </row>
    <row r="10" spans="2:14" ht="13" thickBot="1">
      <c r="B10" s="689" t="s">
        <v>200</v>
      </c>
      <c r="C10" s="695"/>
      <c r="D10" s="919">
        <v>0</v>
      </c>
      <c r="E10" s="765"/>
      <c r="F10" s="919">
        <v>0</v>
      </c>
      <c r="G10" s="919"/>
      <c r="H10" s="919">
        <v>0</v>
      </c>
      <c r="I10" s="705">
        <f t="shared" si="0"/>
        <v>0</v>
      </c>
      <c r="J10" s="707"/>
      <c r="K10" s="705">
        <f>+D10-I10</f>
        <v>0</v>
      </c>
      <c r="L10" s="707"/>
      <c r="M10" s="919">
        <v>0</v>
      </c>
      <c r="N10" s="707"/>
    </row>
    <row r="11" spans="2:14">
      <c r="B11" s="689" t="s">
        <v>138</v>
      </c>
      <c r="C11" s="693"/>
      <c r="D11" s="770">
        <f>SUM(D8:D10)</f>
        <v>593980</v>
      </c>
      <c r="E11" s="765"/>
      <c r="F11" s="701">
        <f>SUM(F8:F10)</f>
        <v>255762</v>
      </c>
      <c r="G11" s="701">
        <f>SUM(G8:G10)</f>
        <v>0</v>
      </c>
      <c r="H11" s="701">
        <f>SUM(H8:H10)</f>
        <v>3000</v>
      </c>
      <c r="I11" s="701">
        <f>SUM(I8:I10)</f>
        <v>258762</v>
      </c>
      <c r="J11" s="707"/>
      <c r="K11" s="701">
        <f>SUM(K8:K10)</f>
        <v>335218</v>
      </c>
      <c r="L11" s="707"/>
      <c r="M11" s="770">
        <f>SUM(M8:M10)</f>
        <v>408000</v>
      </c>
      <c r="N11" s="707"/>
    </row>
    <row r="12" spans="2:14" s="707" customFormat="1">
      <c r="C12" s="1040"/>
      <c r="D12" s="770"/>
      <c r="E12" s="765"/>
      <c r="F12" s="701"/>
      <c r="G12" s="701"/>
      <c r="H12" s="701"/>
      <c r="I12" s="701"/>
      <c r="K12" s="701"/>
      <c r="M12" s="770"/>
    </row>
    <row r="13" spans="2:14">
      <c r="C13" s="693"/>
      <c r="D13" s="770"/>
      <c r="E13" s="765"/>
      <c r="F13" s="701"/>
      <c r="G13" s="701"/>
      <c r="H13" s="701"/>
      <c r="I13" s="701"/>
      <c r="J13" s="707"/>
      <c r="K13" s="701"/>
      <c r="L13" s="707"/>
    </row>
    <row r="14" spans="2:14">
      <c r="B14" s="922" t="s">
        <v>976</v>
      </c>
    </row>
    <row r="15" spans="2:14">
      <c r="B15" s="689" t="s">
        <v>977</v>
      </c>
      <c r="D15" s="923">
        <v>160000</v>
      </c>
      <c r="F15" s="1074">
        <v>98464</v>
      </c>
      <c r="I15" s="702"/>
    </row>
    <row r="16" spans="2:14">
      <c r="B16" s="689" t="s">
        <v>937</v>
      </c>
      <c r="D16" s="923"/>
      <c r="F16" s="1074">
        <v>-8074</v>
      </c>
      <c r="I16" s="702"/>
    </row>
    <row r="18" spans="2:6">
      <c r="B18" s="922"/>
    </row>
    <row r="19" spans="2:6">
      <c r="D19" s="1037"/>
      <c r="F19" s="923"/>
    </row>
    <row r="22" spans="2:6" ht="14.5">
      <c r="B22" s="1039"/>
      <c r="C22" s="646"/>
      <c r="D22" s="688"/>
      <c r="E22" s="646"/>
      <c r="F22" s="1011"/>
    </row>
  </sheetData>
  <mergeCells count="3">
    <mergeCell ref="F1:K1"/>
    <mergeCell ref="F2:K2"/>
    <mergeCell ref="F3:K3"/>
  </mergeCells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6"/>
  <sheetViews>
    <sheetView topLeftCell="A19" zoomScaleNormal="100" workbookViewId="0">
      <selection activeCell="B49" sqref="B49"/>
    </sheetView>
  </sheetViews>
  <sheetFormatPr defaultColWidth="9.1796875" defaultRowHeight="14.5"/>
  <cols>
    <col min="1" max="1" width="26.54296875" style="1012" customWidth="1"/>
    <col min="2" max="2" width="27.54296875" style="1035" customWidth="1"/>
    <col min="3" max="3" width="6.1796875" style="1012" customWidth="1"/>
    <col min="4" max="4" width="63.453125" style="1012" customWidth="1"/>
    <col min="5" max="5" width="3.26953125" style="1012" customWidth="1"/>
    <col min="6" max="6" width="14.54296875" style="126" bestFit="1" customWidth="1"/>
    <col min="7" max="7" width="2.453125" style="1012" customWidth="1"/>
    <col min="8" max="8" width="17.54296875" style="1012" customWidth="1"/>
    <col min="9" max="9" width="10.7265625" style="1012" customWidth="1"/>
    <col min="10" max="10" width="13.1796875" style="1012" customWidth="1"/>
    <col min="11" max="16384" width="9.1796875" style="1012"/>
  </cols>
  <sheetData>
    <row r="1" spans="1:10" s="76" customFormat="1" ht="14">
      <c r="F1" s="126"/>
    </row>
    <row r="2" spans="1:10" s="76" customFormat="1" ht="14">
      <c r="F2" s="126"/>
    </row>
    <row r="3" spans="1:10" s="76" customFormat="1" ht="14">
      <c r="F3" s="126"/>
    </row>
    <row r="4" spans="1:10" s="76" customFormat="1" ht="14">
      <c r="F4" s="126"/>
    </row>
    <row r="5" spans="1:10" s="76" customFormat="1" ht="14">
      <c r="F5" s="126"/>
    </row>
    <row r="6" spans="1:10" s="76" customFormat="1" ht="14">
      <c r="D6" s="1119"/>
      <c r="E6" s="1119"/>
      <c r="F6" s="781"/>
      <c r="G6" s="153"/>
    </row>
    <row r="7" spans="1:10" s="76" customFormat="1" ht="14">
      <c r="D7" s="1006"/>
      <c r="E7" s="1006"/>
      <c r="F7" s="781"/>
      <c r="G7" s="153"/>
    </row>
    <row r="8" spans="1:10" s="76" customFormat="1" ht="14">
      <c r="F8" s="126"/>
    </row>
    <row r="9" spans="1:10" s="76" customFormat="1" ht="14">
      <c r="B9" s="1008"/>
      <c r="D9" s="1009"/>
      <c r="E9" s="1009"/>
      <c r="F9" s="782"/>
    </row>
    <row r="10" spans="1:10" s="76" customFormat="1" ht="14">
      <c r="F10" s="126"/>
    </row>
    <row r="11" spans="1:10" s="76" customFormat="1" ht="14">
      <c r="F11" s="126"/>
    </row>
    <row r="12" spans="1:10" s="76" customFormat="1" ht="14">
      <c r="A12" s="76" t="s">
        <v>75</v>
      </c>
      <c r="B12" s="77" t="s">
        <v>896</v>
      </c>
      <c r="F12" s="126"/>
    </row>
    <row r="13" spans="1:10" s="76" customFormat="1" ht="14">
      <c r="F13" s="126"/>
    </row>
    <row r="14" spans="1:10">
      <c r="A14" s="1010"/>
      <c r="B14" s="1010"/>
      <c r="C14" s="1010"/>
      <c r="D14" s="1010"/>
      <c r="E14" s="1010"/>
      <c r="F14" s="1011"/>
    </row>
    <row r="15" spans="1:10">
      <c r="A15" s="1013" t="s">
        <v>18</v>
      </c>
      <c r="B15" s="1014" t="s">
        <v>0</v>
      </c>
      <c r="C15" s="1015"/>
      <c r="D15" s="1016" t="s">
        <v>1</v>
      </c>
      <c r="E15" s="1017"/>
      <c r="F15" s="156" t="s">
        <v>163</v>
      </c>
      <c r="H15" s="1018"/>
      <c r="I15" s="1018"/>
      <c r="J15" s="1018"/>
    </row>
    <row r="16" spans="1:10">
      <c r="A16" s="1019"/>
      <c r="B16" s="1020"/>
      <c r="C16" s="1019"/>
      <c r="D16" s="1019"/>
      <c r="E16" s="1019"/>
    </row>
    <row r="17" spans="1:8">
      <c r="A17" s="1019"/>
      <c r="B17" s="1021" t="s">
        <v>4</v>
      </c>
      <c r="C17" s="1019"/>
      <c r="D17" s="1019"/>
      <c r="E17" s="1019"/>
    </row>
    <row r="18" spans="1:8">
      <c r="A18" s="1019" t="s">
        <v>305</v>
      </c>
      <c r="B18" s="1022" t="s">
        <v>586</v>
      </c>
      <c r="C18" s="1019"/>
      <c r="D18" s="1019" t="s">
        <v>897</v>
      </c>
      <c r="E18" s="1019"/>
      <c r="F18" s="126">
        <v>30000</v>
      </c>
      <c r="H18" s="1012" t="s">
        <v>898</v>
      </c>
    </row>
    <row r="19" spans="1:8">
      <c r="A19" s="1019"/>
      <c r="B19" s="1022" t="s">
        <v>586</v>
      </c>
      <c r="C19" s="1019"/>
      <c r="D19" s="1019" t="s">
        <v>899</v>
      </c>
      <c r="E19" s="1019"/>
      <c r="F19" s="126">
        <v>7000</v>
      </c>
      <c r="H19" s="1012" t="s">
        <v>898</v>
      </c>
    </row>
    <row r="20" spans="1:8" ht="15" thickBot="1">
      <c r="A20" s="1019"/>
      <c r="B20" s="1020" t="s">
        <v>17</v>
      </c>
      <c r="C20" s="1019"/>
      <c r="D20" s="1023" t="s">
        <v>514</v>
      </c>
      <c r="E20" s="1019"/>
      <c r="F20" s="967">
        <f>SUM(F18:F19)</f>
        <v>37000</v>
      </c>
    </row>
    <row r="21" spans="1:8">
      <c r="A21" s="1019"/>
      <c r="B21" s="1021" t="s">
        <v>7</v>
      </c>
      <c r="C21" s="1019"/>
      <c r="D21" s="1023"/>
      <c r="E21" s="1019"/>
      <c r="F21" s="800"/>
    </row>
    <row r="22" spans="1:8">
      <c r="A22" s="1019" t="s">
        <v>97</v>
      </c>
      <c r="B22" s="1022" t="s">
        <v>592</v>
      </c>
      <c r="C22" s="1019"/>
      <c r="D22" s="1019" t="s">
        <v>900</v>
      </c>
      <c r="E22" s="1019"/>
      <c r="F22" s="1024">
        <v>11000</v>
      </c>
      <c r="H22" s="1012" t="s">
        <v>898</v>
      </c>
    </row>
    <row r="23" spans="1:8">
      <c r="A23" s="1019" t="s">
        <v>97</v>
      </c>
      <c r="B23" s="1022" t="s">
        <v>592</v>
      </c>
      <c r="C23" s="1019"/>
      <c r="D23" s="1019" t="s">
        <v>901</v>
      </c>
      <c r="E23" s="1019"/>
      <c r="F23" s="1024">
        <v>100000</v>
      </c>
      <c r="H23" s="1012" t="s">
        <v>902</v>
      </c>
    </row>
    <row r="24" spans="1:8">
      <c r="A24" s="1019" t="s">
        <v>97</v>
      </c>
      <c r="B24" s="1022" t="s">
        <v>592</v>
      </c>
      <c r="C24" s="1019"/>
      <c r="D24" s="1019" t="s">
        <v>903</v>
      </c>
      <c r="E24" s="1019"/>
      <c r="F24" s="1024">
        <v>23980</v>
      </c>
      <c r="H24" s="1012" t="s">
        <v>898</v>
      </c>
    </row>
    <row r="25" spans="1:8">
      <c r="A25" s="1019" t="s">
        <v>48</v>
      </c>
      <c r="B25" s="1022" t="s">
        <v>592</v>
      </c>
      <c r="C25" s="1019"/>
      <c r="D25" s="1019" t="s">
        <v>904</v>
      </c>
      <c r="E25" s="1019"/>
      <c r="F25" s="1024">
        <v>75000</v>
      </c>
      <c r="H25" s="1012" t="s">
        <v>902</v>
      </c>
    </row>
    <row r="26" spans="1:8" ht="15" thickBot="1">
      <c r="A26" s="1010"/>
      <c r="B26" s="1010"/>
      <c r="C26" s="1010"/>
      <c r="D26" s="1025" t="s">
        <v>529</v>
      </c>
      <c r="E26" s="1010"/>
      <c r="F26" s="967">
        <f>SUM(F22:F25)</f>
        <v>209980</v>
      </c>
    </row>
    <row r="27" spans="1:8">
      <c r="A27" s="1010"/>
      <c r="B27" s="1010"/>
      <c r="C27" s="1010"/>
      <c r="D27" s="1025"/>
      <c r="E27" s="1010"/>
      <c r="F27" s="1011"/>
    </row>
    <row r="28" spans="1:8">
      <c r="A28" s="1010"/>
      <c r="B28" s="1026" t="s">
        <v>450</v>
      </c>
      <c r="C28" s="1010"/>
      <c r="D28" s="1025"/>
      <c r="E28" s="1010"/>
      <c r="F28" s="1011"/>
    </row>
    <row r="29" spans="1:8">
      <c r="A29" s="1010" t="s">
        <v>50</v>
      </c>
      <c r="B29" s="1027" t="s">
        <v>599</v>
      </c>
      <c r="C29" s="1010"/>
      <c r="D29" s="1028" t="s">
        <v>905</v>
      </c>
      <c r="E29" s="1010"/>
      <c r="F29" s="1029">
        <v>16000</v>
      </c>
      <c r="H29" s="1012" t="s">
        <v>906</v>
      </c>
    </row>
    <row r="30" spans="1:8">
      <c r="A30" s="1010" t="s">
        <v>515</v>
      </c>
      <c r="B30" s="1030" t="s">
        <v>907</v>
      </c>
      <c r="C30" s="1010"/>
      <c r="D30" s="1010" t="s">
        <v>908</v>
      </c>
      <c r="E30" s="1010"/>
      <c r="F30" s="1029">
        <v>22000</v>
      </c>
      <c r="H30" s="1012" t="s">
        <v>902</v>
      </c>
    </row>
    <row r="31" spans="1:8">
      <c r="A31" s="1010" t="s">
        <v>19</v>
      </c>
      <c r="B31" s="1030" t="s">
        <v>909</v>
      </c>
      <c r="C31" s="1010"/>
      <c r="D31" s="1010" t="s">
        <v>910</v>
      </c>
      <c r="E31" s="1010"/>
      <c r="F31" s="1029">
        <v>40000</v>
      </c>
      <c r="H31" s="1012" t="s">
        <v>911</v>
      </c>
    </row>
    <row r="32" spans="1:8">
      <c r="A32" s="1010" t="s">
        <v>19</v>
      </c>
      <c r="B32" s="1030" t="s">
        <v>909</v>
      </c>
      <c r="C32" s="1010"/>
      <c r="D32" s="1010" t="s">
        <v>912</v>
      </c>
      <c r="E32" s="1010"/>
      <c r="F32" s="1029">
        <v>25000</v>
      </c>
      <c r="H32" s="1012" t="s">
        <v>911</v>
      </c>
    </row>
    <row r="33" spans="1:10">
      <c r="A33" s="1010" t="s">
        <v>913</v>
      </c>
      <c r="B33" s="1030" t="s">
        <v>914</v>
      </c>
      <c r="C33" s="1010"/>
      <c r="D33" s="1031" t="s">
        <v>915</v>
      </c>
      <c r="E33" s="1010"/>
      <c r="F33" s="1029">
        <v>25000</v>
      </c>
      <c r="H33" s="1012" t="s">
        <v>916</v>
      </c>
    </row>
    <row r="34" spans="1:10">
      <c r="A34" s="1010" t="s">
        <v>515</v>
      </c>
      <c r="B34" s="1030" t="s">
        <v>914</v>
      </c>
      <c r="C34" s="1010"/>
      <c r="D34" s="1010" t="s">
        <v>917</v>
      </c>
      <c r="E34" s="1010"/>
      <c r="F34" s="1029">
        <v>25000</v>
      </c>
      <c r="H34" s="1012" t="s">
        <v>916</v>
      </c>
    </row>
    <row r="35" spans="1:10">
      <c r="A35" s="1010" t="s">
        <v>515</v>
      </c>
      <c r="B35" s="1030" t="s">
        <v>914</v>
      </c>
      <c r="C35" s="1010"/>
      <c r="D35" s="1010" t="s">
        <v>918</v>
      </c>
      <c r="E35" s="1010"/>
      <c r="F35" s="1029">
        <v>32000</v>
      </c>
      <c r="H35" s="1012" t="s">
        <v>919</v>
      </c>
    </row>
    <row r="36" spans="1:10">
      <c r="A36" s="1010" t="s">
        <v>515</v>
      </c>
      <c r="B36" s="1030" t="s">
        <v>914</v>
      </c>
      <c r="C36" s="1010"/>
      <c r="D36" s="1010" t="s">
        <v>920</v>
      </c>
      <c r="E36" s="1010"/>
      <c r="F36" s="1029">
        <v>42000</v>
      </c>
      <c r="H36" s="1012" t="s">
        <v>916</v>
      </c>
    </row>
    <row r="37" spans="1:10">
      <c r="A37" s="1010" t="s">
        <v>515</v>
      </c>
      <c r="B37" s="1030" t="s">
        <v>914</v>
      </c>
      <c r="C37" s="1010"/>
      <c r="D37" s="1010" t="s">
        <v>921</v>
      </c>
      <c r="E37" s="1010"/>
      <c r="F37" s="1029">
        <v>100000</v>
      </c>
      <c r="H37" s="1012" t="s">
        <v>919</v>
      </c>
    </row>
    <row r="38" spans="1:10">
      <c r="A38" s="1010" t="s">
        <v>50</v>
      </c>
      <c r="B38" s="1030" t="s">
        <v>914</v>
      </c>
      <c r="C38" s="1010"/>
      <c r="D38" s="1010" t="s">
        <v>922</v>
      </c>
      <c r="E38" s="1010"/>
      <c r="F38" s="1029">
        <v>121000</v>
      </c>
      <c r="H38" s="1012" t="s">
        <v>898</v>
      </c>
    </row>
    <row r="39" spans="1:10" ht="29">
      <c r="A39" s="1010" t="s">
        <v>923</v>
      </c>
      <c r="B39" s="1030" t="s">
        <v>924</v>
      </c>
      <c r="C39" s="1010"/>
      <c r="D39" s="1031" t="s">
        <v>925</v>
      </c>
      <c r="E39" s="1010"/>
      <c r="F39" s="1029">
        <v>25000</v>
      </c>
      <c r="H39" s="1012" t="s">
        <v>916</v>
      </c>
    </row>
    <row r="40" spans="1:10">
      <c r="A40" s="1010" t="s">
        <v>19</v>
      </c>
      <c r="B40" s="1030" t="s">
        <v>926</v>
      </c>
      <c r="C40" s="1010"/>
      <c r="D40" s="1010" t="s">
        <v>927</v>
      </c>
      <c r="E40" s="1010"/>
      <c r="F40" s="1029">
        <v>15000</v>
      </c>
      <c r="H40" s="1012" t="s">
        <v>898</v>
      </c>
    </row>
    <row r="41" spans="1:10">
      <c r="A41" s="1010" t="s">
        <v>19</v>
      </c>
      <c r="B41" s="1030" t="s">
        <v>926</v>
      </c>
      <c r="C41" s="1010"/>
      <c r="D41" s="1010" t="s">
        <v>928</v>
      </c>
      <c r="E41" s="1010"/>
      <c r="F41" s="1029">
        <v>13000</v>
      </c>
      <c r="H41" s="1012" t="s">
        <v>898</v>
      </c>
    </row>
    <row r="42" spans="1:10">
      <c r="A42" s="1010" t="s">
        <v>913</v>
      </c>
      <c r="B42" s="1030" t="s">
        <v>620</v>
      </c>
      <c r="C42" s="1010"/>
      <c r="D42" s="1010" t="s">
        <v>929</v>
      </c>
      <c r="E42" s="1010"/>
      <c r="F42" s="1029">
        <v>42000</v>
      </c>
      <c r="H42" s="1012" t="s">
        <v>919</v>
      </c>
    </row>
    <row r="43" spans="1:10">
      <c r="A43" s="1010"/>
      <c r="B43" s="1030"/>
      <c r="C43" s="1010"/>
      <c r="D43" s="1019"/>
      <c r="E43" s="1010"/>
      <c r="F43" s="1011"/>
      <c r="J43" s="1032"/>
    </row>
    <row r="44" spans="1:10" ht="15" thickBot="1">
      <c r="A44" s="1010"/>
      <c r="B44" s="1030"/>
      <c r="C44" s="1010"/>
      <c r="D44" s="1023" t="s">
        <v>544</v>
      </c>
      <c r="E44" s="1010"/>
      <c r="F44" s="1000">
        <f>SUM(F29:F42)</f>
        <v>543000</v>
      </c>
      <c r="J44" s="1032"/>
    </row>
    <row r="45" spans="1:10">
      <c r="A45" s="1010"/>
      <c r="B45" s="1030"/>
      <c r="C45" s="1010"/>
      <c r="D45" s="1019"/>
      <c r="E45" s="1010"/>
      <c r="F45" s="1011"/>
      <c r="J45" s="1032"/>
    </row>
    <row r="46" spans="1:10" ht="14.25" customHeight="1">
      <c r="A46" s="1010"/>
      <c r="B46" s="1030"/>
      <c r="C46" s="1010"/>
      <c r="D46" s="1019"/>
      <c r="E46" s="1010"/>
      <c r="F46" s="1011"/>
      <c r="J46" s="1032"/>
    </row>
    <row r="47" spans="1:10" ht="15" thickBot="1">
      <c r="A47" s="1010"/>
      <c r="B47" s="1030"/>
      <c r="C47" s="1010"/>
      <c r="D47" s="1025" t="s">
        <v>792</v>
      </c>
      <c r="E47" s="1025"/>
      <c r="F47" s="1001">
        <f>F20+F26+F44</f>
        <v>789980</v>
      </c>
      <c r="J47" s="1032"/>
    </row>
    <row r="48" spans="1:10" ht="15" thickTop="1">
      <c r="A48" s="1010"/>
      <c r="B48" s="1033"/>
      <c r="C48" s="1010"/>
      <c r="D48" s="1010"/>
      <c r="E48" s="1010"/>
      <c r="F48" s="1011"/>
      <c r="J48" s="1032"/>
    </row>
    <row r="49" spans="1:10">
      <c r="A49" s="1010"/>
      <c r="B49" s="1033"/>
      <c r="C49" s="1010"/>
      <c r="D49" s="1010" t="s">
        <v>898</v>
      </c>
      <c r="E49" s="1010"/>
      <c r="F49" s="1011">
        <f>+F41+F40+F18+F19+F22+F24+F38+F29</f>
        <v>236980</v>
      </c>
      <c r="J49" s="1032"/>
    </row>
    <row r="50" spans="1:10">
      <c r="A50" s="1010"/>
      <c r="B50" s="1033"/>
      <c r="C50" s="1010"/>
      <c r="D50" s="1010" t="s">
        <v>930</v>
      </c>
      <c r="E50" s="1010"/>
      <c r="F50" s="1011">
        <f>F23+F25+F30</f>
        <v>197000</v>
      </c>
      <c r="J50" s="1032"/>
    </row>
    <row r="51" spans="1:10">
      <c r="A51" s="1010"/>
      <c r="B51" s="1033"/>
      <c r="C51" s="1010"/>
      <c r="D51" s="1010" t="s">
        <v>931</v>
      </c>
      <c r="E51" s="1010"/>
      <c r="F51" s="1011">
        <f>+F31+F32+F33+F34+F36+F39</f>
        <v>182000</v>
      </c>
      <c r="J51" s="1032"/>
    </row>
    <row r="52" spans="1:10" ht="15" thickBot="1">
      <c r="A52" s="1010"/>
      <c r="B52" s="1033"/>
      <c r="C52" s="1010"/>
      <c r="D52" s="1010" t="s">
        <v>932</v>
      </c>
      <c r="E52" s="1010"/>
      <c r="F52" s="1034">
        <f>F42+F37+F35</f>
        <v>174000</v>
      </c>
      <c r="J52" s="1032"/>
    </row>
    <row r="53" spans="1:10">
      <c r="A53" s="1010"/>
      <c r="B53" s="1033"/>
      <c r="C53" s="1010"/>
      <c r="D53" s="1010"/>
      <c r="E53" s="1010"/>
      <c r="F53" s="1011">
        <f>SUM(F49:F52)</f>
        <v>789980</v>
      </c>
      <c r="J53" s="1032"/>
    </row>
    <row r="54" spans="1:10">
      <c r="A54" s="1010"/>
      <c r="B54" s="1033"/>
      <c r="C54" s="1010"/>
      <c r="D54" s="1010"/>
      <c r="E54" s="1010"/>
      <c r="F54" s="1011"/>
      <c r="J54" s="1032"/>
    </row>
    <row r="55" spans="1:10">
      <c r="A55" s="1010"/>
      <c r="B55" s="1033"/>
      <c r="C55" s="1010"/>
      <c r="D55" s="1010"/>
      <c r="E55" s="1010"/>
      <c r="F55" s="1011">
        <f>+F53-F51</f>
        <v>607980</v>
      </c>
      <c r="J55" s="1032"/>
    </row>
    <row r="56" spans="1:10">
      <c r="A56" s="1010"/>
      <c r="B56" s="1033"/>
      <c r="C56" s="1010"/>
      <c r="D56" s="1010"/>
      <c r="E56" s="1010"/>
      <c r="F56" s="1011">
        <f>+F55-F52</f>
        <v>433980</v>
      </c>
      <c r="J56" s="1032"/>
    </row>
    <row r="57" spans="1:10">
      <c r="F57" s="1011"/>
      <c r="J57" s="1032"/>
    </row>
    <row r="58" spans="1:10">
      <c r="A58" s="1010"/>
      <c r="B58" s="1030"/>
      <c r="C58" s="1010"/>
      <c r="D58" s="1019"/>
      <c r="E58" s="1010"/>
      <c r="F58" s="1011"/>
    </row>
    <row r="59" spans="1:10">
      <c r="A59" s="1010"/>
      <c r="B59" s="1010"/>
      <c r="C59" s="1010"/>
      <c r="D59" s="1036"/>
      <c r="E59" s="1033"/>
      <c r="F59" s="884"/>
    </row>
    <row r="60" spans="1:10">
      <c r="A60" s="1010"/>
      <c r="B60" s="1010"/>
      <c r="C60" s="1010"/>
      <c r="D60" s="1033"/>
      <c r="E60" s="1033"/>
      <c r="F60" s="1024"/>
    </row>
    <row r="61" spans="1:10">
      <c r="A61" s="1010"/>
      <c r="B61" s="1010"/>
      <c r="C61" s="1010"/>
      <c r="D61" s="1036"/>
      <c r="E61" s="1033"/>
      <c r="F61" s="884"/>
    </row>
    <row r="62" spans="1:10">
      <c r="A62" s="1010"/>
      <c r="B62" s="1010"/>
      <c r="C62" s="1010"/>
      <c r="D62" s="1033"/>
      <c r="E62" s="1033"/>
      <c r="F62" s="1024"/>
    </row>
    <row r="63" spans="1:10">
      <c r="A63" s="1010"/>
      <c r="B63" s="1010"/>
      <c r="C63" s="1010"/>
      <c r="D63" s="1010"/>
      <c r="E63" s="1010"/>
      <c r="F63" s="1011"/>
    </row>
    <row r="64" spans="1:10">
      <c r="A64" s="1010"/>
      <c r="B64" s="1010"/>
      <c r="C64" s="1010"/>
      <c r="D64" s="1010"/>
      <c r="E64" s="1010"/>
      <c r="F64" s="1011"/>
    </row>
    <row r="65" spans="1:6">
      <c r="A65" s="1010"/>
      <c r="B65" s="1010"/>
      <c r="C65" s="1010"/>
      <c r="D65" s="1010"/>
      <c r="E65" s="1010"/>
      <c r="F65" s="1011"/>
    </row>
    <row r="66" spans="1:6">
      <c r="A66" s="1010"/>
      <c r="B66" s="1010"/>
      <c r="C66" s="1010"/>
      <c r="D66" s="1010"/>
      <c r="E66" s="1010"/>
      <c r="F66" s="1011"/>
    </row>
  </sheetData>
  <mergeCells count="1">
    <mergeCell ref="D6:E6"/>
  </mergeCells>
  <pageMargins left="0.5" right="0.25" top="0.25" bottom="0.25" header="0.3" footer="0.3"/>
  <pageSetup scale="60" orientation="landscape" r:id="rId1"/>
  <headerFooter>
    <oddFooter xml:space="preserve">&amp;L&amp;F&amp;RPage &amp;P&amp;  of &amp;P       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M21"/>
  <sheetViews>
    <sheetView showGridLines="0" workbookViewId="0">
      <selection activeCell="I18" sqref="I18"/>
    </sheetView>
  </sheetViews>
  <sheetFormatPr defaultRowHeight="12.5"/>
  <cols>
    <col min="1" max="1" width="8.7265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6.08984375" style="689" customWidth="1"/>
    <col min="13" max="13" width="12.36328125" style="689" bestFit="1" customWidth="1"/>
    <col min="14" max="14" width="4" style="689" customWidth="1"/>
    <col min="15" max="252" width="8.7265625" style="689"/>
    <col min="253" max="253" width="28.453125" style="689" customWidth="1"/>
    <col min="254" max="254" width="2.453125" style="689" customWidth="1"/>
    <col min="255" max="256" width="10.36328125" style="689" bestFit="1" customWidth="1"/>
    <col min="257" max="257" width="11.36328125" style="689" bestFit="1" customWidth="1"/>
    <col min="258" max="258" width="3.08984375" style="689" customWidth="1"/>
    <col min="259" max="259" width="10.90625" style="689" bestFit="1" customWidth="1"/>
    <col min="260" max="260" width="14" style="689" bestFit="1" customWidth="1"/>
    <col min="261" max="261" width="9.6328125" style="689" bestFit="1" customWidth="1"/>
    <col min="262" max="262" width="1.90625" style="689" customWidth="1"/>
    <col min="263" max="263" width="11.36328125" style="689" bestFit="1" customWidth="1"/>
    <col min="264" max="508" width="8.7265625" style="689"/>
    <col min="509" max="509" width="28.453125" style="689" customWidth="1"/>
    <col min="510" max="510" width="2.453125" style="689" customWidth="1"/>
    <col min="511" max="512" width="10.36328125" style="689" bestFit="1" customWidth="1"/>
    <col min="513" max="513" width="11.36328125" style="689" bestFit="1" customWidth="1"/>
    <col min="514" max="514" width="3.08984375" style="689" customWidth="1"/>
    <col min="515" max="515" width="10.90625" style="689" bestFit="1" customWidth="1"/>
    <col min="516" max="516" width="14" style="689" bestFit="1" customWidth="1"/>
    <col min="517" max="517" width="9.6328125" style="689" bestFit="1" customWidth="1"/>
    <col min="518" max="518" width="1.90625" style="689" customWidth="1"/>
    <col min="519" max="519" width="11.36328125" style="689" bestFit="1" customWidth="1"/>
    <col min="520" max="764" width="8.7265625" style="689"/>
    <col min="765" max="765" width="28.453125" style="689" customWidth="1"/>
    <col min="766" max="766" width="2.453125" style="689" customWidth="1"/>
    <col min="767" max="768" width="10.36328125" style="689" bestFit="1" customWidth="1"/>
    <col min="769" max="769" width="11.36328125" style="689" bestFit="1" customWidth="1"/>
    <col min="770" max="770" width="3.08984375" style="689" customWidth="1"/>
    <col min="771" max="771" width="10.90625" style="689" bestFit="1" customWidth="1"/>
    <col min="772" max="772" width="14" style="689" bestFit="1" customWidth="1"/>
    <col min="773" max="773" width="9.6328125" style="689" bestFit="1" customWidth="1"/>
    <col min="774" max="774" width="1.90625" style="689" customWidth="1"/>
    <col min="775" max="775" width="11.36328125" style="689" bestFit="1" customWidth="1"/>
    <col min="776" max="1020" width="8.7265625" style="689"/>
    <col min="1021" max="1021" width="28.453125" style="689" customWidth="1"/>
    <col min="1022" max="1022" width="2.453125" style="689" customWidth="1"/>
    <col min="1023" max="1024" width="10.36328125" style="689" bestFit="1" customWidth="1"/>
    <col min="1025" max="1025" width="11.36328125" style="689" bestFit="1" customWidth="1"/>
    <col min="1026" max="1026" width="3.08984375" style="689" customWidth="1"/>
    <col min="1027" max="1027" width="10.90625" style="689" bestFit="1" customWidth="1"/>
    <col min="1028" max="1028" width="14" style="689" bestFit="1" customWidth="1"/>
    <col min="1029" max="1029" width="9.6328125" style="689" bestFit="1" customWidth="1"/>
    <col min="1030" max="1030" width="1.90625" style="689" customWidth="1"/>
    <col min="1031" max="1031" width="11.36328125" style="689" bestFit="1" customWidth="1"/>
    <col min="1032" max="1276" width="8.7265625" style="689"/>
    <col min="1277" max="1277" width="28.453125" style="689" customWidth="1"/>
    <col min="1278" max="1278" width="2.453125" style="689" customWidth="1"/>
    <col min="1279" max="1280" width="10.36328125" style="689" bestFit="1" customWidth="1"/>
    <col min="1281" max="1281" width="11.36328125" style="689" bestFit="1" customWidth="1"/>
    <col min="1282" max="1282" width="3.08984375" style="689" customWidth="1"/>
    <col min="1283" max="1283" width="10.90625" style="689" bestFit="1" customWidth="1"/>
    <col min="1284" max="1284" width="14" style="689" bestFit="1" customWidth="1"/>
    <col min="1285" max="1285" width="9.6328125" style="689" bestFit="1" customWidth="1"/>
    <col min="1286" max="1286" width="1.90625" style="689" customWidth="1"/>
    <col min="1287" max="1287" width="11.36328125" style="689" bestFit="1" customWidth="1"/>
    <col min="1288" max="1532" width="8.7265625" style="689"/>
    <col min="1533" max="1533" width="28.453125" style="689" customWidth="1"/>
    <col min="1534" max="1534" width="2.453125" style="689" customWidth="1"/>
    <col min="1535" max="1536" width="10.36328125" style="689" bestFit="1" customWidth="1"/>
    <col min="1537" max="1537" width="11.36328125" style="689" bestFit="1" customWidth="1"/>
    <col min="1538" max="1538" width="3.08984375" style="689" customWidth="1"/>
    <col min="1539" max="1539" width="10.90625" style="689" bestFit="1" customWidth="1"/>
    <col min="1540" max="1540" width="14" style="689" bestFit="1" customWidth="1"/>
    <col min="1541" max="1541" width="9.6328125" style="689" bestFit="1" customWidth="1"/>
    <col min="1542" max="1542" width="1.90625" style="689" customWidth="1"/>
    <col min="1543" max="1543" width="11.36328125" style="689" bestFit="1" customWidth="1"/>
    <col min="1544" max="1788" width="8.7265625" style="689"/>
    <col min="1789" max="1789" width="28.453125" style="689" customWidth="1"/>
    <col min="1790" max="1790" width="2.453125" style="689" customWidth="1"/>
    <col min="1791" max="1792" width="10.36328125" style="689" bestFit="1" customWidth="1"/>
    <col min="1793" max="1793" width="11.36328125" style="689" bestFit="1" customWidth="1"/>
    <col min="1794" max="1794" width="3.08984375" style="689" customWidth="1"/>
    <col min="1795" max="1795" width="10.90625" style="689" bestFit="1" customWidth="1"/>
    <col min="1796" max="1796" width="14" style="689" bestFit="1" customWidth="1"/>
    <col min="1797" max="1797" width="9.6328125" style="689" bestFit="1" customWidth="1"/>
    <col min="1798" max="1798" width="1.90625" style="689" customWidth="1"/>
    <col min="1799" max="1799" width="11.36328125" style="689" bestFit="1" customWidth="1"/>
    <col min="1800" max="2044" width="8.7265625" style="689"/>
    <col min="2045" max="2045" width="28.453125" style="689" customWidth="1"/>
    <col min="2046" max="2046" width="2.453125" style="689" customWidth="1"/>
    <col min="2047" max="2048" width="10.36328125" style="689" bestFit="1" customWidth="1"/>
    <col min="2049" max="2049" width="11.36328125" style="689" bestFit="1" customWidth="1"/>
    <col min="2050" max="2050" width="3.08984375" style="689" customWidth="1"/>
    <col min="2051" max="2051" width="10.90625" style="689" bestFit="1" customWidth="1"/>
    <col min="2052" max="2052" width="14" style="689" bestFit="1" customWidth="1"/>
    <col min="2053" max="2053" width="9.6328125" style="689" bestFit="1" customWidth="1"/>
    <col min="2054" max="2054" width="1.90625" style="689" customWidth="1"/>
    <col min="2055" max="2055" width="11.36328125" style="689" bestFit="1" customWidth="1"/>
    <col min="2056" max="2300" width="8.7265625" style="689"/>
    <col min="2301" max="2301" width="28.453125" style="689" customWidth="1"/>
    <col min="2302" max="2302" width="2.453125" style="689" customWidth="1"/>
    <col min="2303" max="2304" width="10.36328125" style="689" bestFit="1" customWidth="1"/>
    <col min="2305" max="2305" width="11.36328125" style="689" bestFit="1" customWidth="1"/>
    <col min="2306" max="2306" width="3.08984375" style="689" customWidth="1"/>
    <col min="2307" max="2307" width="10.90625" style="689" bestFit="1" customWidth="1"/>
    <col min="2308" max="2308" width="14" style="689" bestFit="1" customWidth="1"/>
    <col min="2309" max="2309" width="9.6328125" style="689" bestFit="1" customWidth="1"/>
    <col min="2310" max="2310" width="1.90625" style="689" customWidth="1"/>
    <col min="2311" max="2311" width="11.36328125" style="689" bestFit="1" customWidth="1"/>
    <col min="2312" max="2556" width="8.7265625" style="689"/>
    <col min="2557" max="2557" width="28.453125" style="689" customWidth="1"/>
    <col min="2558" max="2558" width="2.453125" style="689" customWidth="1"/>
    <col min="2559" max="2560" width="10.36328125" style="689" bestFit="1" customWidth="1"/>
    <col min="2561" max="2561" width="11.36328125" style="689" bestFit="1" customWidth="1"/>
    <col min="2562" max="2562" width="3.08984375" style="689" customWidth="1"/>
    <col min="2563" max="2563" width="10.90625" style="689" bestFit="1" customWidth="1"/>
    <col min="2564" max="2564" width="14" style="689" bestFit="1" customWidth="1"/>
    <col min="2565" max="2565" width="9.6328125" style="689" bestFit="1" customWidth="1"/>
    <col min="2566" max="2566" width="1.90625" style="689" customWidth="1"/>
    <col min="2567" max="2567" width="11.36328125" style="689" bestFit="1" customWidth="1"/>
    <col min="2568" max="2812" width="8.7265625" style="689"/>
    <col min="2813" max="2813" width="28.453125" style="689" customWidth="1"/>
    <col min="2814" max="2814" width="2.453125" style="689" customWidth="1"/>
    <col min="2815" max="2816" width="10.36328125" style="689" bestFit="1" customWidth="1"/>
    <col min="2817" max="2817" width="11.36328125" style="689" bestFit="1" customWidth="1"/>
    <col min="2818" max="2818" width="3.08984375" style="689" customWidth="1"/>
    <col min="2819" max="2819" width="10.90625" style="689" bestFit="1" customWidth="1"/>
    <col min="2820" max="2820" width="14" style="689" bestFit="1" customWidth="1"/>
    <col min="2821" max="2821" width="9.6328125" style="689" bestFit="1" customWidth="1"/>
    <col min="2822" max="2822" width="1.90625" style="689" customWidth="1"/>
    <col min="2823" max="2823" width="11.36328125" style="689" bestFit="1" customWidth="1"/>
    <col min="2824" max="3068" width="8.7265625" style="689"/>
    <col min="3069" max="3069" width="28.453125" style="689" customWidth="1"/>
    <col min="3070" max="3070" width="2.453125" style="689" customWidth="1"/>
    <col min="3071" max="3072" width="10.36328125" style="689" bestFit="1" customWidth="1"/>
    <col min="3073" max="3073" width="11.36328125" style="689" bestFit="1" customWidth="1"/>
    <col min="3074" max="3074" width="3.08984375" style="689" customWidth="1"/>
    <col min="3075" max="3075" width="10.90625" style="689" bestFit="1" customWidth="1"/>
    <col min="3076" max="3076" width="14" style="689" bestFit="1" customWidth="1"/>
    <col min="3077" max="3077" width="9.6328125" style="689" bestFit="1" customWidth="1"/>
    <col min="3078" max="3078" width="1.90625" style="689" customWidth="1"/>
    <col min="3079" max="3079" width="11.36328125" style="689" bestFit="1" customWidth="1"/>
    <col min="3080" max="3324" width="8.7265625" style="689"/>
    <col min="3325" max="3325" width="28.453125" style="689" customWidth="1"/>
    <col min="3326" max="3326" width="2.453125" style="689" customWidth="1"/>
    <col min="3327" max="3328" width="10.36328125" style="689" bestFit="1" customWidth="1"/>
    <col min="3329" max="3329" width="11.36328125" style="689" bestFit="1" customWidth="1"/>
    <col min="3330" max="3330" width="3.08984375" style="689" customWidth="1"/>
    <col min="3331" max="3331" width="10.90625" style="689" bestFit="1" customWidth="1"/>
    <col min="3332" max="3332" width="14" style="689" bestFit="1" customWidth="1"/>
    <col min="3333" max="3333" width="9.6328125" style="689" bestFit="1" customWidth="1"/>
    <col min="3334" max="3334" width="1.90625" style="689" customWidth="1"/>
    <col min="3335" max="3335" width="11.36328125" style="689" bestFit="1" customWidth="1"/>
    <col min="3336" max="3580" width="8.7265625" style="689"/>
    <col min="3581" max="3581" width="28.453125" style="689" customWidth="1"/>
    <col min="3582" max="3582" width="2.453125" style="689" customWidth="1"/>
    <col min="3583" max="3584" width="10.36328125" style="689" bestFit="1" customWidth="1"/>
    <col min="3585" max="3585" width="11.36328125" style="689" bestFit="1" customWidth="1"/>
    <col min="3586" max="3586" width="3.08984375" style="689" customWidth="1"/>
    <col min="3587" max="3587" width="10.90625" style="689" bestFit="1" customWidth="1"/>
    <col min="3588" max="3588" width="14" style="689" bestFit="1" customWidth="1"/>
    <col min="3589" max="3589" width="9.6328125" style="689" bestFit="1" customWidth="1"/>
    <col min="3590" max="3590" width="1.90625" style="689" customWidth="1"/>
    <col min="3591" max="3591" width="11.36328125" style="689" bestFit="1" customWidth="1"/>
    <col min="3592" max="3836" width="8.7265625" style="689"/>
    <col min="3837" max="3837" width="28.453125" style="689" customWidth="1"/>
    <col min="3838" max="3838" width="2.453125" style="689" customWidth="1"/>
    <col min="3839" max="3840" width="10.36328125" style="689" bestFit="1" customWidth="1"/>
    <col min="3841" max="3841" width="11.36328125" style="689" bestFit="1" customWidth="1"/>
    <col min="3842" max="3842" width="3.08984375" style="689" customWidth="1"/>
    <col min="3843" max="3843" width="10.90625" style="689" bestFit="1" customWidth="1"/>
    <col min="3844" max="3844" width="14" style="689" bestFit="1" customWidth="1"/>
    <col min="3845" max="3845" width="9.6328125" style="689" bestFit="1" customWidth="1"/>
    <col min="3846" max="3846" width="1.90625" style="689" customWidth="1"/>
    <col min="3847" max="3847" width="11.36328125" style="689" bestFit="1" customWidth="1"/>
    <col min="3848" max="4092" width="8.7265625" style="689"/>
    <col min="4093" max="4093" width="28.453125" style="689" customWidth="1"/>
    <col min="4094" max="4094" width="2.453125" style="689" customWidth="1"/>
    <col min="4095" max="4096" width="10.36328125" style="689" bestFit="1" customWidth="1"/>
    <col min="4097" max="4097" width="11.36328125" style="689" bestFit="1" customWidth="1"/>
    <col min="4098" max="4098" width="3.08984375" style="689" customWidth="1"/>
    <col min="4099" max="4099" width="10.90625" style="689" bestFit="1" customWidth="1"/>
    <col min="4100" max="4100" width="14" style="689" bestFit="1" customWidth="1"/>
    <col min="4101" max="4101" width="9.6328125" style="689" bestFit="1" customWidth="1"/>
    <col min="4102" max="4102" width="1.90625" style="689" customWidth="1"/>
    <col min="4103" max="4103" width="11.36328125" style="689" bestFit="1" customWidth="1"/>
    <col min="4104" max="4348" width="8.7265625" style="689"/>
    <col min="4349" max="4349" width="28.453125" style="689" customWidth="1"/>
    <col min="4350" max="4350" width="2.453125" style="689" customWidth="1"/>
    <col min="4351" max="4352" width="10.36328125" style="689" bestFit="1" customWidth="1"/>
    <col min="4353" max="4353" width="11.36328125" style="689" bestFit="1" customWidth="1"/>
    <col min="4354" max="4354" width="3.08984375" style="689" customWidth="1"/>
    <col min="4355" max="4355" width="10.90625" style="689" bestFit="1" customWidth="1"/>
    <col min="4356" max="4356" width="14" style="689" bestFit="1" customWidth="1"/>
    <col min="4357" max="4357" width="9.6328125" style="689" bestFit="1" customWidth="1"/>
    <col min="4358" max="4358" width="1.90625" style="689" customWidth="1"/>
    <col min="4359" max="4359" width="11.36328125" style="689" bestFit="1" customWidth="1"/>
    <col min="4360" max="4604" width="8.7265625" style="689"/>
    <col min="4605" max="4605" width="28.453125" style="689" customWidth="1"/>
    <col min="4606" max="4606" width="2.453125" style="689" customWidth="1"/>
    <col min="4607" max="4608" width="10.36328125" style="689" bestFit="1" customWidth="1"/>
    <col min="4609" max="4609" width="11.36328125" style="689" bestFit="1" customWidth="1"/>
    <col min="4610" max="4610" width="3.08984375" style="689" customWidth="1"/>
    <col min="4611" max="4611" width="10.90625" style="689" bestFit="1" customWidth="1"/>
    <col min="4612" max="4612" width="14" style="689" bestFit="1" customWidth="1"/>
    <col min="4613" max="4613" width="9.6328125" style="689" bestFit="1" customWidth="1"/>
    <col min="4614" max="4614" width="1.90625" style="689" customWidth="1"/>
    <col min="4615" max="4615" width="11.36328125" style="689" bestFit="1" customWidth="1"/>
    <col min="4616" max="4860" width="8.7265625" style="689"/>
    <col min="4861" max="4861" width="28.453125" style="689" customWidth="1"/>
    <col min="4862" max="4862" width="2.453125" style="689" customWidth="1"/>
    <col min="4863" max="4864" width="10.36328125" style="689" bestFit="1" customWidth="1"/>
    <col min="4865" max="4865" width="11.36328125" style="689" bestFit="1" customWidth="1"/>
    <col min="4866" max="4866" width="3.08984375" style="689" customWidth="1"/>
    <col min="4867" max="4867" width="10.90625" style="689" bestFit="1" customWidth="1"/>
    <col min="4868" max="4868" width="14" style="689" bestFit="1" customWidth="1"/>
    <col min="4869" max="4869" width="9.6328125" style="689" bestFit="1" customWidth="1"/>
    <col min="4870" max="4870" width="1.90625" style="689" customWidth="1"/>
    <col min="4871" max="4871" width="11.36328125" style="689" bestFit="1" customWidth="1"/>
    <col min="4872" max="5116" width="8.7265625" style="689"/>
    <col min="5117" max="5117" width="28.453125" style="689" customWidth="1"/>
    <col min="5118" max="5118" width="2.453125" style="689" customWidth="1"/>
    <col min="5119" max="5120" width="10.36328125" style="689" bestFit="1" customWidth="1"/>
    <col min="5121" max="5121" width="11.36328125" style="689" bestFit="1" customWidth="1"/>
    <col min="5122" max="5122" width="3.08984375" style="689" customWidth="1"/>
    <col min="5123" max="5123" width="10.90625" style="689" bestFit="1" customWidth="1"/>
    <col min="5124" max="5124" width="14" style="689" bestFit="1" customWidth="1"/>
    <col min="5125" max="5125" width="9.6328125" style="689" bestFit="1" customWidth="1"/>
    <col min="5126" max="5126" width="1.90625" style="689" customWidth="1"/>
    <col min="5127" max="5127" width="11.36328125" style="689" bestFit="1" customWidth="1"/>
    <col min="5128" max="5372" width="8.7265625" style="689"/>
    <col min="5373" max="5373" width="28.453125" style="689" customWidth="1"/>
    <col min="5374" max="5374" width="2.453125" style="689" customWidth="1"/>
    <col min="5375" max="5376" width="10.36328125" style="689" bestFit="1" customWidth="1"/>
    <col min="5377" max="5377" width="11.36328125" style="689" bestFit="1" customWidth="1"/>
    <col min="5378" max="5378" width="3.08984375" style="689" customWidth="1"/>
    <col min="5379" max="5379" width="10.90625" style="689" bestFit="1" customWidth="1"/>
    <col min="5380" max="5380" width="14" style="689" bestFit="1" customWidth="1"/>
    <col min="5381" max="5381" width="9.6328125" style="689" bestFit="1" customWidth="1"/>
    <col min="5382" max="5382" width="1.90625" style="689" customWidth="1"/>
    <col min="5383" max="5383" width="11.36328125" style="689" bestFit="1" customWidth="1"/>
    <col min="5384" max="5628" width="8.7265625" style="689"/>
    <col min="5629" max="5629" width="28.453125" style="689" customWidth="1"/>
    <col min="5630" max="5630" width="2.453125" style="689" customWidth="1"/>
    <col min="5631" max="5632" width="10.36328125" style="689" bestFit="1" customWidth="1"/>
    <col min="5633" max="5633" width="11.36328125" style="689" bestFit="1" customWidth="1"/>
    <col min="5634" max="5634" width="3.08984375" style="689" customWidth="1"/>
    <col min="5635" max="5635" width="10.90625" style="689" bestFit="1" customWidth="1"/>
    <col min="5636" max="5636" width="14" style="689" bestFit="1" customWidth="1"/>
    <col min="5637" max="5637" width="9.6328125" style="689" bestFit="1" customWidth="1"/>
    <col min="5638" max="5638" width="1.90625" style="689" customWidth="1"/>
    <col min="5639" max="5639" width="11.36328125" style="689" bestFit="1" customWidth="1"/>
    <col min="5640" max="5884" width="8.7265625" style="689"/>
    <col min="5885" max="5885" width="28.453125" style="689" customWidth="1"/>
    <col min="5886" max="5886" width="2.453125" style="689" customWidth="1"/>
    <col min="5887" max="5888" width="10.36328125" style="689" bestFit="1" customWidth="1"/>
    <col min="5889" max="5889" width="11.36328125" style="689" bestFit="1" customWidth="1"/>
    <col min="5890" max="5890" width="3.08984375" style="689" customWidth="1"/>
    <col min="5891" max="5891" width="10.90625" style="689" bestFit="1" customWidth="1"/>
    <col min="5892" max="5892" width="14" style="689" bestFit="1" customWidth="1"/>
    <col min="5893" max="5893" width="9.6328125" style="689" bestFit="1" customWidth="1"/>
    <col min="5894" max="5894" width="1.90625" style="689" customWidth="1"/>
    <col min="5895" max="5895" width="11.36328125" style="689" bestFit="1" customWidth="1"/>
    <col min="5896" max="6140" width="8.7265625" style="689"/>
    <col min="6141" max="6141" width="28.453125" style="689" customWidth="1"/>
    <col min="6142" max="6142" width="2.453125" style="689" customWidth="1"/>
    <col min="6143" max="6144" width="10.36328125" style="689" bestFit="1" customWidth="1"/>
    <col min="6145" max="6145" width="11.36328125" style="689" bestFit="1" customWidth="1"/>
    <col min="6146" max="6146" width="3.08984375" style="689" customWidth="1"/>
    <col min="6147" max="6147" width="10.90625" style="689" bestFit="1" customWidth="1"/>
    <col min="6148" max="6148" width="14" style="689" bestFit="1" customWidth="1"/>
    <col min="6149" max="6149" width="9.6328125" style="689" bestFit="1" customWidth="1"/>
    <col min="6150" max="6150" width="1.90625" style="689" customWidth="1"/>
    <col min="6151" max="6151" width="11.36328125" style="689" bestFit="1" customWidth="1"/>
    <col min="6152" max="6396" width="8.7265625" style="689"/>
    <col min="6397" max="6397" width="28.453125" style="689" customWidth="1"/>
    <col min="6398" max="6398" width="2.453125" style="689" customWidth="1"/>
    <col min="6399" max="6400" width="10.36328125" style="689" bestFit="1" customWidth="1"/>
    <col min="6401" max="6401" width="11.36328125" style="689" bestFit="1" customWidth="1"/>
    <col min="6402" max="6402" width="3.08984375" style="689" customWidth="1"/>
    <col min="6403" max="6403" width="10.90625" style="689" bestFit="1" customWidth="1"/>
    <col min="6404" max="6404" width="14" style="689" bestFit="1" customWidth="1"/>
    <col min="6405" max="6405" width="9.6328125" style="689" bestFit="1" customWidth="1"/>
    <col min="6406" max="6406" width="1.90625" style="689" customWidth="1"/>
    <col min="6407" max="6407" width="11.36328125" style="689" bestFit="1" customWidth="1"/>
    <col min="6408" max="6652" width="8.7265625" style="689"/>
    <col min="6653" max="6653" width="28.453125" style="689" customWidth="1"/>
    <col min="6654" max="6654" width="2.453125" style="689" customWidth="1"/>
    <col min="6655" max="6656" width="10.36328125" style="689" bestFit="1" customWidth="1"/>
    <col min="6657" max="6657" width="11.36328125" style="689" bestFit="1" customWidth="1"/>
    <col min="6658" max="6658" width="3.08984375" style="689" customWidth="1"/>
    <col min="6659" max="6659" width="10.90625" style="689" bestFit="1" customWidth="1"/>
    <col min="6660" max="6660" width="14" style="689" bestFit="1" customWidth="1"/>
    <col min="6661" max="6661" width="9.6328125" style="689" bestFit="1" customWidth="1"/>
    <col min="6662" max="6662" width="1.90625" style="689" customWidth="1"/>
    <col min="6663" max="6663" width="11.36328125" style="689" bestFit="1" customWidth="1"/>
    <col min="6664" max="6908" width="8.7265625" style="689"/>
    <col min="6909" max="6909" width="28.453125" style="689" customWidth="1"/>
    <col min="6910" max="6910" width="2.453125" style="689" customWidth="1"/>
    <col min="6911" max="6912" width="10.36328125" style="689" bestFit="1" customWidth="1"/>
    <col min="6913" max="6913" width="11.36328125" style="689" bestFit="1" customWidth="1"/>
    <col min="6914" max="6914" width="3.08984375" style="689" customWidth="1"/>
    <col min="6915" max="6915" width="10.90625" style="689" bestFit="1" customWidth="1"/>
    <col min="6916" max="6916" width="14" style="689" bestFit="1" customWidth="1"/>
    <col min="6917" max="6917" width="9.6328125" style="689" bestFit="1" customWidth="1"/>
    <col min="6918" max="6918" width="1.90625" style="689" customWidth="1"/>
    <col min="6919" max="6919" width="11.36328125" style="689" bestFit="1" customWidth="1"/>
    <col min="6920" max="7164" width="8.7265625" style="689"/>
    <col min="7165" max="7165" width="28.453125" style="689" customWidth="1"/>
    <col min="7166" max="7166" width="2.453125" style="689" customWidth="1"/>
    <col min="7167" max="7168" width="10.36328125" style="689" bestFit="1" customWidth="1"/>
    <col min="7169" max="7169" width="11.36328125" style="689" bestFit="1" customWidth="1"/>
    <col min="7170" max="7170" width="3.08984375" style="689" customWidth="1"/>
    <col min="7171" max="7171" width="10.90625" style="689" bestFit="1" customWidth="1"/>
    <col min="7172" max="7172" width="14" style="689" bestFit="1" customWidth="1"/>
    <col min="7173" max="7173" width="9.6328125" style="689" bestFit="1" customWidth="1"/>
    <col min="7174" max="7174" width="1.90625" style="689" customWidth="1"/>
    <col min="7175" max="7175" width="11.36328125" style="689" bestFit="1" customWidth="1"/>
    <col min="7176" max="7420" width="8.7265625" style="689"/>
    <col min="7421" max="7421" width="28.453125" style="689" customWidth="1"/>
    <col min="7422" max="7422" width="2.453125" style="689" customWidth="1"/>
    <col min="7423" max="7424" width="10.36328125" style="689" bestFit="1" customWidth="1"/>
    <col min="7425" max="7425" width="11.36328125" style="689" bestFit="1" customWidth="1"/>
    <col min="7426" max="7426" width="3.08984375" style="689" customWidth="1"/>
    <col min="7427" max="7427" width="10.90625" style="689" bestFit="1" customWidth="1"/>
    <col min="7428" max="7428" width="14" style="689" bestFit="1" customWidth="1"/>
    <col min="7429" max="7429" width="9.6328125" style="689" bestFit="1" customWidth="1"/>
    <col min="7430" max="7430" width="1.90625" style="689" customWidth="1"/>
    <col min="7431" max="7431" width="11.36328125" style="689" bestFit="1" customWidth="1"/>
    <col min="7432" max="7676" width="8.7265625" style="689"/>
    <col min="7677" max="7677" width="28.453125" style="689" customWidth="1"/>
    <col min="7678" max="7678" width="2.453125" style="689" customWidth="1"/>
    <col min="7679" max="7680" width="10.36328125" style="689" bestFit="1" customWidth="1"/>
    <col min="7681" max="7681" width="11.36328125" style="689" bestFit="1" customWidth="1"/>
    <col min="7682" max="7682" width="3.08984375" style="689" customWidth="1"/>
    <col min="7683" max="7683" width="10.90625" style="689" bestFit="1" customWidth="1"/>
    <col min="7684" max="7684" width="14" style="689" bestFit="1" customWidth="1"/>
    <col min="7685" max="7685" width="9.6328125" style="689" bestFit="1" customWidth="1"/>
    <col min="7686" max="7686" width="1.90625" style="689" customWidth="1"/>
    <col min="7687" max="7687" width="11.36328125" style="689" bestFit="1" customWidth="1"/>
    <col min="7688" max="7932" width="8.7265625" style="689"/>
    <col min="7933" max="7933" width="28.453125" style="689" customWidth="1"/>
    <col min="7934" max="7934" width="2.453125" style="689" customWidth="1"/>
    <col min="7935" max="7936" width="10.36328125" style="689" bestFit="1" customWidth="1"/>
    <col min="7937" max="7937" width="11.36328125" style="689" bestFit="1" customWidth="1"/>
    <col min="7938" max="7938" width="3.08984375" style="689" customWidth="1"/>
    <col min="7939" max="7939" width="10.90625" style="689" bestFit="1" customWidth="1"/>
    <col min="7940" max="7940" width="14" style="689" bestFit="1" customWidth="1"/>
    <col min="7941" max="7941" width="9.6328125" style="689" bestFit="1" customWidth="1"/>
    <col min="7942" max="7942" width="1.90625" style="689" customWidth="1"/>
    <col min="7943" max="7943" width="11.36328125" style="689" bestFit="1" customWidth="1"/>
    <col min="7944" max="8188" width="8.7265625" style="689"/>
    <col min="8189" max="8189" width="28.453125" style="689" customWidth="1"/>
    <col min="8190" max="8190" width="2.453125" style="689" customWidth="1"/>
    <col min="8191" max="8192" width="10.36328125" style="689" bestFit="1" customWidth="1"/>
    <col min="8193" max="8193" width="11.36328125" style="689" bestFit="1" customWidth="1"/>
    <col min="8194" max="8194" width="3.08984375" style="689" customWidth="1"/>
    <col min="8195" max="8195" width="10.90625" style="689" bestFit="1" customWidth="1"/>
    <col min="8196" max="8196" width="14" style="689" bestFit="1" customWidth="1"/>
    <col min="8197" max="8197" width="9.6328125" style="689" bestFit="1" customWidth="1"/>
    <col min="8198" max="8198" width="1.90625" style="689" customWidth="1"/>
    <col min="8199" max="8199" width="11.36328125" style="689" bestFit="1" customWidth="1"/>
    <col min="8200" max="8444" width="8.7265625" style="689"/>
    <col min="8445" max="8445" width="28.453125" style="689" customWidth="1"/>
    <col min="8446" max="8446" width="2.453125" style="689" customWidth="1"/>
    <col min="8447" max="8448" width="10.36328125" style="689" bestFit="1" customWidth="1"/>
    <col min="8449" max="8449" width="11.36328125" style="689" bestFit="1" customWidth="1"/>
    <col min="8450" max="8450" width="3.08984375" style="689" customWidth="1"/>
    <col min="8451" max="8451" width="10.90625" style="689" bestFit="1" customWidth="1"/>
    <col min="8452" max="8452" width="14" style="689" bestFit="1" customWidth="1"/>
    <col min="8453" max="8453" width="9.6328125" style="689" bestFit="1" customWidth="1"/>
    <col min="8454" max="8454" width="1.90625" style="689" customWidth="1"/>
    <col min="8455" max="8455" width="11.36328125" style="689" bestFit="1" customWidth="1"/>
    <col min="8456" max="8700" width="8.7265625" style="689"/>
    <col min="8701" max="8701" width="28.453125" style="689" customWidth="1"/>
    <col min="8702" max="8702" width="2.453125" style="689" customWidth="1"/>
    <col min="8703" max="8704" width="10.36328125" style="689" bestFit="1" customWidth="1"/>
    <col min="8705" max="8705" width="11.36328125" style="689" bestFit="1" customWidth="1"/>
    <col min="8706" max="8706" width="3.08984375" style="689" customWidth="1"/>
    <col min="8707" max="8707" width="10.90625" style="689" bestFit="1" customWidth="1"/>
    <col min="8708" max="8708" width="14" style="689" bestFit="1" customWidth="1"/>
    <col min="8709" max="8709" width="9.6328125" style="689" bestFit="1" customWidth="1"/>
    <col min="8710" max="8710" width="1.90625" style="689" customWidth="1"/>
    <col min="8711" max="8711" width="11.36328125" style="689" bestFit="1" customWidth="1"/>
    <col min="8712" max="8956" width="8.7265625" style="689"/>
    <col min="8957" max="8957" width="28.453125" style="689" customWidth="1"/>
    <col min="8958" max="8958" width="2.453125" style="689" customWidth="1"/>
    <col min="8959" max="8960" width="10.36328125" style="689" bestFit="1" customWidth="1"/>
    <col min="8961" max="8961" width="11.36328125" style="689" bestFit="1" customWidth="1"/>
    <col min="8962" max="8962" width="3.08984375" style="689" customWidth="1"/>
    <col min="8963" max="8963" width="10.90625" style="689" bestFit="1" customWidth="1"/>
    <col min="8964" max="8964" width="14" style="689" bestFit="1" customWidth="1"/>
    <col min="8965" max="8965" width="9.6328125" style="689" bestFit="1" customWidth="1"/>
    <col min="8966" max="8966" width="1.90625" style="689" customWidth="1"/>
    <col min="8967" max="8967" width="11.36328125" style="689" bestFit="1" customWidth="1"/>
    <col min="8968" max="9212" width="8.7265625" style="689"/>
    <col min="9213" max="9213" width="28.453125" style="689" customWidth="1"/>
    <col min="9214" max="9214" width="2.453125" style="689" customWidth="1"/>
    <col min="9215" max="9216" width="10.36328125" style="689" bestFit="1" customWidth="1"/>
    <col min="9217" max="9217" width="11.36328125" style="689" bestFit="1" customWidth="1"/>
    <col min="9218" max="9218" width="3.08984375" style="689" customWidth="1"/>
    <col min="9219" max="9219" width="10.90625" style="689" bestFit="1" customWidth="1"/>
    <col min="9220" max="9220" width="14" style="689" bestFit="1" customWidth="1"/>
    <col min="9221" max="9221" width="9.6328125" style="689" bestFit="1" customWidth="1"/>
    <col min="9222" max="9222" width="1.90625" style="689" customWidth="1"/>
    <col min="9223" max="9223" width="11.36328125" style="689" bestFit="1" customWidth="1"/>
    <col min="9224" max="9468" width="8.7265625" style="689"/>
    <col min="9469" max="9469" width="28.453125" style="689" customWidth="1"/>
    <col min="9470" max="9470" width="2.453125" style="689" customWidth="1"/>
    <col min="9471" max="9472" width="10.36328125" style="689" bestFit="1" customWidth="1"/>
    <col min="9473" max="9473" width="11.36328125" style="689" bestFit="1" customWidth="1"/>
    <col min="9474" max="9474" width="3.08984375" style="689" customWidth="1"/>
    <col min="9475" max="9475" width="10.90625" style="689" bestFit="1" customWidth="1"/>
    <col min="9476" max="9476" width="14" style="689" bestFit="1" customWidth="1"/>
    <col min="9477" max="9477" width="9.6328125" style="689" bestFit="1" customWidth="1"/>
    <col min="9478" max="9478" width="1.90625" style="689" customWidth="1"/>
    <col min="9479" max="9479" width="11.36328125" style="689" bestFit="1" customWidth="1"/>
    <col min="9480" max="9724" width="8.7265625" style="689"/>
    <col min="9725" max="9725" width="28.453125" style="689" customWidth="1"/>
    <col min="9726" max="9726" width="2.453125" style="689" customWidth="1"/>
    <col min="9727" max="9728" width="10.36328125" style="689" bestFit="1" customWidth="1"/>
    <col min="9729" max="9729" width="11.36328125" style="689" bestFit="1" customWidth="1"/>
    <col min="9730" max="9730" width="3.08984375" style="689" customWidth="1"/>
    <col min="9731" max="9731" width="10.90625" style="689" bestFit="1" customWidth="1"/>
    <col min="9732" max="9732" width="14" style="689" bestFit="1" customWidth="1"/>
    <col min="9733" max="9733" width="9.6328125" style="689" bestFit="1" customWidth="1"/>
    <col min="9734" max="9734" width="1.90625" style="689" customWidth="1"/>
    <col min="9735" max="9735" width="11.36328125" style="689" bestFit="1" customWidth="1"/>
    <col min="9736" max="9980" width="8.7265625" style="689"/>
    <col min="9981" max="9981" width="28.453125" style="689" customWidth="1"/>
    <col min="9982" max="9982" width="2.453125" style="689" customWidth="1"/>
    <col min="9983" max="9984" width="10.36328125" style="689" bestFit="1" customWidth="1"/>
    <col min="9985" max="9985" width="11.36328125" style="689" bestFit="1" customWidth="1"/>
    <col min="9986" max="9986" width="3.08984375" style="689" customWidth="1"/>
    <col min="9987" max="9987" width="10.90625" style="689" bestFit="1" customWidth="1"/>
    <col min="9988" max="9988" width="14" style="689" bestFit="1" customWidth="1"/>
    <col min="9989" max="9989" width="9.6328125" style="689" bestFit="1" customWidth="1"/>
    <col min="9990" max="9990" width="1.90625" style="689" customWidth="1"/>
    <col min="9991" max="9991" width="11.36328125" style="689" bestFit="1" customWidth="1"/>
    <col min="9992" max="10236" width="8.7265625" style="689"/>
    <col min="10237" max="10237" width="28.453125" style="689" customWidth="1"/>
    <col min="10238" max="10238" width="2.453125" style="689" customWidth="1"/>
    <col min="10239" max="10240" width="10.36328125" style="689" bestFit="1" customWidth="1"/>
    <col min="10241" max="10241" width="11.36328125" style="689" bestFit="1" customWidth="1"/>
    <col min="10242" max="10242" width="3.08984375" style="689" customWidth="1"/>
    <col min="10243" max="10243" width="10.90625" style="689" bestFit="1" customWidth="1"/>
    <col min="10244" max="10244" width="14" style="689" bestFit="1" customWidth="1"/>
    <col min="10245" max="10245" width="9.6328125" style="689" bestFit="1" customWidth="1"/>
    <col min="10246" max="10246" width="1.90625" style="689" customWidth="1"/>
    <col min="10247" max="10247" width="11.36328125" style="689" bestFit="1" customWidth="1"/>
    <col min="10248" max="10492" width="8.7265625" style="689"/>
    <col min="10493" max="10493" width="28.453125" style="689" customWidth="1"/>
    <col min="10494" max="10494" width="2.453125" style="689" customWidth="1"/>
    <col min="10495" max="10496" width="10.36328125" style="689" bestFit="1" customWidth="1"/>
    <col min="10497" max="10497" width="11.36328125" style="689" bestFit="1" customWidth="1"/>
    <col min="10498" max="10498" width="3.08984375" style="689" customWidth="1"/>
    <col min="10499" max="10499" width="10.90625" style="689" bestFit="1" customWidth="1"/>
    <col min="10500" max="10500" width="14" style="689" bestFit="1" customWidth="1"/>
    <col min="10501" max="10501" width="9.6328125" style="689" bestFit="1" customWidth="1"/>
    <col min="10502" max="10502" width="1.90625" style="689" customWidth="1"/>
    <col min="10503" max="10503" width="11.36328125" style="689" bestFit="1" customWidth="1"/>
    <col min="10504" max="10748" width="8.7265625" style="689"/>
    <col min="10749" max="10749" width="28.453125" style="689" customWidth="1"/>
    <col min="10750" max="10750" width="2.453125" style="689" customWidth="1"/>
    <col min="10751" max="10752" width="10.36328125" style="689" bestFit="1" customWidth="1"/>
    <col min="10753" max="10753" width="11.36328125" style="689" bestFit="1" customWidth="1"/>
    <col min="10754" max="10754" width="3.08984375" style="689" customWidth="1"/>
    <col min="10755" max="10755" width="10.90625" style="689" bestFit="1" customWidth="1"/>
    <col min="10756" max="10756" width="14" style="689" bestFit="1" customWidth="1"/>
    <col min="10757" max="10757" width="9.6328125" style="689" bestFit="1" customWidth="1"/>
    <col min="10758" max="10758" width="1.90625" style="689" customWidth="1"/>
    <col min="10759" max="10759" width="11.36328125" style="689" bestFit="1" customWidth="1"/>
    <col min="10760" max="11004" width="8.7265625" style="689"/>
    <col min="11005" max="11005" width="28.453125" style="689" customWidth="1"/>
    <col min="11006" max="11006" width="2.453125" style="689" customWidth="1"/>
    <col min="11007" max="11008" width="10.36328125" style="689" bestFit="1" customWidth="1"/>
    <col min="11009" max="11009" width="11.36328125" style="689" bestFit="1" customWidth="1"/>
    <col min="11010" max="11010" width="3.08984375" style="689" customWidth="1"/>
    <col min="11011" max="11011" width="10.90625" style="689" bestFit="1" customWidth="1"/>
    <col min="11012" max="11012" width="14" style="689" bestFit="1" customWidth="1"/>
    <col min="11013" max="11013" width="9.6328125" style="689" bestFit="1" customWidth="1"/>
    <col min="11014" max="11014" width="1.90625" style="689" customWidth="1"/>
    <col min="11015" max="11015" width="11.36328125" style="689" bestFit="1" customWidth="1"/>
    <col min="11016" max="11260" width="8.7265625" style="689"/>
    <col min="11261" max="11261" width="28.453125" style="689" customWidth="1"/>
    <col min="11262" max="11262" width="2.453125" style="689" customWidth="1"/>
    <col min="11263" max="11264" width="10.36328125" style="689" bestFit="1" customWidth="1"/>
    <col min="11265" max="11265" width="11.36328125" style="689" bestFit="1" customWidth="1"/>
    <col min="11266" max="11266" width="3.08984375" style="689" customWidth="1"/>
    <col min="11267" max="11267" width="10.90625" style="689" bestFit="1" customWidth="1"/>
    <col min="11268" max="11268" width="14" style="689" bestFit="1" customWidth="1"/>
    <col min="11269" max="11269" width="9.6328125" style="689" bestFit="1" customWidth="1"/>
    <col min="11270" max="11270" width="1.90625" style="689" customWidth="1"/>
    <col min="11271" max="11271" width="11.36328125" style="689" bestFit="1" customWidth="1"/>
    <col min="11272" max="11516" width="8.7265625" style="689"/>
    <col min="11517" max="11517" width="28.453125" style="689" customWidth="1"/>
    <col min="11518" max="11518" width="2.453125" style="689" customWidth="1"/>
    <col min="11519" max="11520" width="10.36328125" style="689" bestFit="1" customWidth="1"/>
    <col min="11521" max="11521" width="11.36328125" style="689" bestFit="1" customWidth="1"/>
    <col min="11522" max="11522" width="3.08984375" style="689" customWidth="1"/>
    <col min="11523" max="11523" width="10.90625" style="689" bestFit="1" customWidth="1"/>
    <col min="11524" max="11524" width="14" style="689" bestFit="1" customWidth="1"/>
    <col min="11525" max="11525" width="9.6328125" style="689" bestFit="1" customWidth="1"/>
    <col min="11526" max="11526" width="1.90625" style="689" customWidth="1"/>
    <col min="11527" max="11527" width="11.36328125" style="689" bestFit="1" customWidth="1"/>
    <col min="11528" max="11772" width="8.7265625" style="689"/>
    <col min="11773" max="11773" width="28.453125" style="689" customWidth="1"/>
    <col min="11774" max="11774" width="2.453125" style="689" customWidth="1"/>
    <col min="11775" max="11776" width="10.36328125" style="689" bestFit="1" customWidth="1"/>
    <col min="11777" max="11777" width="11.36328125" style="689" bestFit="1" customWidth="1"/>
    <col min="11778" max="11778" width="3.08984375" style="689" customWidth="1"/>
    <col min="11779" max="11779" width="10.90625" style="689" bestFit="1" customWidth="1"/>
    <col min="11780" max="11780" width="14" style="689" bestFit="1" customWidth="1"/>
    <col min="11781" max="11781" width="9.6328125" style="689" bestFit="1" customWidth="1"/>
    <col min="11782" max="11782" width="1.90625" style="689" customWidth="1"/>
    <col min="11783" max="11783" width="11.36328125" style="689" bestFit="1" customWidth="1"/>
    <col min="11784" max="12028" width="8.7265625" style="689"/>
    <col min="12029" max="12029" width="28.453125" style="689" customWidth="1"/>
    <col min="12030" max="12030" width="2.453125" style="689" customWidth="1"/>
    <col min="12031" max="12032" width="10.36328125" style="689" bestFit="1" customWidth="1"/>
    <col min="12033" max="12033" width="11.36328125" style="689" bestFit="1" customWidth="1"/>
    <col min="12034" max="12034" width="3.08984375" style="689" customWidth="1"/>
    <col min="12035" max="12035" width="10.90625" style="689" bestFit="1" customWidth="1"/>
    <col min="12036" max="12036" width="14" style="689" bestFit="1" customWidth="1"/>
    <col min="12037" max="12037" width="9.6328125" style="689" bestFit="1" customWidth="1"/>
    <col min="12038" max="12038" width="1.90625" style="689" customWidth="1"/>
    <col min="12039" max="12039" width="11.36328125" style="689" bestFit="1" customWidth="1"/>
    <col min="12040" max="12284" width="8.7265625" style="689"/>
    <col min="12285" max="12285" width="28.453125" style="689" customWidth="1"/>
    <col min="12286" max="12286" width="2.453125" style="689" customWidth="1"/>
    <col min="12287" max="12288" width="10.36328125" style="689" bestFit="1" customWidth="1"/>
    <col min="12289" max="12289" width="11.36328125" style="689" bestFit="1" customWidth="1"/>
    <col min="12290" max="12290" width="3.08984375" style="689" customWidth="1"/>
    <col min="12291" max="12291" width="10.90625" style="689" bestFit="1" customWidth="1"/>
    <col min="12292" max="12292" width="14" style="689" bestFit="1" customWidth="1"/>
    <col min="12293" max="12293" width="9.6328125" style="689" bestFit="1" customWidth="1"/>
    <col min="12294" max="12294" width="1.90625" style="689" customWidth="1"/>
    <col min="12295" max="12295" width="11.36328125" style="689" bestFit="1" customWidth="1"/>
    <col min="12296" max="12540" width="8.7265625" style="689"/>
    <col min="12541" max="12541" width="28.453125" style="689" customWidth="1"/>
    <col min="12542" max="12542" width="2.453125" style="689" customWidth="1"/>
    <col min="12543" max="12544" width="10.36328125" style="689" bestFit="1" customWidth="1"/>
    <col min="12545" max="12545" width="11.36328125" style="689" bestFit="1" customWidth="1"/>
    <col min="12546" max="12546" width="3.08984375" style="689" customWidth="1"/>
    <col min="12547" max="12547" width="10.90625" style="689" bestFit="1" customWidth="1"/>
    <col min="12548" max="12548" width="14" style="689" bestFit="1" customWidth="1"/>
    <col min="12549" max="12549" width="9.6328125" style="689" bestFit="1" customWidth="1"/>
    <col min="12550" max="12550" width="1.90625" style="689" customWidth="1"/>
    <col min="12551" max="12551" width="11.36328125" style="689" bestFit="1" customWidth="1"/>
    <col min="12552" max="12796" width="8.7265625" style="689"/>
    <col min="12797" max="12797" width="28.453125" style="689" customWidth="1"/>
    <col min="12798" max="12798" width="2.453125" style="689" customWidth="1"/>
    <col min="12799" max="12800" width="10.36328125" style="689" bestFit="1" customWidth="1"/>
    <col min="12801" max="12801" width="11.36328125" style="689" bestFit="1" customWidth="1"/>
    <col min="12802" max="12802" width="3.08984375" style="689" customWidth="1"/>
    <col min="12803" max="12803" width="10.90625" style="689" bestFit="1" customWidth="1"/>
    <col min="12804" max="12804" width="14" style="689" bestFit="1" customWidth="1"/>
    <col min="12805" max="12805" width="9.6328125" style="689" bestFit="1" customWidth="1"/>
    <col min="12806" max="12806" width="1.90625" style="689" customWidth="1"/>
    <col min="12807" max="12807" width="11.36328125" style="689" bestFit="1" customWidth="1"/>
    <col min="12808" max="13052" width="8.7265625" style="689"/>
    <col min="13053" max="13053" width="28.453125" style="689" customWidth="1"/>
    <col min="13054" max="13054" width="2.453125" style="689" customWidth="1"/>
    <col min="13055" max="13056" width="10.36328125" style="689" bestFit="1" customWidth="1"/>
    <col min="13057" max="13057" width="11.36328125" style="689" bestFit="1" customWidth="1"/>
    <col min="13058" max="13058" width="3.08984375" style="689" customWidth="1"/>
    <col min="13059" max="13059" width="10.90625" style="689" bestFit="1" customWidth="1"/>
    <col min="13060" max="13060" width="14" style="689" bestFit="1" customWidth="1"/>
    <col min="13061" max="13061" width="9.6328125" style="689" bestFit="1" customWidth="1"/>
    <col min="13062" max="13062" width="1.90625" style="689" customWidth="1"/>
    <col min="13063" max="13063" width="11.36328125" style="689" bestFit="1" customWidth="1"/>
    <col min="13064" max="13308" width="8.7265625" style="689"/>
    <col min="13309" max="13309" width="28.453125" style="689" customWidth="1"/>
    <col min="13310" max="13310" width="2.453125" style="689" customWidth="1"/>
    <col min="13311" max="13312" width="10.36328125" style="689" bestFit="1" customWidth="1"/>
    <col min="13313" max="13313" width="11.36328125" style="689" bestFit="1" customWidth="1"/>
    <col min="13314" max="13314" width="3.08984375" style="689" customWidth="1"/>
    <col min="13315" max="13315" width="10.90625" style="689" bestFit="1" customWidth="1"/>
    <col min="13316" max="13316" width="14" style="689" bestFit="1" customWidth="1"/>
    <col min="13317" max="13317" width="9.6328125" style="689" bestFit="1" customWidth="1"/>
    <col min="13318" max="13318" width="1.90625" style="689" customWidth="1"/>
    <col min="13319" max="13319" width="11.36328125" style="689" bestFit="1" customWidth="1"/>
    <col min="13320" max="13564" width="8.7265625" style="689"/>
    <col min="13565" max="13565" width="28.453125" style="689" customWidth="1"/>
    <col min="13566" max="13566" width="2.453125" style="689" customWidth="1"/>
    <col min="13567" max="13568" width="10.36328125" style="689" bestFit="1" customWidth="1"/>
    <col min="13569" max="13569" width="11.36328125" style="689" bestFit="1" customWidth="1"/>
    <col min="13570" max="13570" width="3.08984375" style="689" customWidth="1"/>
    <col min="13571" max="13571" width="10.90625" style="689" bestFit="1" customWidth="1"/>
    <col min="13572" max="13572" width="14" style="689" bestFit="1" customWidth="1"/>
    <col min="13573" max="13573" width="9.6328125" style="689" bestFit="1" customWidth="1"/>
    <col min="13574" max="13574" width="1.90625" style="689" customWidth="1"/>
    <col min="13575" max="13575" width="11.36328125" style="689" bestFit="1" customWidth="1"/>
    <col min="13576" max="13820" width="8.7265625" style="689"/>
    <col min="13821" max="13821" width="28.453125" style="689" customWidth="1"/>
    <col min="13822" max="13822" width="2.453125" style="689" customWidth="1"/>
    <col min="13823" max="13824" width="10.36328125" style="689" bestFit="1" customWidth="1"/>
    <col min="13825" max="13825" width="11.36328125" style="689" bestFit="1" customWidth="1"/>
    <col min="13826" max="13826" width="3.08984375" style="689" customWidth="1"/>
    <col min="13827" max="13827" width="10.90625" style="689" bestFit="1" customWidth="1"/>
    <col min="13828" max="13828" width="14" style="689" bestFit="1" customWidth="1"/>
    <col min="13829" max="13829" width="9.6328125" style="689" bestFit="1" customWidth="1"/>
    <col min="13830" max="13830" width="1.90625" style="689" customWidth="1"/>
    <col min="13831" max="13831" width="11.36328125" style="689" bestFit="1" customWidth="1"/>
    <col min="13832" max="14076" width="8.7265625" style="689"/>
    <col min="14077" max="14077" width="28.453125" style="689" customWidth="1"/>
    <col min="14078" max="14078" width="2.453125" style="689" customWidth="1"/>
    <col min="14079" max="14080" width="10.36328125" style="689" bestFit="1" customWidth="1"/>
    <col min="14081" max="14081" width="11.36328125" style="689" bestFit="1" customWidth="1"/>
    <col min="14082" max="14082" width="3.08984375" style="689" customWidth="1"/>
    <col min="14083" max="14083" width="10.90625" style="689" bestFit="1" customWidth="1"/>
    <col min="14084" max="14084" width="14" style="689" bestFit="1" customWidth="1"/>
    <col min="14085" max="14085" width="9.6328125" style="689" bestFit="1" customWidth="1"/>
    <col min="14086" max="14086" width="1.90625" style="689" customWidth="1"/>
    <col min="14087" max="14087" width="11.36328125" style="689" bestFit="1" customWidth="1"/>
    <col min="14088" max="14332" width="8.7265625" style="689"/>
    <col min="14333" max="14333" width="28.453125" style="689" customWidth="1"/>
    <col min="14334" max="14334" width="2.453125" style="689" customWidth="1"/>
    <col min="14335" max="14336" width="10.36328125" style="689" bestFit="1" customWidth="1"/>
    <col min="14337" max="14337" width="11.36328125" style="689" bestFit="1" customWidth="1"/>
    <col min="14338" max="14338" width="3.08984375" style="689" customWidth="1"/>
    <col min="14339" max="14339" width="10.90625" style="689" bestFit="1" customWidth="1"/>
    <col min="14340" max="14340" width="14" style="689" bestFit="1" customWidth="1"/>
    <col min="14341" max="14341" width="9.6328125" style="689" bestFit="1" customWidth="1"/>
    <col min="14342" max="14342" width="1.90625" style="689" customWidth="1"/>
    <col min="14343" max="14343" width="11.36328125" style="689" bestFit="1" customWidth="1"/>
    <col min="14344" max="14588" width="8.7265625" style="689"/>
    <col min="14589" max="14589" width="28.453125" style="689" customWidth="1"/>
    <col min="14590" max="14590" width="2.453125" style="689" customWidth="1"/>
    <col min="14591" max="14592" width="10.36328125" style="689" bestFit="1" customWidth="1"/>
    <col min="14593" max="14593" width="11.36328125" style="689" bestFit="1" customWidth="1"/>
    <col min="14594" max="14594" width="3.08984375" style="689" customWidth="1"/>
    <col min="14595" max="14595" width="10.90625" style="689" bestFit="1" customWidth="1"/>
    <col min="14596" max="14596" width="14" style="689" bestFit="1" customWidth="1"/>
    <col min="14597" max="14597" width="9.6328125" style="689" bestFit="1" customWidth="1"/>
    <col min="14598" max="14598" width="1.90625" style="689" customWidth="1"/>
    <col min="14599" max="14599" width="11.36328125" style="689" bestFit="1" customWidth="1"/>
    <col min="14600" max="14844" width="8.7265625" style="689"/>
    <col min="14845" max="14845" width="28.453125" style="689" customWidth="1"/>
    <col min="14846" max="14846" width="2.453125" style="689" customWidth="1"/>
    <col min="14847" max="14848" width="10.36328125" style="689" bestFit="1" customWidth="1"/>
    <col min="14849" max="14849" width="11.36328125" style="689" bestFit="1" customWidth="1"/>
    <col min="14850" max="14850" width="3.08984375" style="689" customWidth="1"/>
    <col min="14851" max="14851" width="10.90625" style="689" bestFit="1" customWidth="1"/>
    <col min="14852" max="14852" width="14" style="689" bestFit="1" customWidth="1"/>
    <col min="14853" max="14853" width="9.6328125" style="689" bestFit="1" customWidth="1"/>
    <col min="14854" max="14854" width="1.90625" style="689" customWidth="1"/>
    <col min="14855" max="14855" width="11.36328125" style="689" bestFit="1" customWidth="1"/>
    <col min="14856" max="15100" width="8.7265625" style="689"/>
    <col min="15101" max="15101" width="28.453125" style="689" customWidth="1"/>
    <col min="15102" max="15102" width="2.453125" style="689" customWidth="1"/>
    <col min="15103" max="15104" width="10.36328125" style="689" bestFit="1" customWidth="1"/>
    <col min="15105" max="15105" width="11.36328125" style="689" bestFit="1" customWidth="1"/>
    <col min="15106" max="15106" width="3.08984375" style="689" customWidth="1"/>
    <col min="15107" max="15107" width="10.90625" style="689" bestFit="1" customWidth="1"/>
    <col min="15108" max="15108" width="14" style="689" bestFit="1" customWidth="1"/>
    <col min="15109" max="15109" width="9.6328125" style="689" bestFit="1" customWidth="1"/>
    <col min="15110" max="15110" width="1.90625" style="689" customWidth="1"/>
    <col min="15111" max="15111" width="11.36328125" style="689" bestFit="1" customWidth="1"/>
    <col min="15112" max="15356" width="8.7265625" style="689"/>
    <col min="15357" max="15357" width="28.453125" style="689" customWidth="1"/>
    <col min="15358" max="15358" width="2.453125" style="689" customWidth="1"/>
    <col min="15359" max="15360" width="10.36328125" style="689" bestFit="1" customWidth="1"/>
    <col min="15361" max="15361" width="11.36328125" style="689" bestFit="1" customWidth="1"/>
    <col min="15362" max="15362" width="3.08984375" style="689" customWidth="1"/>
    <col min="15363" max="15363" width="10.90625" style="689" bestFit="1" customWidth="1"/>
    <col min="15364" max="15364" width="14" style="689" bestFit="1" customWidth="1"/>
    <col min="15365" max="15365" width="9.6328125" style="689" bestFit="1" customWidth="1"/>
    <col min="15366" max="15366" width="1.90625" style="689" customWidth="1"/>
    <col min="15367" max="15367" width="11.36328125" style="689" bestFit="1" customWidth="1"/>
    <col min="15368" max="15612" width="8.7265625" style="689"/>
    <col min="15613" max="15613" width="28.453125" style="689" customWidth="1"/>
    <col min="15614" max="15614" width="2.453125" style="689" customWidth="1"/>
    <col min="15615" max="15616" width="10.36328125" style="689" bestFit="1" customWidth="1"/>
    <col min="15617" max="15617" width="11.36328125" style="689" bestFit="1" customWidth="1"/>
    <col min="15618" max="15618" width="3.08984375" style="689" customWidth="1"/>
    <col min="15619" max="15619" width="10.90625" style="689" bestFit="1" customWidth="1"/>
    <col min="15620" max="15620" width="14" style="689" bestFit="1" customWidth="1"/>
    <col min="15621" max="15621" width="9.6328125" style="689" bestFit="1" customWidth="1"/>
    <col min="15622" max="15622" width="1.90625" style="689" customWidth="1"/>
    <col min="15623" max="15623" width="11.36328125" style="689" bestFit="1" customWidth="1"/>
    <col min="15624" max="15868" width="8.7265625" style="689"/>
    <col min="15869" max="15869" width="28.453125" style="689" customWidth="1"/>
    <col min="15870" max="15870" width="2.453125" style="689" customWidth="1"/>
    <col min="15871" max="15872" width="10.36328125" style="689" bestFit="1" customWidth="1"/>
    <col min="15873" max="15873" width="11.36328125" style="689" bestFit="1" customWidth="1"/>
    <col min="15874" max="15874" width="3.08984375" style="689" customWidth="1"/>
    <col min="15875" max="15875" width="10.90625" style="689" bestFit="1" customWidth="1"/>
    <col min="15876" max="15876" width="14" style="689" bestFit="1" customWidth="1"/>
    <col min="15877" max="15877" width="9.6328125" style="689" bestFit="1" customWidth="1"/>
    <col min="15878" max="15878" width="1.90625" style="689" customWidth="1"/>
    <col min="15879" max="15879" width="11.36328125" style="689" bestFit="1" customWidth="1"/>
    <col min="15880" max="16124" width="8.7265625" style="689"/>
    <col min="16125" max="16125" width="28.453125" style="689" customWidth="1"/>
    <col min="16126" max="16126" width="2.453125" style="689" customWidth="1"/>
    <col min="16127" max="16128" width="10.36328125" style="689" bestFit="1" customWidth="1"/>
    <col min="16129" max="16129" width="11.36328125" style="689" bestFit="1" customWidth="1"/>
    <col min="16130" max="16130" width="3.08984375" style="689" customWidth="1"/>
    <col min="16131" max="16131" width="10.90625" style="689" bestFit="1" customWidth="1"/>
    <col min="16132" max="16132" width="14" style="689" bestFit="1" customWidth="1"/>
    <col min="16133" max="16133" width="9.6328125" style="689" bestFit="1" customWidth="1"/>
    <col min="16134" max="16134" width="1.90625" style="689" customWidth="1"/>
    <col min="16135" max="16135" width="11.36328125" style="689" bestFit="1" customWidth="1"/>
    <col min="16136" max="16384" width="8.7265625" style="689"/>
  </cols>
  <sheetData>
    <row r="1" spans="2:13" ht="15.5">
      <c r="F1" s="1116"/>
      <c r="G1" s="1116"/>
      <c r="H1" s="1116"/>
      <c r="I1" s="1116"/>
      <c r="J1" s="1116"/>
      <c r="K1" s="1116"/>
    </row>
    <row r="2" spans="2:13" ht="16" thickBot="1">
      <c r="F2" s="1117" t="s">
        <v>507</v>
      </c>
      <c r="G2" s="1117"/>
      <c r="H2" s="1117"/>
      <c r="I2" s="1117"/>
      <c r="J2" s="1117"/>
      <c r="K2" s="1117"/>
    </row>
    <row r="3" spans="2:13" ht="21" customHeight="1" thickBot="1">
      <c r="C3" s="690"/>
      <c r="D3" s="691"/>
      <c r="E3" s="692"/>
      <c r="F3" s="1118" t="s">
        <v>842</v>
      </c>
      <c r="G3" s="1118"/>
      <c r="H3" s="1118"/>
      <c r="I3" s="1118"/>
      <c r="J3" s="1118"/>
      <c r="K3" s="1118"/>
    </row>
    <row r="4" spans="2:13" ht="33" customHeight="1" thickBot="1">
      <c r="D4" s="763" t="s">
        <v>840</v>
      </c>
      <c r="E4" s="759"/>
      <c r="F4" s="760" t="s">
        <v>398</v>
      </c>
      <c r="G4" s="708" t="s">
        <v>397</v>
      </c>
      <c r="H4" s="708" t="s">
        <v>551</v>
      </c>
      <c r="I4" s="709" t="s">
        <v>132</v>
      </c>
      <c r="J4" s="761"/>
      <c r="K4" s="762" t="s">
        <v>197</v>
      </c>
      <c r="L4" s="761"/>
      <c r="M4" s="763" t="s">
        <v>886</v>
      </c>
    </row>
    <row r="5" spans="2:13">
      <c r="B5" s="689" t="s">
        <v>133</v>
      </c>
      <c r="C5" s="693"/>
      <c r="D5" s="766">
        <v>10000</v>
      </c>
      <c r="E5" s="765"/>
      <c r="F5" s="694">
        <v>0</v>
      </c>
      <c r="G5" s="694">
        <v>0</v>
      </c>
      <c r="H5" s="694"/>
      <c r="I5" s="694">
        <f>SUM(F5:H5)</f>
        <v>0</v>
      </c>
      <c r="J5" s="707"/>
      <c r="K5" s="694">
        <f>+D5-I5</f>
        <v>10000</v>
      </c>
      <c r="L5" s="707"/>
      <c r="M5" s="766">
        <v>23000</v>
      </c>
    </row>
    <row r="6" spans="2:13">
      <c r="B6" s="689" t="s">
        <v>134</v>
      </c>
      <c r="C6" s="695"/>
      <c r="D6" s="356">
        <v>297500</v>
      </c>
      <c r="E6" s="765"/>
      <c r="F6" s="890">
        <v>0</v>
      </c>
      <c r="G6" s="697">
        <v>0</v>
      </c>
      <c r="H6" s="697">
        <v>7000</v>
      </c>
      <c r="I6" s="767">
        <f t="shared" ref="I6:I12" si="0">SUM(F6:H6)</f>
        <v>7000</v>
      </c>
      <c r="J6" s="707"/>
      <c r="K6" s="767">
        <f>+D6-I6</f>
        <v>290500</v>
      </c>
      <c r="L6" s="707"/>
      <c r="M6" s="356">
        <v>257000</v>
      </c>
    </row>
    <row r="7" spans="2:13">
      <c r="B7" s="689" t="s">
        <v>135</v>
      </c>
      <c r="C7" s="695"/>
      <c r="D7" s="980">
        <v>623225</v>
      </c>
      <c r="E7" s="765"/>
      <c r="F7" s="981">
        <v>396912</v>
      </c>
      <c r="G7" s="699">
        <v>0</v>
      </c>
      <c r="H7" s="981"/>
      <c r="I7" s="706">
        <f t="shared" si="0"/>
        <v>396912</v>
      </c>
      <c r="J7" s="707"/>
      <c r="K7" s="706">
        <f>+D7-I7</f>
        <v>226313</v>
      </c>
      <c r="L7" s="707"/>
      <c r="M7" s="980">
        <v>541200</v>
      </c>
    </row>
    <row r="8" spans="2:13" ht="13" hidden="1" thickBot="1">
      <c r="B8" s="689" t="s">
        <v>346</v>
      </c>
      <c r="C8" s="695"/>
      <c r="D8" s="768">
        <v>0</v>
      </c>
      <c r="E8" s="765"/>
      <c r="F8" s="704">
        <v>0</v>
      </c>
      <c r="G8" s="704">
        <v>0</v>
      </c>
      <c r="H8" s="704">
        <v>0</v>
      </c>
      <c r="I8" s="705">
        <f t="shared" si="0"/>
        <v>0</v>
      </c>
      <c r="J8" s="707"/>
      <c r="K8" s="705">
        <f>+D8-I8</f>
        <v>0</v>
      </c>
      <c r="L8" s="707"/>
      <c r="M8" s="768">
        <v>0</v>
      </c>
    </row>
    <row r="9" spans="2:13">
      <c r="B9" s="689" t="s">
        <v>198</v>
      </c>
      <c r="C9" s="693"/>
      <c r="D9" s="770">
        <f>SUM(D5:D8)</f>
        <v>930725</v>
      </c>
      <c r="E9" s="769"/>
      <c r="F9" s="701">
        <f>SUM(F5:F8)</f>
        <v>396912</v>
      </c>
      <c r="G9" s="701">
        <f>SUM(G5:G8)</f>
        <v>0</v>
      </c>
      <c r="H9" s="701">
        <f>SUM(H5:H8)</f>
        <v>7000</v>
      </c>
      <c r="I9" s="701">
        <f>SUM(I5:I8)</f>
        <v>403912</v>
      </c>
      <c r="J9" s="707"/>
      <c r="K9" s="701">
        <f>SUM(K5:K8)</f>
        <v>526813</v>
      </c>
      <c r="L9" s="707"/>
      <c r="M9" s="770">
        <f>SUM(M5:M8)</f>
        <v>821200</v>
      </c>
    </row>
    <row r="10" spans="2:13">
      <c r="B10" s="689" t="s">
        <v>200</v>
      </c>
      <c r="C10" s="693"/>
      <c r="D10" s="770"/>
      <c r="E10" s="769"/>
      <c r="F10" s="701">
        <v>12573</v>
      </c>
      <c r="G10" s="701"/>
      <c r="H10" s="701"/>
      <c r="I10" s="895">
        <f t="shared" si="0"/>
        <v>12573</v>
      </c>
      <c r="J10" s="707"/>
      <c r="K10" s="895">
        <f>+D10-I10</f>
        <v>-12573</v>
      </c>
      <c r="L10" s="707"/>
      <c r="M10" s="770"/>
    </row>
    <row r="11" spans="2:13" ht="13" thickBot="1">
      <c r="B11" s="689" t="s">
        <v>841</v>
      </c>
      <c r="C11" s="693"/>
      <c r="D11" s="771">
        <v>25000</v>
      </c>
      <c r="E11" s="769"/>
      <c r="F11" s="920">
        <v>26135</v>
      </c>
      <c r="G11" s="704"/>
      <c r="H11" s="704"/>
      <c r="I11" s="705">
        <f t="shared" si="0"/>
        <v>26135</v>
      </c>
      <c r="J11" s="765"/>
      <c r="K11" s="705">
        <f>+D11-I11</f>
        <v>-1135</v>
      </c>
      <c r="L11" s="707"/>
      <c r="M11" s="771">
        <v>0</v>
      </c>
    </row>
    <row r="12" spans="2:13" ht="13" hidden="1" thickBot="1">
      <c r="B12" s="689" t="s">
        <v>200</v>
      </c>
      <c r="C12" s="695"/>
      <c r="D12" s="771">
        <v>0</v>
      </c>
      <c r="E12" s="765"/>
      <c r="F12" s="700"/>
      <c r="G12" s="700"/>
      <c r="H12" s="700"/>
      <c r="I12" s="706">
        <f t="shared" si="0"/>
        <v>0</v>
      </c>
      <c r="J12" s="707"/>
      <c r="K12" s="706">
        <f>+D12-I12</f>
        <v>0</v>
      </c>
      <c r="L12" s="707"/>
      <c r="M12" s="771">
        <v>0</v>
      </c>
    </row>
    <row r="13" spans="2:13">
      <c r="B13" s="689" t="s">
        <v>138</v>
      </c>
      <c r="C13" s="693"/>
      <c r="D13" s="770">
        <f>SUM(D9:D12)</f>
        <v>955725</v>
      </c>
      <c r="E13" s="765"/>
      <c r="F13" s="701">
        <f>SUM(F9:F12)</f>
        <v>435620</v>
      </c>
      <c r="G13" s="701">
        <f>SUM(G9:G12)</f>
        <v>0</v>
      </c>
      <c r="H13" s="701">
        <f>SUM(H9:H12)</f>
        <v>7000</v>
      </c>
      <c r="I13" s="701">
        <f>SUM(I9:I12)</f>
        <v>442620</v>
      </c>
      <c r="J13" s="707"/>
      <c r="K13" s="701">
        <f>SUM(K9:K12)</f>
        <v>513105</v>
      </c>
      <c r="L13" s="707"/>
      <c r="M13" s="770">
        <f>SUM(M9:M12)</f>
        <v>821200</v>
      </c>
    </row>
    <row r="14" spans="2:13">
      <c r="C14" s="693"/>
      <c r="D14" s="770"/>
      <c r="E14" s="765"/>
      <c r="F14" s="701"/>
      <c r="G14" s="701"/>
      <c r="H14" s="701"/>
      <c r="I14" s="701"/>
      <c r="J14" s="707"/>
      <c r="K14" s="701"/>
      <c r="L14" s="707"/>
    </row>
    <row r="15" spans="2:13">
      <c r="B15" s="922" t="s">
        <v>843</v>
      </c>
      <c r="E15" s="765"/>
      <c r="F15" s="701"/>
      <c r="G15" s="701"/>
      <c r="H15" s="701"/>
      <c r="I15" s="701"/>
      <c r="J15" s="707"/>
      <c r="K15" s="701"/>
      <c r="L15" s="707"/>
    </row>
    <row r="16" spans="2:13" ht="14.5">
      <c r="B16" s="989" t="s">
        <v>844</v>
      </c>
      <c r="D16" s="923">
        <v>26135</v>
      </c>
      <c r="E16" s="765"/>
      <c r="F16" s="701"/>
      <c r="G16" s="701"/>
      <c r="H16" s="701"/>
      <c r="I16" s="701"/>
      <c r="J16" s="707"/>
      <c r="K16" s="701"/>
      <c r="L16" s="707"/>
    </row>
    <row r="17" spans="2:12" ht="14.5">
      <c r="B17" s="989"/>
      <c r="D17" s="923"/>
      <c r="E17" s="765"/>
      <c r="F17" s="701"/>
      <c r="G17" s="701"/>
      <c r="H17" s="701"/>
      <c r="I17" s="701"/>
      <c r="J17" s="707"/>
      <c r="K17" s="701"/>
      <c r="L17" s="707"/>
    </row>
    <row r="18" spans="2:12">
      <c r="B18" s="922" t="s">
        <v>846</v>
      </c>
      <c r="D18" s="923"/>
      <c r="E18" s="765"/>
      <c r="F18" s="701"/>
      <c r="G18" s="701"/>
      <c r="H18" s="701"/>
      <c r="I18" s="701"/>
      <c r="J18" s="707"/>
      <c r="K18" s="701"/>
      <c r="L18" s="707"/>
    </row>
    <row r="19" spans="2:12" ht="14.5">
      <c r="B19" s="989" t="s">
        <v>845</v>
      </c>
      <c r="D19" s="923">
        <v>12573</v>
      </c>
      <c r="E19" s="765" t="s">
        <v>855</v>
      </c>
      <c r="F19" s="701"/>
      <c r="G19" s="701"/>
      <c r="H19" s="701"/>
      <c r="I19" s="701"/>
      <c r="J19" s="707"/>
      <c r="K19" s="701"/>
      <c r="L19" s="707"/>
    </row>
    <row r="20" spans="2:12">
      <c r="D20" s="923"/>
      <c r="I20" s="702"/>
    </row>
    <row r="21" spans="2:12">
      <c r="D21" s="923"/>
      <c r="I21" s="702"/>
    </row>
  </sheetData>
  <mergeCells count="3">
    <mergeCell ref="F1:K1"/>
    <mergeCell ref="F2:K2"/>
    <mergeCell ref="F3:K3"/>
  </mergeCells>
  <pageMargins left="0.75" right="0.7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73"/>
  <sheetViews>
    <sheetView showGridLines="0" topLeftCell="A43" zoomScale="80" zoomScaleNormal="80" workbookViewId="0">
      <selection activeCell="F10" sqref="F10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3.26953125" style="688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983"/>
      <c r="G6" s="153"/>
    </row>
    <row r="7" spans="1:7" s="76" customFormat="1" ht="14">
      <c r="D7" s="983"/>
      <c r="E7" s="983"/>
      <c r="F7" s="983"/>
      <c r="G7" s="153"/>
    </row>
    <row r="8" spans="1:7" s="76" customFormat="1" ht="14">
      <c r="D8" s="983"/>
      <c r="E8" s="983"/>
      <c r="F8" s="983"/>
      <c r="G8" s="153"/>
    </row>
    <row r="9" spans="1:7" s="76" customFormat="1" ht="14">
      <c r="D9" s="983"/>
      <c r="E9" s="983"/>
      <c r="F9" s="983"/>
      <c r="G9" s="153"/>
    </row>
    <row r="10" spans="1:7" s="76" customFormat="1" ht="14"/>
    <row r="11" spans="1:7" s="76" customFormat="1" ht="14">
      <c r="A11" s="76" t="s">
        <v>70</v>
      </c>
      <c r="B11" s="985">
        <v>43596</v>
      </c>
      <c r="D11" s="986"/>
    </row>
    <row r="12" spans="1:7" s="76" customFormat="1" ht="14"/>
    <row r="13" spans="1:7" s="76" customFormat="1" ht="14">
      <c r="A13" s="76" t="s">
        <v>71</v>
      </c>
      <c r="B13" s="76" t="s">
        <v>72</v>
      </c>
    </row>
    <row r="14" spans="1:7" s="76" customFormat="1" ht="14">
      <c r="B14" s="526"/>
      <c r="C14" s="526"/>
      <c r="D14" s="526"/>
    </row>
    <row r="15" spans="1:7" s="76" customFormat="1" ht="14">
      <c r="A15" s="76" t="s">
        <v>73</v>
      </c>
      <c r="B15" s="76" t="s">
        <v>647</v>
      </c>
    </row>
    <row r="16" spans="1:7" s="76" customFormat="1" ht="14">
      <c r="B16" s="526"/>
      <c r="C16" s="526"/>
      <c r="D16" s="526"/>
    </row>
    <row r="17" spans="1:9" s="76" customFormat="1" ht="14">
      <c r="A17" s="76" t="s">
        <v>75</v>
      </c>
      <c r="B17" s="77" t="s">
        <v>856</v>
      </c>
    </row>
    <row r="18" spans="1:9" s="76" customFormat="1" ht="14">
      <c r="B18" s="526"/>
      <c r="C18" s="526"/>
      <c r="D18" s="526"/>
    </row>
    <row r="19" spans="1:9" s="76" customFormat="1" ht="14">
      <c r="A19" s="76" t="s">
        <v>884</v>
      </c>
      <c r="B19" s="526"/>
      <c r="C19" s="526"/>
      <c r="D19" s="526"/>
    </row>
    <row r="20" spans="1:9" s="76" customFormat="1" ht="14">
      <c r="A20" s="99" t="s">
        <v>885</v>
      </c>
      <c r="B20" s="527"/>
      <c r="C20" s="527"/>
      <c r="D20" s="527"/>
      <c r="E20" s="99"/>
      <c r="F20" s="99"/>
      <c r="G20" s="99"/>
      <c r="H20" s="99"/>
      <c r="I20" s="99"/>
    </row>
    <row r="21" spans="1:9" s="76" customFormat="1" ht="14">
      <c r="A21" s="99" t="s">
        <v>893</v>
      </c>
      <c r="B21" s="527"/>
      <c r="C21" s="527"/>
      <c r="D21" s="527"/>
      <c r="E21" s="99"/>
      <c r="F21" s="99"/>
      <c r="G21" s="99"/>
      <c r="H21" s="99"/>
      <c r="I21" s="99"/>
    </row>
    <row r="22" spans="1:9" s="76" customFormat="1" ht="14">
      <c r="A22" s="99" t="s">
        <v>894</v>
      </c>
      <c r="B22" s="527"/>
      <c r="C22" s="527"/>
      <c r="D22" s="527"/>
      <c r="E22" s="99"/>
      <c r="F22" s="99"/>
      <c r="G22" s="99"/>
      <c r="H22" s="99"/>
      <c r="I22" s="99"/>
    </row>
    <row r="23" spans="1:9" s="76" customFormat="1" ht="14">
      <c r="A23" s="99"/>
      <c r="B23" s="527"/>
      <c r="C23" s="527"/>
      <c r="D23" s="527"/>
      <c r="E23" s="99"/>
      <c r="F23" s="99"/>
      <c r="G23" s="99"/>
      <c r="H23" s="99"/>
      <c r="I23" s="99"/>
    </row>
    <row r="24" spans="1:9" s="76" customFormat="1" ht="14">
      <c r="A24" s="99" t="s">
        <v>892</v>
      </c>
      <c r="B24" s="527"/>
      <c r="C24" s="527"/>
      <c r="D24" s="527"/>
      <c r="E24" s="99"/>
      <c r="F24" s="99"/>
      <c r="G24" s="99"/>
      <c r="H24" s="99"/>
      <c r="I24" s="99"/>
    </row>
    <row r="25" spans="1:9" s="76" customFormat="1" ht="14">
      <c r="B25" s="526"/>
      <c r="C25" s="526"/>
      <c r="D25" s="526"/>
      <c r="E25" s="526"/>
      <c r="F25" s="526"/>
      <c r="G25" s="526"/>
      <c r="H25" s="526"/>
    </row>
    <row r="27" spans="1:9">
      <c r="A27" s="76" t="s">
        <v>75</v>
      </c>
      <c r="B27" s="77" t="s">
        <v>883</v>
      </c>
      <c r="C27" s="76"/>
      <c r="D27" s="76"/>
      <c r="E27" s="76"/>
      <c r="F27" s="126"/>
    </row>
    <row r="28" spans="1:9">
      <c r="A28" s="76"/>
      <c r="B28" s="76"/>
      <c r="C28" s="76"/>
      <c r="D28" s="76"/>
      <c r="E28" s="76"/>
      <c r="F28" s="126"/>
    </row>
    <row r="29" spans="1:9">
      <c r="A29" s="961"/>
      <c r="B29" s="964"/>
      <c r="C29" s="961"/>
      <c r="D29" s="961"/>
      <c r="E29" s="961"/>
      <c r="F29" s="962"/>
    </row>
    <row r="30" spans="1:9">
      <c r="A30" s="440" t="s">
        <v>18</v>
      </c>
      <c r="B30" s="441" t="s">
        <v>0</v>
      </c>
      <c r="C30" s="442"/>
      <c r="D30" s="443" t="s">
        <v>1</v>
      </c>
      <c r="E30" s="444"/>
      <c r="F30" s="156" t="s">
        <v>163</v>
      </c>
    </row>
    <row r="31" spans="1:9">
      <c r="A31" s="991"/>
      <c r="B31" s="992"/>
      <c r="C31" s="991"/>
      <c r="D31" s="991"/>
      <c r="E31" s="991"/>
      <c r="F31" s="126"/>
    </row>
    <row r="32" spans="1:9">
      <c r="A32" s="991"/>
      <c r="B32" s="449" t="s">
        <v>4</v>
      </c>
      <c r="C32" s="991"/>
      <c r="D32" s="991"/>
      <c r="E32" s="991"/>
      <c r="F32" s="126"/>
    </row>
    <row r="33" spans="1:6">
      <c r="A33" s="991" t="s">
        <v>861</v>
      </c>
      <c r="B33" s="993">
        <v>202</v>
      </c>
      <c r="C33" s="991"/>
      <c r="D33" s="991" t="s">
        <v>857</v>
      </c>
      <c r="E33" s="991"/>
      <c r="F33" s="126">
        <v>5000</v>
      </c>
    </row>
    <row r="34" spans="1:6">
      <c r="A34" s="991" t="s">
        <v>861</v>
      </c>
      <c r="B34" s="993" t="s">
        <v>858</v>
      </c>
      <c r="C34" s="991"/>
      <c r="D34" s="991" t="s">
        <v>859</v>
      </c>
      <c r="E34" s="991"/>
      <c r="F34" s="126">
        <v>11000</v>
      </c>
    </row>
    <row r="35" spans="1:6">
      <c r="A35" s="991" t="s">
        <v>97</v>
      </c>
      <c r="B35" s="993">
        <v>204</v>
      </c>
      <c r="C35" s="991"/>
      <c r="D35" s="991" t="s">
        <v>860</v>
      </c>
      <c r="E35" s="991"/>
      <c r="F35" s="798">
        <v>7000</v>
      </c>
    </row>
    <row r="36" spans="1:6" ht="15" thickBot="1">
      <c r="A36" s="991"/>
      <c r="B36" s="992" t="s">
        <v>17</v>
      </c>
      <c r="C36" s="991"/>
      <c r="D36" s="453" t="s">
        <v>514</v>
      </c>
      <c r="E36" s="991"/>
      <c r="F36" s="967">
        <f>SUM(F33:F35)</f>
        <v>23000</v>
      </c>
    </row>
    <row r="37" spans="1:6">
      <c r="A37" s="991"/>
      <c r="B37" s="449" t="s">
        <v>7</v>
      </c>
      <c r="C37" s="991"/>
      <c r="D37" s="453"/>
      <c r="E37" s="991"/>
      <c r="F37" s="800"/>
    </row>
    <row r="38" spans="1:6">
      <c r="A38" s="991" t="s">
        <v>861</v>
      </c>
      <c r="B38" s="993">
        <v>301</v>
      </c>
      <c r="C38" s="991"/>
      <c r="D38" s="991" t="s">
        <v>862</v>
      </c>
      <c r="E38" s="991"/>
      <c r="F38" s="994">
        <v>33000</v>
      </c>
    </row>
    <row r="39" spans="1:6">
      <c r="A39" s="991" t="s">
        <v>97</v>
      </c>
      <c r="B39" s="993">
        <v>301</v>
      </c>
      <c r="C39" s="991"/>
      <c r="D39" s="991" t="s">
        <v>863</v>
      </c>
      <c r="E39" s="991"/>
      <c r="F39" s="994">
        <v>9000</v>
      </c>
    </row>
    <row r="40" spans="1:6">
      <c r="A40" s="991" t="s">
        <v>97</v>
      </c>
      <c r="B40" s="993">
        <v>301</v>
      </c>
      <c r="C40" s="991"/>
      <c r="D40" s="991" t="s">
        <v>888</v>
      </c>
      <c r="E40" s="991"/>
      <c r="F40" s="994">
        <v>100000</v>
      </c>
    </row>
    <row r="41" spans="1:6">
      <c r="A41" s="991" t="s">
        <v>19</v>
      </c>
      <c r="B41" s="993">
        <v>301</v>
      </c>
      <c r="C41" s="991"/>
      <c r="D41" s="991" t="s">
        <v>889</v>
      </c>
      <c r="E41" s="991"/>
      <c r="F41" s="994">
        <v>20000</v>
      </c>
    </row>
    <row r="42" spans="1:6">
      <c r="A42" s="991" t="s">
        <v>50</v>
      </c>
      <c r="B42" s="993">
        <v>301</v>
      </c>
      <c r="C42" s="991"/>
      <c r="D42" s="991" t="s">
        <v>887</v>
      </c>
      <c r="E42" s="991"/>
      <c r="F42" s="994">
        <v>45000</v>
      </c>
    </row>
    <row r="43" spans="1:6">
      <c r="A43" s="991" t="s">
        <v>861</v>
      </c>
      <c r="B43" s="993">
        <v>301</v>
      </c>
      <c r="C43" s="991"/>
      <c r="D43" s="995" t="s">
        <v>864</v>
      </c>
      <c r="E43" s="991"/>
      <c r="F43" s="994">
        <v>50000</v>
      </c>
    </row>
    <row r="44" spans="1:6" ht="15" thickBot="1">
      <c r="A44" s="989"/>
      <c r="B44" s="989"/>
      <c r="C44" s="989"/>
      <c r="D44" s="471" t="s">
        <v>529</v>
      </c>
      <c r="E44" s="989"/>
      <c r="F44" s="967">
        <f>SUM(F38:F43)</f>
        <v>257000</v>
      </c>
    </row>
    <row r="45" spans="1:6">
      <c r="A45" s="989"/>
      <c r="B45" s="475" t="s">
        <v>450</v>
      </c>
      <c r="C45" s="989"/>
      <c r="D45" s="471"/>
      <c r="E45" s="989"/>
      <c r="F45" s="996"/>
    </row>
    <row r="46" spans="1:6">
      <c r="A46" s="989" t="s">
        <v>48</v>
      </c>
      <c r="B46" s="997">
        <v>309</v>
      </c>
      <c r="C46" s="989"/>
      <c r="D46" s="989" t="s">
        <v>865</v>
      </c>
      <c r="E46" s="989"/>
      <c r="F46" s="996">
        <v>14000</v>
      </c>
    </row>
    <row r="47" spans="1:6">
      <c r="A47" s="989" t="s">
        <v>48</v>
      </c>
      <c r="B47" s="997">
        <v>313</v>
      </c>
      <c r="C47" s="989"/>
      <c r="D47" s="989" t="s">
        <v>865</v>
      </c>
      <c r="E47" s="989"/>
      <c r="F47" s="996">
        <v>3900</v>
      </c>
    </row>
    <row r="48" spans="1:6">
      <c r="A48" s="989" t="s">
        <v>866</v>
      </c>
      <c r="B48" s="997">
        <v>322</v>
      </c>
      <c r="C48" s="989"/>
      <c r="D48" s="989" t="s">
        <v>867</v>
      </c>
      <c r="E48" s="989"/>
      <c r="F48" s="996">
        <v>5000</v>
      </c>
    </row>
    <row r="49" spans="1:6">
      <c r="A49" s="989" t="s">
        <v>866</v>
      </c>
      <c r="B49" s="997">
        <v>325</v>
      </c>
      <c r="C49" s="989"/>
      <c r="D49" s="989" t="s">
        <v>867</v>
      </c>
      <c r="E49" s="989"/>
      <c r="F49" s="996">
        <v>10000</v>
      </c>
    </row>
    <row r="50" spans="1:6">
      <c r="A50" s="989" t="s">
        <v>866</v>
      </c>
      <c r="B50" s="997" t="s">
        <v>12</v>
      </c>
      <c r="C50" s="989"/>
      <c r="D50" s="989" t="s">
        <v>868</v>
      </c>
      <c r="E50" s="989"/>
      <c r="F50" s="996">
        <v>19000</v>
      </c>
    </row>
    <row r="51" spans="1:6">
      <c r="A51" s="989" t="s">
        <v>869</v>
      </c>
      <c r="B51" s="997">
        <v>325</v>
      </c>
      <c r="C51" s="989"/>
      <c r="D51" s="989" t="s">
        <v>870</v>
      </c>
      <c r="E51" s="989"/>
      <c r="F51" s="996">
        <v>10800</v>
      </c>
    </row>
    <row r="52" spans="1:6">
      <c r="A52" s="989" t="s">
        <v>19</v>
      </c>
      <c r="B52" s="997">
        <v>405</v>
      </c>
      <c r="C52" s="989"/>
      <c r="D52" s="989" t="s">
        <v>871</v>
      </c>
      <c r="E52" s="989"/>
      <c r="F52" s="996">
        <v>40000</v>
      </c>
    </row>
    <row r="53" spans="1:6">
      <c r="A53" s="989" t="s">
        <v>48</v>
      </c>
      <c r="B53" s="997">
        <v>406</v>
      </c>
      <c r="C53" s="989"/>
      <c r="D53" s="989" t="s">
        <v>878</v>
      </c>
      <c r="E53" s="989"/>
      <c r="F53" s="996">
        <v>15000</v>
      </c>
    </row>
    <row r="54" spans="1:6">
      <c r="A54" s="989" t="s">
        <v>48</v>
      </c>
      <c r="B54" s="997">
        <v>411</v>
      </c>
      <c r="C54" s="989"/>
      <c r="D54" s="989" t="s">
        <v>872</v>
      </c>
      <c r="E54" s="989"/>
      <c r="F54" s="996">
        <v>27000</v>
      </c>
    </row>
    <row r="55" spans="1:6">
      <c r="A55" s="989" t="s">
        <v>101</v>
      </c>
      <c r="B55" s="997">
        <v>411</v>
      </c>
      <c r="C55" s="989"/>
      <c r="D55" s="989" t="s">
        <v>873</v>
      </c>
      <c r="E55" s="989"/>
      <c r="F55" s="996">
        <v>100000</v>
      </c>
    </row>
    <row r="56" spans="1:6">
      <c r="A56" s="989" t="s">
        <v>48</v>
      </c>
      <c r="B56" s="997">
        <v>411</v>
      </c>
      <c r="C56" s="989"/>
      <c r="D56" s="989" t="s">
        <v>874</v>
      </c>
      <c r="E56" s="989"/>
      <c r="F56" s="996">
        <v>15500</v>
      </c>
    </row>
    <row r="57" spans="1:6">
      <c r="A57" s="989" t="s">
        <v>48</v>
      </c>
      <c r="B57" s="997">
        <v>411</v>
      </c>
      <c r="C57" s="989"/>
      <c r="D57" s="989" t="s">
        <v>872</v>
      </c>
      <c r="E57" s="989"/>
      <c r="F57" s="996">
        <v>27000</v>
      </c>
    </row>
    <row r="58" spans="1:6">
      <c r="A58" s="1003" t="s">
        <v>19</v>
      </c>
      <c r="B58" s="1004">
        <v>411</v>
      </c>
      <c r="C58" s="1003"/>
      <c r="D58" s="1003" t="s">
        <v>890</v>
      </c>
      <c r="E58" s="1003"/>
      <c r="F58" s="1005">
        <v>65000</v>
      </c>
    </row>
    <row r="59" spans="1:6">
      <c r="A59" s="989" t="s">
        <v>50</v>
      </c>
      <c r="B59" s="997" t="s">
        <v>824</v>
      </c>
      <c r="C59" s="989"/>
      <c r="D59" s="991" t="s">
        <v>825</v>
      </c>
      <c r="E59" s="989"/>
      <c r="F59" s="996">
        <v>20000</v>
      </c>
    </row>
    <row r="60" spans="1:6">
      <c r="A60" s="989" t="s">
        <v>48</v>
      </c>
      <c r="B60" s="997">
        <v>412</v>
      </c>
      <c r="C60" s="989"/>
      <c r="D60" s="989" t="s">
        <v>875</v>
      </c>
      <c r="E60" s="989"/>
      <c r="F60" s="996">
        <v>2800</v>
      </c>
    </row>
    <row r="61" spans="1:6">
      <c r="A61" s="998" t="s">
        <v>48</v>
      </c>
      <c r="B61" s="999">
        <v>412</v>
      </c>
      <c r="C61" s="998"/>
      <c r="D61" s="998" t="s">
        <v>876</v>
      </c>
      <c r="E61" s="998"/>
      <c r="F61" s="998">
        <v>3600</v>
      </c>
    </row>
    <row r="62" spans="1:6">
      <c r="A62" s="989" t="s">
        <v>48</v>
      </c>
      <c r="B62" s="997">
        <v>412</v>
      </c>
      <c r="C62" s="989"/>
      <c r="D62" s="991" t="s">
        <v>877</v>
      </c>
      <c r="E62" s="989"/>
      <c r="F62" s="996">
        <v>8000</v>
      </c>
    </row>
    <row r="63" spans="1:6">
      <c r="A63" s="989" t="s">
        <v>19</v>
      </c>
      <c r="B63" s="997">
        <v>412</v>
      </c>
      <c r="C63" s="989"/>
      <c r="D63" s="991" t="s">
        <v>891</v>
      </c>
      <c r="E63" s="989"/>
      <c r="F63" s="996">
        <v>45000</v>
      </c>
    </row>
    <row r="64" spans="1:6">
      <c r="A64" s="989" t="s">
        <v>19</v>
      </c>
      <c r="B64" s="997">
        <v>414</v>
      </c>
      <c r="C64" s="989"/>
      <c r="D64" s="991" t="s">
        <v>871</v>
      </c>
      <c r="E64" s="989"/>
      <c r="F64" s="996">
        <v>40000</v>
      </c>
    </row>
    <row r="65" spans="1:6">
      <c r="A65" s="989" t="s">
        <v>48</v>
      </c>
      <c r="B65" s="997">
        <v>414</v>
      </c>
      <c r="C65" s="989"/>
      <c r="D65" s="991" t="s">
        <v>865</v>
      </c>
      <c r="E65" s="989"/>
      <c r="F65" s="996">
        <v>3600</v>
      </c>
    </row>
    <row r="66" spans="1:6">
      <c r="A66" s="989" t="s">
        <v>48</v>
      </c>
      <c r="B66" s="997">
        <v>415</v>
      </c>
      <c r="C66" s="989"/>
      <c r="D66" s="991" t="s">
        <v>879</v>
      </c>
      <c r="E66" s="989"/>
      <c r="F66" s="996">
        <v>25000</v>
      </c>
    </row>
    <row r="67" spans="1:6">
      <c r="A67" s="989" t="s">
        <v>101</v>
      </c>
      <c r="B67" s="997">
        <v>418</v>
      </c>
      <c r="C67" s="989"/>
      <c r="D67" s="991" t="s">
        <v>880</v>
      </c>
      <c r="E67" s="989"/>
      <c r="F67" s="996">
        <v>14000</v>
      </c>
    </row>
    <row r="68" spans="1:6">
      <c r="A68" s="989" t="s">
        <v>48</v>
      </c>
      <c r="B68" s="997">
        <v>418</v>
      </c>
      <c r="C68" s="989"/>
      <c r="D68" s="991" t="s">
        <v>881</v>
      </c>
      <c r="E68" s="989"/>
      <c r="F68" s="996">
        <v>17000</v>
      </c>
    </row>
    <row r="69" spans="1:6">
      <c r="A69" s="989" t="s">
        <v>50</v>
      </c>
      <c r="B69" s="997">
        <v>425</v>
      </c>
      <c r="C69" s="989"/>
      <c r="D69" s="991" t="s">
        <v>882</v>
      </c>
      <c r="E69" s="989"/>
      <c r="F69" s="996">
        <v>10000</v>
      </c>
    </row>
    <row r="70" spans="1:6" ht="15" thickBot="1">
      <c r="A70" s="989"/>
      <c r="B70" s="997"/>
      <c r="C70" s="989"/>
      <c r="D70" s="453" t="s">
        <v>544</v>
      </c>
      <c r="E70" s="989"/>
      <c r="F70" s="1000">
        <f>SUM(F46:F69)</f>
        <v>541200</v>
      </c>
    </row>
    <row r="71" spans="1:6">
      <c r="A71" s="989"/>
      <c r="B71" s="997"/>
      <c r="C71" s="989"/>
      <c r="D71" s="991"/>
      <c r="E71" s="989"/>
      <c r="F71" s="996"/>
    </row>
    <row r="72" spans="1:6" ht="15" thickBot="1">
      <c r="A72" s="989"/>
      <c r="B72" s="997"/>
      <c r="C72" s="989"/>
      <c r="D72" s="471" t="s">
        <v>792</v>
      </c>
      <c r="E72" s="471"/>
      <c r="F72" s="1001">
        <f>F36+F44+F70</f>
        <v>821200</v>
      </c>
    </row>
    <row r="73" spans="1:6" ht="15" thickTop="1">
      <c r="A73" s="989"/>
      <c r="B73" s="1002"/>
      <c r="C73" s="989"/>
      <c r="D73" s="989"/>
      <c r="E73" s="989"/>
      <c r="F73" s="996"/>
    </row>
  </sheetData>
  <mergeCells count="1">
    <mergeCell ref="D6:E6"/>
  </mergeCells>
  <pageMargins left="0.5" right="0.25" top="0.25" bottom="0.25" header="0.3" footer="0.3"/>
  <pageSetup scale="74" orientation="portrait" r:id="rId1"/>
  <headerFooter>
    <oddFooter xml:space="preserve">&amp;L&amp;F&amp;RPage &amp;P&amp;  of &amp;P       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0"/>
  <sheetViews>
    <sheetView showGridLines="0" topLeftCell="A25" zoomScale="90" zoomScaleNormal="90" workbookViewId="0">
      <selection activeCell="J116" sqref="J116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2.36328125" style="711" customWidth="1"/>
    <col min="6" max="6" width="38.7265625" style="747" customWidth="1"/>
    <col min="7" max="7" width="2.453125" style="711" customWidth="1"/>
    <col min="8" max="8" width="14.6328125" style="725" customWidth="1"/>
    <col min="9" max="9" width="6.6328125" style="711" customWidth="1"/>
    <col min="10" max="10" width="14.6328125" style="711" customWidth="1"/>
    <col min="11" max="11" width="13.453125" style="711" bestFit="1" customWidth="1"/>
    <col min="12" max="12" width="2.08984375" style="711" customWidth="1"/>
    <col min="13" max="13" width="13.6328125" style="711" bestFit="1" customWidth="1"/>
    <col min="14" max="14" width="12.26953125" style="711" customWidth="1"/>
    <col min="15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930"/>
      <c r="E12" s="490"/>
      <c r="F12" s="931">
        <v>43595</v>
      </c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D16" s="490" t="s">
        <v>647</v>
      </c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D18" s="490" t="s">
        <v>852</v>
      </c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D20" s="490" t="s">
        <v>895</v>
      </c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D21" s="490" t="s">
        <v>703</v>
      </c>
      <c r="E21" s="490"/>
      <c r="F21" s="490"/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D22" s="490" t="s">
        <v>704</v>
      </c>
      <c r="E22" s="490"/>
      <c r="F22" s="490"/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853</v>
      </c>
      <c r="I26" s="1120"/>
      <c r="J26" s="1120"/>
      <c r="K26" s="1120"/>
      <c r="L26" s="1120"/>
      <c r="M26" s="1120"/>
      <c r="N26" s="497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984"/>
      <c r="J27" s="1121" t="s">
        <v>567</v>
      </c>
      <c r="K27" s="1121"/>
      <c r="L27" s="501"/>
      <c r="M27" s="500" t="s">
        <v>125</v>
      </c>
      <c r="N27" s="500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2"/>
      <c r="M28" s="503"/>
      <c r="N28" s="503"/>
    </row>
    <row r="29" spans="1:14" ht="15.5">
      <c r="A29" s="490"/>
      <c r="B29" s="490"/>
      <c r="C29" s="498"/>
      <c r="D29" s="493" t="s">
        <v>797</v>
      </c>
      <c r="E29" s="490"/>
      <c r="F29" s="490"/>
      <c r="G29" s="490"/>
      <c r="H29" s="504">
        <f>+H126</f>
        <v>930725</v>
      </c>
      <c r="I29" s="504"/>
      <c r="J29" s="504">
        <f>+J126</f>
        <v>396911.59</v>
      </c>
      <c r="K29" s="504">
        <f>+K126</f>
        <v>7000</v>
      </c>
      <c r="L29" s="504"/>
      <c r="M29" s="504">
        <f>+M126</f>
        <v>526813.41</v>
      </c>
      <c r="N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4"/>
      <c r="M30" s="504"/>
      <c r="N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+H130</f>
        <v>0</v>
      </c>
      <c r="I31" s="504"/>
      <c r="J31" s="504">
        <f>+J130</f>
        <v>12573</v>
      </c>
      <c r="K31" s="504">
        <f>+K130</f>
        <v>0</v>
      </c>
      <c r="L31" s="507"/>
      <c r="M31" s="504">
        <f>+M130</f>
        <v>-12573</v>
      </c>
      <c r="N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2"/>
      <c r="M32" s="502"/>
      <c r="N32" s="503"/>
    </row>
    <row r="33" spans="1:14" ht="15.5">
      <c r="A33" s="490"/>
      <c r="B33" s="490"/>
      <c r="C33" s="498"/>
      <c r="D33" s="506" t="s">
        <v>854</v>
      </c>
      <c r="E33" s="490"/>
      <c r="F33" s="490"/>
      <c r="G33" s="490"/>
      <c r="H33" s="504">
        <f>+H135</f>
        <v>25000</v>
      </c>
      <c r="I33" s="504"/>
      <c r="J33" s="504">
        <f>+J135</f>
        <v>26135</v>
      </c>
      <c r="K33" s="504">
        <f>+K135</f>
        <v>0</v>
      </c>
      <c r="L33" s="507"/>
      <c r="M33" s="504">
        <f>+M135</f>
        <v>-1135</v>
      </c>
      <c r="N33" s="505"/>
    </row>
    <row r="34" spans="1:14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7"/>
      <c r="M34" s="508"/>
      <c r="N34" s="508"/>
    </row>
    <row r="35" spans="1:14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955725</v>
      </c>
      <c r="I35" s="509"/>
      <c r="J35" s="509">
        <f>SUM(J29:J34)</f>
        <v>435619.59</v>
      </c>
      <c r="K35" s="509">
        <f>SUM(K29:K34)</f>
        <v>7000</v>
      </c>
      <c r="L35" s="504"/>
      <c r="M35" s="509">
        <f>SUM(M29:M34)</f>
        <v>513105.41000000003</v>
      </c>
      <c r="N35" s="504"/>
    </row>
    <row r="36" spans="1:14" ht="16" thickTop="1">
      <c r="A36" s="490"/>
      <c r="B36" s="490"/>
      <c r="C36" s="498"/>
      <c r="D36" s="493"/>
      <c r="E36" s="490"/>
      <c r="F36" s="490"/>
      <c r="G36" s="490"/>
      <c r="H36" s="504"/>
      <c r="I36" s="504"/>
      <c r="J36" s="504"/>
      <c r="K36" s="504"/>
      <c r="L36" s="504"/>
      <c r="M36" s="504"/>
      <c r="N36" s="504"/>
    </row>
    <row r="37" spans="1:14" ht="15.5">
      <c r="A37" s="490"/>
      <c r="B37" s="490"/>
      <c r="C37" s="498"/>
      <c r="D37" s="493"/>
      <c r="E37" s="490"/>
      <c r="F37" s="490"/>
      <c r="G37" s="490"/>
      <c r="H37" s="504"/>
      <c r="I37" s="504"/>
      <c r="J37" s="504"/>
      <c r="K37" s="504"/>
      <c r="L37" s="504"/>
      <c r="M37" s="504"/>
      <c r="N37" s="504"/>
    </row>
    <row r="38" spans="1:14" ht="15.5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8"/>
      <c r="C82" s="498"/>
      <c r="D82" s="490"/>
      <c r="E82" s="490"/>
      <c r="F82" s="493"/>
      <c r="G82" s="504"/>
      <c r="H82" s="504"/>
      <c r="I82" s="490"/>
      <c r="J82" s="492"/>
      <c r="K82" s="492"/>
      <c r="L82" s="528"/>
      <c r="M82" s="490"/>
      <c r="N82" s="490"/>
    </row>
    <row r="83" spans="1:14" ht="15.5">
      <c r="A83" s="490"/>
      <c r="B83" s="498"/>
      <c r="C83" s="498"/>
      <c r="D83" s="490"/>
      <c r="E83" s="490"/>
      <c r="F83" s="490"/>
      <c r="G83" s="529"/>
      <c r="H83" s="490"/>
      <c r="I83" s="490"/>
      <c r="J83" s="492"/>
      <c r="K83" s="492"/>
      <c r="L83" s="528"/>
      <c r="M83" s="490"/>
      <c r="N83" s="490"/>
    </row>
    <row r="84" spans="1:14" ht="15.5">
      <c r="A84" s="490"/>
      <c r="B84" s="498"/>
      <c r="C84" s="498"/>
      <c r="D84" s="490"/>
      <c r="E84" s="490"/>
      <c r="F84" s="490"/>
      <c r="G84" s="529"/>
      <c r="H84" s="490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0"/>
      <c r="C87" s="490"/>
      <c r="D87" s="490"/>
      <c r="E87" s="490"/>
      <c r="F87" s="490"/>
      <c r="G87" s="490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0"/>
      <c r="C88" s="490"/>
      <c r="D88" s="490"/>
      <c r="E88" s="490"/>
      <c r="F88" s="490"/>
      <c r="G88" s="490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4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0"/>
      <c r="J92" s="492"/>
      <c r="K92" s="492"/>
      <c r="L92" s="528"/>
      <c r="M92" s="490"/>
      <c r="N92" s="490"/>
    </row>
    <row r="93" spans="1:14" ht="15.5">
      <c r="A93" s="545"/>
      <c r="B93" s="545"/>
      <c r="C93" s="545"/>
      <c r="D93" s="545"/>
      <c r="E93" s="545"/>
      <c r="F93" s="490"/>
      <c r="G93" s="545"/>
      <c r="H93" s="545"/>
      <c r="I93" s="545"/>
      <c r="J93" s="547"/>
      <c r="K93" s="547"/>
      <c r="L93" s="545"/>
      <c r="M93" s="545"/>
      <c r="N93" s="545"/>
    </row>
    <row r="94" spans="1:14" ht="15.5">
      <c r="A94" s="545"/>
      <c r="B94" s="545"/>
      <c r="C94" s="545"/>
      <c r="D94" s="545"/>
      <c r="E94" s="545"/>
      <c r="F94" s="490"/>
      <c r="G94" s="545"/>
      <c r="H94" s="545"/>
      <c r="I94" s="545"/>
      <c r="J94" s="547"/>
      <c r="K94" s="547"/>
      <c r="L94" s="545"/>
      <c r="M94" s="545"/>
      <c r="N94" s="545"/>
    </row>
    <row r="95" spans="1:14" ht="16" thickBot="1">
      <c r="A95" s="545"/>
      <c r="B95" s="545"/>
      <c r="C95" s="545"/>
      <c r="D95" s="545"/>
      <c r="E95" s="545"/>
      <c r="F95" s="1117" t="s">
        <v>847</v>
      </c>
      <c r="G95" s="1117"/>
      <c r="H95" s="1117"/>
      <c r="I95" s="1117"/>
      <c r="J95" s="1117"/>
      <c r="K95" s="1117"/>
      <c r="L95" s="1117"/>
      <c r="M95" s="1117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8" spans="1:14" ht="15.5">
      <c r="A98" s="713"/>
      <c r="B98" s="711"/>
      <c r="C98" s="714"/>
      <c r="D98" s="714"/>
      <c r="E98" s="714"/>
      <c r="F98" s="711"/>
      <c r="H98" s="514"/>
      <c r="I98" s="712"/>
      <c r="J98" s="514"/>
      <c r="K98" s="514"/>
      <c r="L98" s="712"/>
    </row>
    <row r="99" spans="1:14" ht="15.5">
      <c r="A99" s="715" t="s">
        <v>18</v>
      </c>
      <c r="B99" s="711"/>
      <c r="C99" s="716" t="s">
        <v>0</v>
      </c>
      <c r="D99" s="717"/>
      <c r="E99" s="718"/>
      <c r="F99" s="711"/>
      <c r="H99" s="519" t="s">
        <v>163</v>
      </c>
      <c r="I99" s="712"/>
      <c r="J99" s="756" t="s">
        <v>566</v>
      </c>
      <c r="K99" s="756" t="s">
        <v>565</v>
      </c>
      <c r="L99" s="757"/>
      <c r="M99" s="538" t="s">
        <v>564</v>
      </c>
    </row>
    <row r="100" spans="1:14" ht="15.5">
      <c r="A100" s="719"/>
      <c r="B100" s="711"/>
      <c r="C100" s="720"/>
      <c r="D100" s="721"/>
      <c r="E100" s="721"/>
      <c r="F100" s="711"/>
      <c r="H100" s="522"/>
      <c r="I100" s="712"/>
      <c r="J100" s="514"/>
      <c r="K100" s="514"/>
      <c r="L100" s="712"/>
      <c r="M100" s="545"/>
    </row>
    <row r="101" spans="1:14" ht="15.5">
      <c r="A101" s="719"/>
      <c r="B101" s="711"/>
      <c r="C101" s="722" t="s">
        <v>4</v>
      </c>
      <c r="D101" s="721"/>
      <c r="E101" s="721"/>
      <c r="F101" s="711"/>
      <c r="H101" s="522"/>
      <c r="I101" s="712"/>
      <c r="J101" s="514"/>
      <c r="K101" s="514"/>
      <c r="L101" s="712"/>
      <c r="M101" s="545"/>
    </row>
    <row r="102" spans="1:14">
      <c r="A102" s="953" t="s">
        <v>811</v>
      </c>
      <c r="C102" s="955" t="s">
        <v>586</v>
      </c>
      <c r="D102" s="953"/>
      <c r="F102" s="953" t="s">
        <v>812</v>
      </c>
      <c r="G102" s="968"/>
      <c r="H102" s="971">
        <v>10000</v>
      </c>
      <c r="I102" s="972"/>
      <c r="J102" s="971"/>
      <c r="K102" s="971"/>
      <c r="L102" s="973"/>
      <c r="M102" s="971">
        <f>+H102-J102-K102</f>
        <v>10000</v>
      </c>
      <c r="N102" s="966"/>
    </row>
    <row r="103" spans="1:14">
      <c r="A103" s="719"/>
      <c r="B103" s="711"/>
      <c r="C103" s="956"/>
      <c r="D103" s="724"/>
      <c r="E103" s="724"/>
      <c r="F103" s="954"/>
      <c r="H103" s="892"/>
      <c r="I103" s="977"/>
      <c r="J103" s="975"/>
      <c r="K103" s="978"/>
      <c r="L103" s="977"/>
      <c r="M103" s="975">
        <f t="shared" ref="M103" si="0">+H103-J103-K103</f>
        <v>0</v>
      </c>
    </row>
    <row r="104" spans="1:14" ht="16" thickBot="1">
      <c r="A104" s="719"/>
      <c r="B104" s="711"/>
      <c r="C104" s="720" t="s">
        <v>17</v>
      </c>
      <c r="D104" s="721"/>
      <c r="E104" s="724"/>
      <c r="F104" s="726" t="s">
        <v>215</v>
      </c>
      <c r="H104" s="248">
        <f>SUM(H102:H103)</f>
        <v>10000</v>
      </c>
      <c r="I104" s="712"/>
      <c r="J104" s="248">
        <f>SUM(J102:J103)</f>
        <v>0</v>
      </c>
      <c r="K104" s="248">
        <f>SUM(K102:K103)</f>
        <v>0</v>
      </c>
      <c r="L104" s="712"/>
      <c r="M104" s="248">
        <f>SUM(M102:M103)</f>
        <v>10000</v>
      </c>
    </row>
    <row r="105" spans="1:14" ht="16" thickTop="1">
      <c r="A105" s="719"/>
      <c r="B105" s="711"/>
      <c r="C105" s="720"/>
      <c r="D105" s="721"/>
      <c r="E105" s="724"/>
      <c r="F105" s="726"/>
      <c r="H105" s="884"/>
      <c r="I105" s="712"/>
      <c r="J105" s="750"/>
      <c r="K105" s="750"/>
      <c r="L105" s="712"/>
      <c r="M105" s="750"/>
    </row>
    <row r="106" spans="1:14" ht="15.5">
      <c r="A106" s="719"/>
      <c r="B106" s="711"/>
      <c r="C106" s="722" t="s">
        <v>7</v>
      </c>
      <c r="D106" s="721"/>
      <c r="E106" s="721"/>
      <c r="F106" s="727"/>
      <c r="H106" s="663"/>
      <c r="I106" s="712"/>
      <c r="J106" s="748"/>
      <c r="K106" s="748"/>
      <c r="L106" s="712"/>
      <c r="M106" s="748"/>
    </row>
    <row r="107" spans="1:14">
      <c r="A107" s="953" t="s">
        <v>50</v>
      </c>
      <c r="B107" s="908"/>
      <c r="C107" s="955" t="s">
        <v>813</v>
      </c>
      <c r="E107" s="864"/>
      <c r="F107" s="953" t="s">
        <v>814</v>
      </c>
      <c r="G107" s="864"/>
      <c r="H107" s="748">
        <v>7500</v>
      </c>
      <c r="I107" s="883"/>
      <c r="J107" s="748"/>
      <c r="K107" s="748">
        <v>7000</v>
      </c>
      <c r="L107" s="748"/>
      <c r="M107" s="748">
        <f t="shared" ref="M107:M109" si="1">+H107-J107-K107</f>
        <v>500</v>
      </c>
      <c r="N107" s="966"/>
    </row>
    <row r="108" spans="1:14">
      <c r="A108" s="953" t="s">
        <v>305</v>
      </c>
      <c r="B108" s="908"/>
      <c r="C108" s="955" t="s">
        <v>312</v>
      </c>
      <c r="E108" s="864"/>
      <c r="F108" s="953" t="s">
        <v>833</v>
      </c>
      <c r="G108" s="864"/>
      <c r="H108" s="958">
        <v>250000</v>
      </c>
      <c r="I108" s="896"/>
      <c r="J108" s="911"/>
      <c r="K108" s="748"/>
      <c r="M108" s="887">
        <f t="shared" si="1"/>
        <v>250000</v>
      </c>
    </row>
    <row r="109" spans="1:14">
      <c r="A109" s="953" t="s">
        <v>815</v>
      </c>
      <c r="B109" s="908"/>
      <c r="C109" s="955" t="s">
        <v>816</v>
      </c>
      <c r="E109" s="864"/>
      <c r="F109" s="953" t="s">
        <v>817</v>
      </c>
      <c r="G109" s="864"/>
      <c r="H109" s="958">
        <v>40000</v>
      </c>
      <c r="I109" s="896"/>
      <c r="J109" s="915"/>
      <c r="K109" s="751"/>
      <c r="M109" s="887">
        <f t="shared" si="1"/>
        <v>40000</v>
      </c>
    </row>
    <row r="110" spans="1:14" ht="15" thickBot="1">
      <c r="A110" s="713"/>
      <c r="B110" s="711"/>
      <c r="C110" s="713"/>
      <c r="D110" s="713"/>
      <c r="E110" s="713"/>
      <c r="F110" s="740" t="s">
        <v>449</v>
      </c>
      <c r="H110" s="248">
        <f>SUM(H107:H109)</f>
        <v>297500</v>
      </c>
      <c r="J110" s="749">
        <f>SUM(J107:J109)</f>
        <v>0</v>
      </c>
      <c r="K110" s="749">
        <f>SUM(K107:K109)</f>
        <v>7000</v>
      </c>
      <c r="M110" s="749">
        <f>SUM(M107:M109)</f>
        <v>290500</v>
      </c>
    </row>
    <row r="111" spans="1:14" ht="15" thickTop="1">
      <c r="A111" s="713"/>
      <c r="B111" s="711"/>
      <c r="C111" s="713"/>
      <c r="D111" s="713"/>
      <c r="E111" s="713"/>
      <c r="F111" s="740"/>
      <c r="H111" s="748"/>
      <c r="J111" s="748"/>
      <c r="K111" s="748"/>
      <c r="M111" s="748"/>
    </row>
    <row r="112" spans="1:14" ht="15.5">
      <c r="A112" s="713"/>
      <c r="B112" s="711"/>
      <c r="C112" s="741" t="s">
        <v>450</v>
      </c>
      <c r="D112" s="713"/>
      <c r="E112" s="713"/>
      <c r="F112" s="740"/>
      <c r="H112" s="748"/>
      <c r="J112" s="748"/>
      <c r="K112" s="748"/>
      <c r="M112" s="748"/>
    </row>
    <row r="113" spans="1:14">
      <c r="A113" s="961" t="s">
        <v>818</v>
      </c>
      <c r="B113" s="866"/>
      <c r="C113" s="963" t="s">
        <v>666</v>
      </c>
      <c r="D113" s="873"/>
      <c r="E113" s="866"/>
      <c r="F113" s="961" t="s">
        <v>819</v>
      </c>
      <c r="G113" s="866"/>
      <c r="H113" s="969">
        <v>12550</v>
      </c>
      <c r="I113" s="883"/>
      <c r="J113" s="748">
        <v>9340</v>
      </c>
      <c r="K113" s="748">
        <v>0</v>
      </c>
      <c r="L113" s="748"/>
      <c r="M113" s="748">
        <f t="shared" ref="M113:M123" si="2">+H113-J113-K113</f>
        <v>3210</v>
      </c>
    </row>
    <row r="114" spans="1:14">
      <c r="A114" s="961" t="s">
        <v>50</v>
      </c>
      <c r="B114" s="866"/>
      <c r="C114" s="963" t="s">
        <v>318</v>
      </c>
      <c r="D114" s="874"/>
      <c r="E114" s="866"/>
      <c r="F114" s="961" t="s">
        <v>820</v>
      </c>
      <c r="G114" s="866"/>
      <c r="H114" s="962">
        <v>23000</v>
      </c>
      <c r="I114" s="865"/>
      <c r="J114" s="959"/>
      <c r="K114" s="887"/>
      <c r="M114" s="887">
        <f t="shared" si="2"/>
        <v>23000</v>
      </c>
    </row>
    <row r="115" spans="1:14">
      <c r="A115" s="961" t="s">
        <v>50</v>
      </c>
      <c r="B115" s="866"/>
      <c r="C115" s="963" t="s">
        <v>821</v>
      </c>
      <c r="D115" s="874"/>
      <c r="E115" s="866"/>
      <c r="F115" s="961" t="s">
        <v>822</v>
      </c>
      <c r="G115" s="866"/>
      <c r="H115" s="962">
        <v>8000</v>
      </c>
      <c r="I115" s="988"/>
      <c r="J115" s="987">
        <v>8446.25</v>
      </c>
      <c r="K115" s="887"/>
      <c r="M115" s="887">
        <f t="shared" si="2"/>
        <v>-446.25</v>
      </c>
      <c r="N115" s="966"/>
    </row>
    <row r="116" spans="1:14">
      <c r="A116" s="961" t="s">
        <v>50</v>
      </c>
      <c r="B116" s="866"/>
      <c r="C116" s="963" t="s">
        <v>750</v>
      </c>
      <c r="D116" s="874"/>
      <c r="E116" s="866"/>
      <c r="F116" s="961" t="s">
        <v>830</v>
      </c>
      <c r="G116" s="866"/>
      <c r="H116" s="962">
        <v>400000</v>
      </c>
      <c r="I116" s="865"/>
      <c r="J116" s="962">
        <v>174953.99</v>
      </c>
      <c r="K116" s="887"/>
      <c r="L116" s="729"/>
      <c r="M116" s="888">
        <f t="shared" si="2"/>
        <v>225046.01</v>
      </c>
    </row>
    <row r="117" spans="1:14">
      <c r="A117" s="961" t="s">
        <v>489</v>
      </c>
      <c r="B117" s="866"/>
      <c r="C117" s="963" t="s">
        <v>323</v>
      </c>
      <c r="D117" s="874"/>
      <c r="E117" s="866"/>
      <c r="F117" s="961" t="s">
        <v>33</v>
      </c>
      <c r="G117" s="866"/>
      <c r="H117" s="962">
        <v>26125</v>
      </c>
      <c r="I117" s="865"/>
      <c r="J117" s="962">
        <v>6778.76</v>
      </c>
      <c r="K117" s="887"/>
      <c r="M117" s="887">
        <f t="shared" si="2"/>
        <v>19346.239999999998</v>
      </c>
    </row>
    <row r="118" spans="1:14">
      <c r="A118" s="961" t="s">
        <v>818</v>
      </c>
      <c r="B118" s="866"/>
      <c r="C118" s="963" t="s">
        <v>323</v>
      </c>
      <c r="D118" s="874"/>
      <c r="E118" s="866"/>
      <c r="F118" s="961" t="s">
        <v>823</v>
      </c>
      <c r="G118" s="866"/>
      <c r="H118" s="962">
        <v>13550</v>
      </c>
      <c r="I118" s="865"/>
      <c r="J118" s="962">
        <v>16627.099999999999</v>
      </c>
      <c r="K118" s="887"/>
      <c r="M118" s="887">
        <f t="shared" si="2"/>
        <v>-3077.0999999999985</v>
      </c>
    </row>
    <row r="119" spans="1:14">
      <c r="A119" s="961" t="s">
        <v>818</v>
      </c>
      <c r="B119" s="866"/>
      <c r="C119" s="963" t="s">
        <v>323</v>
      </c>
      <c r="D119" s="874"/>
      <c r="E119" s="866"/>
      <c r="F119" s="961" t="s">
        <v>673</v>
      </c>
      <c r="G119" s="866"/>
      <c r="H119" s="962">
        <v>50000</v>
      </c>
      <c r="I119" s="865"/>
      <c r="J119" s="962">
        <v>110259.43</v>
      </c>
      <c r="K119" s="887"/>
      <c r="M119" s="887">
        <f t="shared" si="2"/>
        <v>-60259.429999999993</v>
      </c>
    </row>
    <row r="120" spans="1:14">
      <c r="A120" s="961" t="s">
        <v>50</v>
      </c>
      <c r="B120" s="866"/>
      <c r="C120" s="963" t="s">
        <v>824</v>
      </c>
      <c r="D120" s="874"/>
      <c r="E120" s="866"/>
      <c r="F120" s="953" t="s">
        <v>825</v>
      </c>
      <c r="G120" s="866"/>
      <c r="H120" s="962">
        <v>20000</v>
      </c>
      <c r="I120" s="865"/>
      <c r="J120" s="962">
        <v>0</v>
      </c>
      <c r="K120" s="887"/>
      <c r="M120" s="887">
        <f t="shared" si="2"/>
        <v>20000</v>
      </c>
    </row>
    <row r="121" spans="1:14">
      <c r="A121" s="961" t="s">
        <v>50</v>
      </c>
      <c r="B121" s="864"/>
      <c r="C121" s="963" t="s">
        <v>332</v>
      </c>
      <c r="D121" s="869"/>
      <c r="E121" s="864"/>
      <c r="F121" s="989" t="s">
        <v>849</v>
      </c>
      <c r="G121" s="864"/>
      <c r="H121" s="962">
        <v>50000</v>
      </c>
      <c r="I121" s="865"/>
      <c r="J121" s="962">
        <v>55185</v>
      </c>
      <c r="K121" s="887"/>
      <c r="M121" s="887">
        <f t="shared" si="2"/>
        <v>-5185</v>
      </c>
    </row>
    <row r="122" spans="1:14">
      <c r="A122" s="961" t="s">
        <v>19</v>
      </c>
      <c r="B122" s="864"/>
      <c r="C122" s="963" t="s">
        <v>826</v>
      </c>
      <c r="D122" s="869"/>
      <c r="E122" s="864"/>
      <c r="F122" s="953" t="s">
        <v>827</v>
      </c>
      <c r="G122" s="864"/>
      <c r="H122" s="962">
        <v>20000</v>
      </c>
      <c r="I122" s="865"/>
      <c r="J122" s="962">
        <v>15321.06</v>
      </c>
      <c r="K122" s="887"/>
      <c r="M122" s="887">
        <f t="shared" si="2"/>
        <v>4678.9400000000005</v>
      </c>
    </row>
    <row r="123" spans="1:14">
      <c r="B123" s="711"/>
      <c r="C123" s="956"/>
      <c r="F123" s="954"/>
      <c r="H123" s="962"/>
      <c r="J123" s="962"/>
      <c r="K123" s="748"/>
      <c r="L123" s="729"/>
      <c r="M123" s="887">
        <f t="shared" si="2"/>
        <v>0</v>
      </c>
    </row>
    <row r="124" spans="1:14" ht="15" thickBot="1">
      <c r="B124" s="711"/>
      <c r="F124" s="711"/>
      <c r="H124" s="248">
        <f>SUM(H113:H123)</f>
        <v>623225</v>
      </c>
      <c r="J124" s="749">
        <f>SUM(J113:J123)</f>
        <v>396911.59</v>
      </c>
      <c r="K124" s="749">
        <f>SUM(K113:K123)</f>
        <v>0</v>
      </c>
      <c r="M124" s="749">
        <f>SUM(M113:M123)</f>
        <v>226313.41000000003</v>
      </c>
    </row>
    <row r="125" spans="1:14" ht="15" thickTop="1">
      <c r="B125" s="711"/>
      <c r="F125" s="711"/>
      <c r="H125" s="748"/>
      <c r="J125" s="748"/>
      <c r="K125" s="748"/>
      <c r="M125" s="748"/>
    </row>
    <row r="126" spans="1:14" ht="16" thickBot="1">
      <c r="A126" s="713"/>
      <c r="B126" s="711"/>
      <c r="C126" s="713"/>
      <c r="D126" s="713"/>
      <c r="E126" s="713"/>
      <c r="F126" s="745" t="s">
        <v>775</v>
      </c>
      <c r="H126" s="248">
        <f>H104+H110+H124</f>
        <v>930725</v>
      </c>
      <c r="J126" s="749">
        <f>J104+J110+J124</f>
        <v>396911.59</v>
      </c>
      <c r="K126" s="749">
        <f>K104+K110+K124</f>
        <v>7000</v>
      </c>
      <c r="M126" s="749">
        <f>M104+M110+M124</f>
        <v>526813.41</v>
      </c>
    </row>
    <row r="127" spans="1:14" ht="16" thickTop="1">
      <c r="A127" s="713"/>
      <c r="B127" s="711"/>
      <c r="C127" s="713"/>
      <c r="D127" s="713"/>
      <c r="E127" s="713"/>
      <c r="F127" s="713"/>
      <c r="H127" s="748"/>
      <c r="J127" s="725"/>
      <c r="K127" s="725"/>
      <c r="M127" s="567"/>
    </row>
    <row r="128" spans="1:14" ht="15.5">
      <c r="A128" s="713"/>
      <c r="B128" s="711"/>
      <c r="C128" s="566" t="s">
        <v>411</v>
      </c>
      <c r="D128" s="490"/>
      <c r="E128" s="545"/>
      <c r="F128" s="490"/>
      <c r="G128" s="545"/>
      <c r="H128" s="753"/>
      <c r="I128" s="545"/>
      <c r="J128" s="551"/>
      <c r="K128" s="551"/>
      <c r="L128" s="545"/>
      <c r="M128" s="545"/>
    </row>
    <row r="129" spans="1:14" ht="15.5">
      <c r="A129" s="713"/>
      <c r="B129" s="713"/>
      <c r="C129" s="989" t="s">
        <v>592</v>
      </c>
      <c r="D129" s="302"/>
      <c r="E129" s="833"/>
      <c r="F129" s="989" t="s">
        <v>850</v>
      </c>
      <c r="G129" s="545"/>
      <c r="H129" s="882">
        <v>0</v>
      </c>
      <c r="I129" s="876"/>
      <c r="J129" s="883">
        <v>12573</v>
      </c>
      <c r="K129" s="877">
        <v>0</v>
      </c>
      <c r="L129" s="876"/>
      <c r="M129" s="889">
        <f t="shared" ref="M129" si="3">+H129-J129-K129</f>
        <v>-12573</v>
      </c>
      <c r="N129" s="990" t="s">
        <v>851</v>
      </c>
    </row>
    <row r="130" spans="1:14" ht="16" thickBot="1">
      <c r="A130" s="713"/>
      <c r="B130" s="713"/>
      <c r="C130" s="545"/>
      <c r="D130" s="490"/>
      <c r="E130" s="545"/>
      <c r="F130" s="564" t="s">
        <v>474</v>
      </c>
      <c r="G130" s="545"/>
      <c r="H130" s="397">
        <f>SUM(H129:H129)</f>
        <v>0</v>
      </c>
      <c r="I130" s="876"/>
      <c r="J130" s="397">
        <f>SUM(J129:J129)</f>
        <v>12573</v>
      </c>
      <c r="K130" s="397">
        <f>SUM(K129:K129)</f>
        <v>0</v>
      </c>
      <c r="L130" s="876"/>
      <c r="M130" s="397">
        <f>SUM(M129:M129)</f>
        <v>-12573</v>
      </c>
    </row>
    <row r="131" spans="1:14" ht="16" thickTop="1">
      <c r="C131" s="545"/>
      <c r="D131" s="490"/>
      <c r="E131" s="545"/>
      <c r="F131" s="564"/>
      <c r="G131" s="545"/>
      <c r="H131" s="567"/>
      <c r="I131" s="545"/>
      <c r="J131" s="567"/>
      <c r="K131" s="567"/>
      <c r="L131" s="545"/>
      <c r="M131" s="567"/>
    </row>
    <row r="132" spans="1:14">
      <c r="C132" s="408" t="s">
        <v>848</v>
      </c>
      <c r="D132" s="302"/>
      <c r="E132" s="833"/>
      <c r="F132" s="402"/>
      <c r="G132" s="833"/>
      <c r="H132" s="832"/>
      <c r="I132" s="833"/>
      <c r="J132" s="832"/>
      <c r="K132" s="832"/>
      <c r="L132" s="833"/>
      <c r="M132" s="832"/>
    </row>
    <row r="133" spans="1:14">
      <c r="C133" s="989" t="s">
        <v>592</v>
      </c>
      <c r="D133" s="302"/>
      <c r="E133" s="833"/>
      <c r="F133" s="953" t="s">
        <v>746</v>
      </c>
      <c r="G133" s="835"/>
      <c r="H133" s="748">
        <v>25000</v>
      </c>
      <c r="I133" s="878"/>
      <c r="J133" s="748">
        <v>26135</v>
      </c>
      <c r="K133" s="879">
        <v>0</v>
      </c>
      <c r="L133" s="876"/>
      <c r="M133" s="660">
        <f>+H133-J133-K133</f>
        <v>-1135</v>
      </c>
    </row>
    <row r="134" spans="1:14">
      <c r="C134" s="833"/>
      <c r="D134" s="302"/>
      <c r="E134" s="833"/>
      <c r="F134" s="881"/>
      <c r="G134" s="835"/>
      <c r="H134" s="880"/>
      <c r="I134" s="878"/>
      <c r="J134" s="879"/>
      <c r="K134" s="879"/>
      <c r="L134" s="876"/>
      <c r="M134" s="660"/>
    </row>
    <row r="135" spans="1:14" ht="15" thickBot="1">
      <c r="C135" s="833"/>
      <c r="D135" s="302"/>
      <c r="E135" s="833"/>
      <c r="F135" s="402" t="s">
        <v>360</v>
      </c>
      <c r="G135" s="833"/>
      <c r="H135" s="397">
        <f>SUM(H133:H134)</f>
        <v>25000</v>
      </c>
      <c r="I135" s="833"/>
      <c r="J135" s="397">
        <f>SUM(J133:J134)</f>
        <v>26135</v>
      </c>
      <c r="K135" s="397">
        <f>SUM(K133:K134)</f>
        <v>0</v>
      </c>
      <c r="L135" s="833"/>
      <c r="M135" s="397">
        <f>SUM(M133:M134)</f>
        <v>-1135</v>
      </c>
    </row>
    <row r="136" spans="1:14" ht="15" thickTop="1">
      <c r="C136" s="833"/>
      <c r="D136" s="302"/>
      <c r="E136" s="833"/>
      <c r="F136" s="402"/>
      <c r="G136" s="833"/>
      <c r="H136" s="832"/>
      <c r="I136" s="833"/>
      <c r="J136" s="832"/>
      <c r="K136" s="832"/>
      <c r="L136" s="833"/>
      <c r="M136" s="832"/>
    </row>
    <row r="137" spans="1:14">
      <c r="C137" s="833"/>
      <c r="D137" s="302"/>
      <c r="E137" s="833"/>
      <c r="F137" s="402"/>
      <c r="G137" s="833"/>
      <c r="H137" s="832"/>
      <c r="I137" s="833"/>
      <c r="J137" s="832"/>
      <c r="K137" s="832"/>
      <c r="L137" s="833"/>
      <c r="M137" s="832"/>
    </row>
    <row r="138" spans="1:14" ht="15" thickBot="1">
      <c r="C138" s="833"/>
      <c r="D138" s="302"/>
      <c r="E138" s="833"/>
      <c r="F138" s="396" t="s">
        <v>471</v>
      </c>
      <c r="G138" s="833"/>
      <c r="H138" s="397">
        <f>+H135+H130+H126</f>
        <v>955725</v>
      </c>
      <c r="I138" s="833"/>
      <c r="J138" s="397">
        <f>+J135+J130+J126</f>
        <v>435619.59</v>
      </c>
      <c r="K138" s="397">
        <f>+K135+K130+K126</f>
        <v>7000</v>
      </c>
      <c r="L138" s="833"/>
      <c r="M138" s="397">
        <f>+M135+M130+M126</f>
        <v>513105.41000000003</v>
      </c>
    </row>
    <row r="139" spans="1:14" ht="15" thickTop="1">
      <c r="E139" s="747"/>
      <c r="F139" s="711"/>
      <c r="G139" s="725"/>
      <c r="H139" s="754"/>
    </row>
    <row r="140" spans="1:14">
      <c r="E140" s="747"/>
      <c r="F140" s="711"/>
      <c r="G140" s="725"/>
      <c r="H140" s="754"/>
    </row>
  </sheetData>
  <mergeCells count="3">
    <mergeCell ref="H26:M26"/>
    <mergeCell ref="J27:K27"/>
    <mergeCell ref="F95:M95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M19"/>
  <sheetViews>
    <sheetView showGridLines="0" workbookViewId="0">
      <selection activeCell="F20" sqref="F20"/>
    </sheetView>
  </sheetViews>
  <sheetFormatPr defaultRowHeight="12.5"/>
  <cols>
    <col min="1" max="1" width="8.7265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3.6328125" style="689" customWidth="1"/>
    <col min="13" max="13" width="12.36328125" style="689" bestFit="1" customWidth="1"/>
    <col min="14" max="14" width="4" style="689" customWidth="1"/>
    <col min="15" max="252" width="8.7265625" style="689"/>
    <col min="253" max="253" width="28.453125" style="689" customWidth="1"/>
    <col min="254" max="254" width="2.453125" style="689" customWidth="1"/>
    <col min="255" max="256" width="10.36328125" style="689" bestFit="1" customWidth="1"/>
    <col min="257" max="257" width="11.36328125" style="689" bestFit="1" customWidth="1"/>
    <col min="258" max="258" width="3.08984375" style="689" customWidth="1"/>
    <col min="259" max="259" width="10.90625" style="689" bestFit="1" customWidth="1"/>
    <col min="260" max="260" width="14" style="689" bestFit="1" customWidth="1"/>
    <col min="261" max="261" width="9.6328125" style="689" bestFit="1" customWidth="1"/>
    <col min="262" max="262" width="1.90625" style="689" customWidth="1"/>
    <col min="263" max="263" width="11.36328125" style="689" bestFit="1" customWidth="1"/>
    <col min="264" max="508" width="8.7265625" style="689"/>
    <col min="509" max="509" width="28.453125" style="689" customWidth="1"/>
    <col min="510" max="510" width="2.453125" style="689" customWidth="1"/>
    <col min="511" max="512" width="10.36328125" style="689" bestFit="1" customWidth="1"/>
    <col min="513" max="513" width="11.36328125" style="689" bestFit="1" customWidth="1"/>
    <col min="514" max="514" width="3.08984375" style="689" customWidth="1"/>
    <col min="515" max="515" width="10.90625" style="689" bestFit="1" customWidth="1"/>
    <col min="516" max="516" width="14" style="689" bestFit="1" customWidth="1"/>
    <col min="517" max="517" width="9.6328125" style="689" bestFit="1" customWidth="1"/>
    <col min="518" max="518" width="1.90625" style="689" customWidth="1"/>
    <col min="519" max="519" width="11.36328125" style="689" bestFit="1" customWidth="1"/>
    <col min="520" max="764" width="8.7265625" style="689"/>
    <col min="765" max="765" width="28.453125" style="689" customWidth="1"/>
    <col min="766" max="766" width="2.453125" style="689" customWidth="1"/>
    <col min="767" max="768" width="10.36328125" style="689" bestFit="1" customWidth="1"/>
    <col min="769" max="769" width="11.36328125" style="689" bestFit="1" customWidth="1"/>
    <col min="770" max="770" width="3.08984375" style="689" customWidth="1"/>
    <col min="771" max="771" width="10.90625" style="689" bestFit="1" customWidth="1"/>
    <col min="772" max="772" width="14" style="689" bestFit="1" customWidth="1"/>
    <col min="773" max="773" width="9.6328125" style="689" bestFit="1" customWidth="1"/>
    <col min="774" max="774" width="1.90625" style="689" customWidth="1"/>
    <col min="775" max="775" width="11.36328125" style="689" bestFit="1" customWidth="1"/>
    <col min="776" max="1020" width="8.7265625" style="689"/>
    <col min="1021" max="1021" width="28.453125" style="689" customWidth="1"/>
    <col min="1022" max="1022" width="2.453125" style="689" customWidth="1"/>
    <col min="1023" max="1024" width="10.36328125" style="689" bestFit="1" customWidth="1"/>
    <col min="1025" max="1025" width="11.36328125" style="689" bestFit="1" customWidth="1"/>
    <col min="1026" max="1026" width="3.08984375" style="689" customWidth="1"/>
    <col min="1027" max="1027" width="10.90625" style="689" bestFit="1" customWidth="1"/>
    <col min="1028" max="1028" width="14" style="689" bestFit="1" customWidth="1"/>
    <col min="1029" max="1029" width="9.6328125" style="689" bestFit="1" customWidth="1"/>
    <col min="1030" max="1030" width="1.90625" style="689" customWidth="1"/>
    <col min="1031" max="1031" width="11.36328125" style="689" bestFit="1" customWidth="1"/>
    <col min="1032" max="1276" width="8.7265625" style="689"/>
    <col min="1277" max="1277" width="28.453125" style="689" customWidth="1"/>
    <col min="1278" max="1278" width="2.453125" style="689" customWidth="1"/>
    <col min="1279" max="1280" width="10.36328125" style="689" bestFit="1" customWidth="1"/>
    <col min="1281" max="1281" width="11.36328125" style="689" bestFit="1" customWidth="1"/>
    <col min="1282" max="1282" width="3.08984375" style="689" customWidth="1"/>
    <col min="1283" max="1283" width="10.90625" style="689" bestFit="1" customWidth="1"/>
    <col min="1284" max="1284" width="14" style="689" bestFit="1" customWidth="1"/>
    <col min="1285" max="1285" width="9.6328125" style="689" bestFit="1" customWidth="1"/>
    <col min="1286" max="1286" width="1.90625" style="689" customWidth="1"/>
    <col min="1287" max="1287" width="11.36328125" style="689" bestFit="1" customWidth="1"/>
    <col min="1288" max="1532" width="8.7265625" style="689"/>
    <col min="1533" max="1533" width="28.453125" style="689" customWidth="1"/>
    <col min="1534" max="1534" width="2.453125" style="689" customWidth="1"/>
    <col min="1535" max="1536" width="10.36328125" style="689" bestFit="1" customWidth="1"/>
    <col min="1537" max="1537" width="11.36328125" style="689" bestFit="1" customWidth="1"/>
    <col min="1538" max="1538" width="3.08984375" style="689" customWidth="1"/>
    <col min="1539" max="1539" width="10.90625" style="689" bestFit="1" customWidth="1"/>
    <col min="1540" max="1540" width="14" style="689" bestFit="1" customWidth="1"/>
    <col min="1541" max="1541" width="9.6328125" style="689" bestFit="1" customWidth="1"/>
    <col min="1542" max="1542" width="1.90625" style="689" customWidth="1"/>
    <col min="1543" max="1543" width="11.36328125" style="689" bestFit="1" customWidth="1"/>
    <col min="1544" max="1788" width="8.7265625" style="689"/>
    <col min="1789" max="1789" width="28.453125" style="689" customWidth="1"/>
    <col min="1790" max="1790" width="2.453125" style="689" customWidth="1"/>
    <col min="1791" max="1792" width="10.36328125" style="689" bestFit="1" customWidth="1"/>
    <col min="1793" max="1793" width="11.36328125" style="689" bestFit="1" customWidth="1"/>
    <col min="1794" max="1794" width="3.08984375" style="689" customWidth="1"/>
    <col min="1795" max="1795" width="10.90625" style="689" bestFit="1" customWidth="1"/>
    <col min="1796" max="1796" width="14" style="689" bestFit="1" customWidth="1"/>
    <col min="1797" max="1797" width="9.6328125" style="689" bestFit="1" customWidth="1"/>
    <col min="1798" max="1798" width="1.90625" style="689" customWidth="1"/>
    <col min="1799" max="1799" width="11.36328125" style="689" bestFit="1" customWidth="1"/>
    <col min="1800" max="2044" width="8.7265625" style="689"/>
    <col min="2045" max="2045" width="28.453125" style="689" customWidth="1"/>
    <col min="2046" max="2046" width="2.453125" style="689" customWidth="1"/>
    <col min="2047" max="2048" width="10.36328125" style="689" bestFit="1" customWidth="1"/>
    <col min="2049" max="2049" width="11.36328125" style="689" bestFit="1" customWidth="1"/>
    <col min="2050" max="2050" width="3.08984375" style="689" customWidth="1"/>
    <col min="2051" max="2051" width="10.90625" style="689" bestFit="1" customWidth="1"/>
    <col min="2052" max="2052" width="14" style="689" bestFit="1" customWidth="1"/>
    <col min="2053" max="2053" width="9.6328125" style="689" bestFit="1" customWidth="1"/>
    <col min="2054" max="2054" width="1.90625" style="689" customWidth="1"/>
    <col min="2055" max="2055" width="11.36328125" style="689" bestFit="1" customWidth="1"/>
    <col min="2056" max="2300" width="8.7265625" style="689"/>
    <col min="2301" max="2301" width="28.453125" style="689" customWidth="1"/>
    <col min="2302" max="2302" width="2.453125" style="689" customWidth="1"/>
    <col min="2303" max="2304" width="10.36328125" style="689" bestFit="1" customWidth="1"/>
    <col min="2305" max="2305" width="11.36328125" style="689" bestFit="1" customWidth="1"/>
    <col min="2306" max="2306" width="3.08984375" style="689" customWidth="1"/>
    <col min="2307" max="2307" width="10.90625" style="689" bestFit="1" customWidth="1"/>
    <col min="2308" max="2308" width="14" style="689" bestFit="1" customWidth="1"/>
    <col min="2309" max="2309" width="9.6328125" style="689" bestFit="1" customWidth="1"/>
    <col min="2310" max="2310" width="1.90625" style="689" customWidth="1"/>
    <col min="2311" max="2311" width="11.36328125" style="689" bestFit="1" customWidth="1"/>
    <col min="2312" max="2556" width="8.7265625" style="689"/>
    <col min="2557" max="2557" width="28.453125" style="689" customWidth="1"/>
    <col min="2558" max="2558" width="2.453125" style="689" customWidth="1"/>
    <col min="2559" max="2560" width="10.36328125" style="689" bestFit="1" customWidth="1"/>
    <col min="2561" max="2561" width="11.36328125" style="689" bestFit="1" customWidth="1"/>
    <col min="2562" max="2562" width="3.08984375" style="689" customWidth="1"/>
    <col min="2563" max="2563" width="10.90625" style="689" bestFit="1" customWidth="1"/>
    <col min="2564" max="2564" width="14" style="689" bestFit="1" customWidth="1"/>
    <col min="2565" max="2565" width="9.6328125" style="689" bestFit="1" customWidth="1"/>
    <col min="2566" max="2566" width="1.90625" style="689" customWidth="1"/>
    <col min="2567" max="2567" width="11.36328125" style="689" bestFit="1" customWidth="1"/>
    <col min="2568" max="2812" width="8.7265625" style="689"/>
    <col min="2813" max="2813" width="28.453125" style="689" customWidth="1"/>
    <col min="2814" max="2814" width="2.453125" style="689" customWidth="1"/>
    <col min="2815" max="2816" width="10.36328125" style="689" bestFit="1" customWidth="1"/>
    <col min="2817" max="2817" width="11.36328125" style="689" bestFit="1" customWidth="1"/>
    <col min="2818" max="2818" width="3.08984375" style="689" customWidth="1"/>
    <col min="2819" max="2819" width="10.90625" style="689" bestFit="1" customWidth="1"/>
    <col min="2820" max="2820" width="14" style="689" bestFit="1" customWidth="1"/>
    <col min="2821" max="2821" width="9.6328125" style="689" bestFit="1" customWidth="1"/>
    <col min="2822" max="2822" width="1.90625" style="689" customWidth="1"/>
    <col min="2823" max="2823" width="11.36328125" style="689" bestFit="1" customWidth="1"/>
    <col min="2824" max="3068" width="8.7265625" style="689"/>
    <col min="3069" max="3069" width="28.453125" style="689" customWidth="1"/>
    <col min="3070" max="3070" width="2.453125" style="689" customWidth="1"/>
    <col min="3071" max="3072" width="10.36328125" style="689" bestFit="1" customWidth="1"/>
    <col min="3073" max="3073" width="11.36328125" style="689" bestFit="1" customWidth="1"/>
    <col min="3074" max="3074" width="3.08984375" style="689" customWidth="1"/>
    <col min="3075" max="3075" width="10.90625" style="689" bestFit="1" customWidth="1"/>
    <col min="3076" max="3076" width="14" style="689" bestFit="1" customWidth="1"/>
    <col min="3077" max="3077" width="9.6328125" style="689" bestFit="1" customWidth="1"/>
    <col min="3078" max="3078" width="1.90625" style="689" customWidth="1"/>
    <col min="3079" max="3079" width="11.36328125" style="689" bestFit="1" customWidth="1"/>
    <col min="3080" max="3324" width="8.7265625" style="689"/>
    <col min="3325" max="3325" width="28.453125" style="689" customWidth="1"/>
    <col min="3326" max="3326" width="2.453125" style="689" customWidth="1"/>
    <col min="3327" max="3328" width="10.36328125" style="689" bestFit="1" customWidth="1"/>
    <col min="3329" max="3329" width="11.36328125" style="689" bestFit="1" customWidth="1"/>
    <col min="3330" max="3330" width="3.08984375" style="689" customWidth="1"/>
    <col min="3331" max="3331" width="10.90625" style="689" bestFit="1" customWidth="1"/>
    <col min="3332" max="3332" width="14" style="689" bestFit="1" customWidth="1"/>
    <col min="3333" max="3333" width="9.6328125" style="689" bestFit="1" customWidth="1"/>
    <col min="3334" max="3334" width="1.90625" style="689" customWidth="1"/>
    <col min="3335" max="3335" width="11.36328125" style="689" bestFit="1" customWidth="1"/>
    <col min="3336" max="3580" width="8.7265625" style="689"/>
    <col min="3581" max="3581" width="28.453125" style="689" customWidth="1"/>
    <col min="3582" max="3582" width="2.453125" style="689" customWidth="1"/>
    <col min="3583" max="3584" width="10.36328125" style="689" bestFit="1" customWidth="1"/>
    <col min="3585" max="3585" width="11.36328125" style="689" bestFit="1" customWidth="1"/>
    <col min="3586" max="3586" width="3.08984375" style="689" customWidth="1"/>
    <col min="3587" max="3587" width="10.90625" style="689" bestFit="1" customWidth="1"/>
    <col min="3588" max="3588" width="14" style="689" bestFit="1" customWidth="1"/>
    <col min="3589" max="3589" width="9.6328125" style="689" bestFit="1" customWidth="1"/>
    <col min="3590" max="3590" width="1.90625" style="689" customWidth="1"/>
    <col min="3591" max="3591" width="11.36328125" style="689" bestFit="1" customWidth="1"/>
    <col min="3592" max="3836" width="8.7265625" style="689"/>
    <col min="3837" max="3837" width="28.453125" style="689" customWidth="1"/>
    <col min="3838" max="3838" width="2.453125" style="689" customWidth="1"/>
    <col min="3839" max="3840" width="10.36328125" style="689" bestFit="1" customWidth="1"/>
    <col min="3841" max="3841" width="11.36328125" style="689" bestFit="1" customWidth="1"/>
    <col min="3842" max="3842" width="3.08984375" style="689" customWidth="1"/>
    <col min="3843" max="3843" width="10.90625" style="689" bestFit="1" customWidth="1"/>
    <col min="3844" max="3844" width="14" style="689" bestFit="1" customWidth="1"/>
    <col min="3845" max="3845" width="9.6328125" style="689" bestFit="1" customWidth="1"/>
    <col min="3846" max="3846" width="1.90625" style="689" customWidth="1"/>
    <col min="3847" max="3847" width="11.36328125" style="689" bestFit="1" customWidth="1"/>
    <col min="3848" max="4092" width="8.7265625" style="689"/>
    <col min="4093" max="4093" width="28.453125" style="689" customWidth="1"/>
    <col min="4094" max="4094" width="2.453125" style="689" customWidth="1"/>
    <col min="4095" max="4096" width="10.36328125" style="689" bestFit="1" customWidth="1"/>
    <col min="4097" max="4097" width="11.36328125" style="689" bestFit="1" customWidth="1"/>
    <col min="4098" max="4098" width="3.08984375" style="689" customWidth="1"/>
    <col min="4099" max="4099" width="10.90625" style="689" bestFit="1" customWidth="1"/>
    <col min="4100" max="4100" width="14" style="689" bestFit="1" customWidth="1"/>
    <col min="4101" max="4101" width="9.6328125" style="689" bestFit="1" customWidth="1"/>
    <col min="4102" max="4102" width="1.90625" style="689" customWidth="1"/>
    <col min="4103" max="4103" width="11.36328125" style="689" bestFit="1" customWidth="1"/>
    <col min="4104" max="4348" width="8.7265625" style="689"/>
    <col min="4349" max="4349" width="28.453125" style="689" customWidth="1"/>
    <col min="4350" max="4350" width="2.453125" style="689" customWidth="1"/>
    <col min="4351" max="4352" width="10.36328125" style="689" bestFit="1" customWidth="1"/>
    <col min="4353" max="4353" width="11.36328125" style="689" bestFit="1" customWidth="1"/>
    <col min="4354" max="4354" width="3.08984375" style="689" customWidth="1"/>
    <col min="4355" max="4355" width="10.90625" style="689" bestFit="1" customWidth="1"/>
    <col min="4356" max="4356" width="14" style="689" bestFit="1" customWidth="1"/>
    <col min="4357" max="4357" width="9.6328125" style="689" bestFit="1" customWidth="1"/>
    <col min="4358" max="4358" width="1.90625" style="689" customWidth="1"/>
    <col min="4359" max="4359" width="11.36328125" style="689" bestFit="1" customWidth="1"/>
    <col min="4360" max="4604" width="8.7265625" style="689"/>
    <col min="4605" max="4605" width="28.453125" style="689" customWidth="1"/>
    <col min="4606" max="4606" width="2.453125" style="689" customWidth="1"/>
    <col min="4607" max="4608" width="10.36328125" style="689" bestFit="1" customWidth="1"/>
    <col min="4609" max="4609" width="11.36328125" style="689" bestFit="1" customWidth="1"/>
    <col min="4610" max="4610" width="3.08984375" style="689" customWidth="1"/>
    <col min="4611" max="4611" width="10.90625" style="689" bestFit="1" customWidth="1"/>
    <col min="4612" max="4612" width="14" style="689" bestFit="1" customWidth="1"/>
    <col min="4613" max="4613" width="9.6328125" style="689" bestFit="1" customWidth="1"/>
    <col min="4614" max="4614" width="1.90625" style="689" customWidth="1"/>
    <col min="4615" max="4615" width="11.36328125" style="689" bestFit="1" customWidth="1"/>
    <col min="4616" max="4860" width="8.7265625" style="689"/>
    <col min="4861" max="4861" width="28.453125" style="689" customWidth="1"/>
    <col min="4862" max="4862" width="2.453125" style="689" customWidth="1"/>
    <col min="4863" max="4864" width="10.36328125" style="689" bestFit="1" customWidth="1"/>
    <col min="4865" max="4865" width="11.36328125" style="689" bestFit="1" customWidth="1"/>
    <col min="4866" max="4866" width="3.08984375" style="689" customWidth="1"/>
    <col min="4867" max="4867" width="10.90625" style="689" bestFit="1" customWidth="1"/>
    <col min="4868" max="4868" width="14" style="689" bestFit="1" customWidth="1"/>
    <col min="4869" max="4869" width="9.6328125" style="689" bestFit="1" customWidth="1"/>
    <col min="4870" max="4870" width="1.90625" style="689" customWidth="1"/>
    <col min="4871" max="4871" width="11.36328125" style="689" bestFit="1" customWidth="1"/>
    <col min="4872" max="5116" width="8.7265625" style="689"/>
    <col min="5117" max="5117" width="28.453125" style="689" customWidth="1"/>
    <col min="5118" max="5118" width="2.453125" style="689" customWidth="1"/>
    <col min="5119" max="5120" width="10.36328125" style="689" bestFit="1" customWidth="1"/>
    <col min="5121" max="5121" width="11.36328125" style="689" bestFit="1" customWidth="1"/>
    <col min="5122" max="5122" width="3.08984375" style="689" customWidth="1"/>
    <col min="5123" max="5123" width="10.90625" style="689" bestFit="1" customWidth="1"/>
    <col min="5124" max="5124" width="14" style="689" bestFit="1" customWidth="1"/>
    <col min="5125" max="5125" width="9.6328125" style="689" bestFit="1" customWidth="1"/>
    <col min="5126" max="5126" width="1.90625" style="689" customWidth="1"/>
    <col min="5127" max="5127" width="11.36328125" style="689" bestFit="1" customWidth="1"/>
    <col min="5128" max="5372" width="8.7265625" style="689"/>
    <col min="5373" max="5373" width="28.453125" style="689" customWidth="1"/>
    <col min="5374" max="5374" width="2.453125" style="689" customWidth="1"/>
    <col min="5375" max="5376" width="10.36328125" style="689" bestFit="1" customWidth="1"/>
    <col min="5377" max="5377" width="11.36328125" style="689" bestFit="1" customWidth="1"/>
    <col min="5378" max="5378" width="3.08984375" style="689" customWidth="1"/>
    <col min="5379" max="5379" width="10.90625" style="689" bestFit="1" customWidth="1"/>
    <col min="5380" max="5380" width="14" style="689" bestFit="1" customWidth="1"/>
    <col min="5381" max="5381" width="9.6328125" style="689" bestFit="1" customWidth="1"/>
    <col min="5382" max="5382" width="1.90625" style="689" customWidth="1"/>
    <col min="5383" max="5383" width="11.36328125" style="689" bestFit="1" customWidth="1"/>
    <col min="5384" max="5628" width="8.7265625" style="689"/>
    <col min="5629" max="5629" width="28.453125" style="689" customWidth="1"/>
    <col min="5630" max="5630" width="2.453125" style="689" customWidth="1"/>
    <col min="5631" max="5632" width="10.36328125" style="689" bestFit="1" customWidth="1"/>
    <col min="5633" max="5633" width="11.36328125" style="689" bestFit="1" customWidth="1"/>
    <col min="5634" max="5634" width="3.08984375" style="689" customWidth="1"/>
    <col min="5635" max="5635" width="10.90625" style="689" bestFit="1" customWidth="1"/>
    <col min="5636" max="5636" width="14" style="689" bestFit="1" customWidth="1"/>
    <col min="5637" max="5637" width="9.6328125" style="689" bestFit="1" customWidth="1"/>
    <col min="5638" max="5638" width="1.90625" style="689" customWidth="1"/>
    <col min="5639" max="5639" width="11.36328125" style="689" bestFit="1" customWidth="1"/>
    <col min="5640" max="5884" width="8.7265625" style="689"/>
    <col min="5885" max="5885" width="28.453125" style="689" customWidth="1"/>
    <col min="5886" max="5886" width="2.453125" style="689" customWidth="1"/>
    <col min="5887" max="5888" width="10.36328125" style="689" bestFit="1" customWidth="1"/>
    <col min="5889" max="5889" width="11.36328125" style="689" bestFit="1" customWidth="1"/>
    <col min="5890" max="5890" width="3.08984375" style="689" customWidth="1"/>
    <col min="5891" max="5891" width="10.90625" style="689" bestFit="1" customWidth="1"/>
    <col min="5892" max="5892" width="14" style="689" bestFit="1" customWidth="1"/>
    <col min="5893" max="5893" width="9.6328125" style="689" bestFit="1" customWidth="1"/>
    <col min="5894" max="5894" width="1.90625" style="689" customWidth="1"/>
    <col min="5895" max="5895" width="11.36328125" style="689" bestFit="1" customWidth="1"/>
    <col min="5896" max="6140" width="8.7265625" style="689"/>
    <col min="6141" max="6141" width="28.453125" style="689" customWidth="1"/>
    <col min="6142" max="6142" width="2.453125" style="689" customWidth="1"/>
    <col min="6143" max="6144" width="10.36328125" style="689" bestFit="1" customWidth="1"/>
    <col min="6145" max="6145" width="11.36328125" style="689" bestFit="1" customWidth="1"/>
    <col min="6146" max="6146" width="3.08984375" style="689" customWidth="1"/>
    <col min="6147" max="6147" width="10.90625" style="689" bestFit="1" customWidth="1"/>
    <col min="6148" max="6148" width="14" style="689" bestFit="1" customWidth="1"/>
    <col min="6149" max="6149" width="9.6328125" style="689" bestFit="1" customWidth="1"/>
    <col min="6150" max="6150" width="1.90625" style="689" customWidth="1"/>
    <col min="6151" max="6151" width="11.36328125" style="689" bestFit="1" customWidth="1"/>
    <col min="6152" max="6396" width="8.7265625" style="689"/>
    <col min="6397" max="6397" width="28.453125" style="689" customWidth="1"/>
    <col min="6398" max="6398" width="2.453125" style="689" customWidth="1"/>
    <col min="6399" max="6400" width="10.36328125" style="689" bestFit="1" customWidth="1"/>
    <col min="6401" max="6401" width="11.36328125" style="689" bestFit="1" customWidth="1"/>
    <col min="6402" max="6402" width="3.08984375" style="689" customWidth="1"/>
    <col min="6403" max="6403" width="10.90625" style="689" bestFit="1" customWidth="1"/>
    <col min="6404" max="6404" width="14" style="689" bestFit="1" customWidth="1"/>
    <col min="6405" max="6405" width="9.6328125" style="689" bestFit="1" customWidth="1"/>
    <col min="6406" max="6406" width="1.90625" style="689" customWidth="1"/>
    <col min="6407" max="6407" width="11.36328125" style="689" bestFit="1" customWidth="1"/>
    <col min="6408" max="6652" width="8.7265625" style="689"/>
    <col min="6653" max="6653" width="28.453125" style="689" customWidth="1"/>
    <col min="6654" max="6654" width="2.453125" style="689" customWidth="1"/>
    <col min="6655" max="6656" width="10.36328125" style="689" bestFit="1" customWidth="1"/>
    <col min="6657" max="6657" width="11.36328125" style="689" bestFit="1" customWidth="1"/>
    <col min="6658" max="6658" width="3.08984375" style="689" customWidth="1"/>
    <col min="6659" max="6659" width="10.90625" style="689" bestFit="1" customWidth="1"/>
    <col min="6660" max="6660" width="14" style="689" bestFit="1" customWidth="1"/>
    <col min="6661" max="6661" width="9.6328125" style="689" bestFit="1" customWidth="1"/>
    <col min="6662" max="6662" width="1.90625" style="689" customWidth="1"/>
    <col min="6663" max="6663" width="11.36328125" style="689" bestFit="1" customWidth="1"/>
    <col min="6664" max="6908" width="8.7265625" style="689"/>
    <col min="6909" max="6909" width="28.453125" style="689" customWidth="1"/>
    <col min="6910" max="6910" width="2.453125" style="689" customWidth="1"/>
    <col min="6911" max="6912" width="10.36328125" style="689" bestFit="1" customWidth="1"/>
    <col min="6913" max="6913" width="11.36328125" style="689" bestFit="1" customWidth="1"/>
    <col min="6914" max="6914" width="3.08984375" style="689" customWidth="1"/>
    <col min="6915" max="6915" width="10.90625" style="689" bestFit="1" customWidth="1"/>
    <col min="6916" max="6916" width="14" style="689" bestFit="1" customWidth="1"/>
    <col min="6917" max="6917" width="9.6328125" style="689" bestFit="1" customWidth="1"/>
    <col min="6918" max="6918" width="1.90625" style="689" customWidth="1"/>
    <col min="6919" max="6919" width="11.36328125" style="689" bestFit="1" customWidth="1"/>
    <col min="6920" max="7164" width="8.7265625" style="689"/>
    <col min="7165" max="7165" width="28.453125" style="689" customWidth="1"/>
    <col min="7166" max="7166" width="2.453125" style="689" customWidth="1"/>
    <col min="7167" max="7168" width="10.36328125" style="689" bestFit="1" customWidth="1"/>
    <col min="7169" max="7169" width="11.36328125" style="689" bestFit="1" customWidth="1"/>
    <col min="7170" max="7170" width="3.08984375" style="689" customWidth="1"/>
    <col min="7171" max="7171" width="10.90625" style="689" bestFit="1" customWidth="1"/>
    <col min="7172" max="7172" width="14" style="689" bestFit="1" customWidth="1"/>
    <col min="7173" max="7173" width="9.6328125" style="689" bestFit="1" customWidth="1"/>
    <col min="7174" max="7174" width="1.90625" style="689" customWidth="1"/>
    <col min="7175" max="7175" width="11.36328125" style="689" bestFit="1" customWidth="1"/>
    <col min="7176" max="7420" width="8.7265625" style="689"/>
    <col min="7421" max="7421" width="28.453125" style="689" customWidth="1"/>
    <col min="7422" max="7422" width="2.453125" style="689" customWidth="1"/>
    <col min="7423" max="7424" width="10.36328125" style="689" bestFit="1" customWidth="1"/>
    <col min="7425" max="7425" width="11.36328125" style="689" bestFit="1" customWidth="1"/>
    <col min="7426" max="7426" width="3.08984375" style="689" customWidth="1"/>
    <col min="7427" max="7427" width="10.90625" style="689" bestFit="1" customWidth="1"/>
    <col min="7428" max="7428" width="14" style="689" bestFit="1" customWidth="1"/>
    <col min="7429" max="7429" width="9.6328125" style="689" bestFit="1" customWidth="1"/>
    <col min="7430" max="7430" width="1.90625" style="689" customWidth="1"/>
    <col min="7431" max="7431" width="11.36328125" style="689" bestFit="1" customWidth="1"/>
    <col min="7432" max="7676" width="8.7265625" style="689"/>
    <col min="7677" max="7677" width="28.453125" style="689" customWidth="1"/>
    <col min="7678" max="7678" width="2.453125" style="689" customWidth="1"/>
    <col min="7679" max="7680" width="10.36328125" style="689" bestFit="1" customWidth="1"/>
    <col min="7681" max="7681" width="11.36328125" style="689" bestFit="1" customWidth="1"/>
    <col min="7682" max="7682" width="3.08984375" style="689" customWidth="1"/>
    <col min="7683" max="7683" width="10.90625" style="689" bestFit="1" customWidth="1"/>
    <col min="7684" max="7684" width="14" style="689" bestFit="1" customWidth="1"/>
    <col min="7685" max="7685" width="9.6328125" style="689" bestFit="1" customWidth="1"/>
    <col min="7686" max="7686" width="1.90625" style="689" customWidth="1"/>
    <col min="7687" max="7687" width="11.36328125" style="689" bestFit="1" customWidth="1"/>
    <col min="7688" max="7932" width="8.7265625" style="689"/>
    <col min="7933" max="7933" width="28.453125" style="689" customWidth="1"/>
    <col min="7934" max="7934" width="2.453125" style="689" customWidth="1"/>
    <col min="7935" max="7936" width="10.36328125" style="689" bestFit="1" customWidth="1"/>
    <col min="7937" max="7937" width="11.36328125" style="689" bestFit="1" customWidth="1"/>
    <col min="7938" max="7938" width="3.08984375" style="689" customWidth="1"/>
    <col min="7939" max="7939" width="10.90625" style="689" bestFit="1" customWidth="1"/>
    <col min="7940" max="7940" width="14" style="689" bestFit="1" customWidth="1"/>
    <col min="7941" max="7941" width="9.6328125" style="689" bestFit="1" customWidth="1"/>
    <col min="7942" max="7942" width="1.90625" style="689" customWidth="1"/>
    <col min="7943" max="7943" width="11.36328125" style="689" bestFit="1" customWidth="1"/>
    <col min="7944" max="8188" width="8.7265625" style="689"/>
    <col min="8189" max="8189" width="28.453125" style="689" customWidth="1"/>
    <col min="8190" max="8190" width="2.453125" style="689" customWidth="1"/>
    <col min="8191" max="8192" width="10.36328125" style="689" bestFit="1" customWidth="1"/>
    <col min="8193" max="8193" width="11.36328125" style="689" bestFit="1" customWidth="1"/>
    <col min="8194" max="8194" width="3.08984375" style="689" customWidth="1"/>
    <col min="8195" max="8195" width="10.90625" style="689" bestFit="1" customWidth="1"/>
    <col min="8196" max="8196" width="14" style="689" bestFit="1" customWidth="1"/>
    <col min="8197" max="8197" width="9.6328125" style="689" bestFit="1" customWidth="1"/>
    <col min="8198" max="8198" width="1.90625" style="689" customWidth="1"/>
    <col min="8199" max="8199" width="11.36328125" style="689" bestFit="1" customWidth="1"/>
    <col min="8200" max="8444" width="8.7265625" style="689"/>
    <col min="8445" max="8445" width="28.453125" style="689" customWidth="1"/>
    <col min="8446" max="8446" width="2.453125" style="689" customWidth="1"/>
    <col min="8447" max="8448" width="10.36328125" style="689" bestFit="1" customWidth="1"/>
    <col min="8449" max="8449" width="11.36328125" style="689" bestFit="1" customWidth="1"/>
    <col min="8450" max="8450" width="3.08984375" style="689" customWidth="1"/>
    <col min="8451" max="8451" width="10.90625" style="689" bestFit="1" customWidth="1"/>
    <col min="8452" max="8452" width="14" style="689" bestFit="1" customWidth="1"/>
    <col min="8453" max="8453" width="9.6328125" style="689" bestFit="1" customWidth="1"/>
    <col min="8454" max="8454" width="1.90625" style="689" customWidth="1"/>
    <col min="8455" max="8455" width="11.36328125" style="689" bestFit="1" customWidth="1"/>
    <col min="8456" max="8700" width="8.7265625" style="689"/>
    <col min="8701" max="8701" width="28.453125" style="689" customWidth="1"/>
    <col min="8702" max="8702" width="2.453125" style="689" customWidth="1"/>
    <col min="8703" max="8704" width="10.36328125" style="689" bestFit="1" customWidth="1"/>
    <col min="8705" max="8705" width="11.36328125" style="689" bestFit="1" customWidth="1"/>
    <col min="8706" max="8706" width="3.08984375" style="689" customWidth="1"/>
    <col min="8707" max="8707" width="10.90625" style="689" bestFit="1" customWidth="1"/>
    <col min="8708" max="8708" width="14" style="689" bestFit="1" customWidth="1"/>
    <col min="8709" max="8709" width="9.6328125" style="689" bestFit="1" customWidth="1"/>
    <col min="8710" max="8710" width="1.90625" style="689" customWidth="1"/>
    <col min="8711" max="8711" width="11.36328125" style="689" bestFit="1" customWidth="1"/>
    <col min="8712" max="8956" width="8.7265625" style="689"/>
    <col min="8957" max="8957" width="28.453125" style="689" customWidth="1"/>
    <col min="8958" max="8958" width="2.453125" style="689" customWidth="1"/>
    <col min="8959" max="8960" width="10.36328125" style="689" bestFit="1" customWidth="1"/>
    <col min="8961" max="8961" width="11.36328125" style="689" bestFit="1" customWidth="1"/>
    <col min="8962" max="8962" width="3.08984375" style="689" customWidth="1"/>
    <col min="8963" max="8963" width="10.90625" style="689" bestFit="1" customWidth="1"/>
    <col min="8964" max="8964" width="14" style="689" bestFit="1" customWidth="1"/>
    <col min="8965" max="8965" width="9.6328125" style="689" bestFit="1" customWidth="1"/>
    <col min="8966" max="8966" width="1.90625" style="689" customWidth="1"/>
    <col min="8967" max="8967" width="11.36328125" style="689" bestFit="1" customWidth="1"/>
    <col min="8968" max="9212" width="8.7265625" style="689"/>
    <col min="9213" max="9213" width="28.453125" style="689" customWidth="1"/>
    <col min="9214" max="9214" width="2.453125" style="689" customWidth="1"/>
    <col min="9215" max="9216" width="10.36328125" style="689" bestFit="1" customWidth="1"/>
    <col min="9217" max="9217" width="11.36328125" style="689" bestFit="1" customWidth="1"/>
    <col min="9218" max="9218" width="3.08984375" style="689" customWidth="1"/>
    <col min="9219" max="9219" width="10.90625" style="689" bestFit="1" customWidth="1"/>
    <col min="9220" max="9220" width="14" style="689" bestFit="1" customWidth="1"/>
    <col min="9221" max="9221" width="9.6328125" style="689" bestFit="1" customWidth="1"/>
    <col min="9222" max="9222" width="1.90625" style="689" customWidth="1"/>
    <col min="9223" max="9223" width="11.36328125" style="689" bestFit="1" customWidth="1"/>
    <col min="9224" max="9468" width="8.7265625" style="689"/>
    <col min="9469" max="9469" width="28.453125" style="689" customWidth="1"/>
    <col min="9470" max="9470" width="2.453125" style="689" customWidth="1"/>
    <col min="9471" max="9472" width="10.36328125" style="689" bestFit="1" customWidth="1"/>
    <col min="9473" max="9473" width="11.36328125" style="689" bestFit="1" customWidth="1"/>
    <col min="9474" max="9474" width="3.08984375" style="689" customWidth="1"/>
    <col min="9475" max="9475" width="10.90625" style="689" bestFit="1" customWidth="1"/>
    <col min="9476" max="9476" width="14" style="689" bestFit="1" customWidth="1"/>
    <col min="9477" max="9477" width="9.6328125" style="689" bestFit="1" customWidth="1"/>
    <col min="9478" max="9478" width="1.90625" style="689" customWidth="1"/>
    <col min="9479" max="9479" width="11.36328125" style="689" bestFit="1" customWidth="1"/>
    <col min="9480" max="9724" width="8.7265625" style="689"/>
    <col min="9725" max="9725" width="28.453125" style="689" customWidth="1"/>
    <col min="9726" max="9726" width="2.453125" style="689" customWidth="1"/>
    <col min="9727" max="9728" width="10.36328125" style="689" bestFit="1" customWidth="1"/>
    <col min="9729" max="9729" width="11.36328125" style="689" bestFit="1" customWidth="1"/>
    <col min="9730" max="9730" width="3.08984375" style="689" customWidth="1"/>
    <col min="9731" max="9731" width="10.90625" style="689" bestFit="1" customWidth="1"/>
    <col min="9732" max="9732" width="14" style="689" bestFit="1" customWidth="1"/>
    <col min="9733" max="9733" width="9.6328125" style="689" bestFit="1" customWidth="1"/>
    <col min="9734" max="9734" width="1.90625" style="689" customWidth="1"/>
    <col min="9735" max="9735" width="11.36328125" style="689" bestFit="1" customWidth="1"/>
    <col min="9736" max="9980" width="8.7265625" style="689"/>
    <col min="9981" max="9981" width="28.453125" style="689" customWidth="1"/>
    <col min="9982" max="9982" width="2.453125" style="689" customWidth="1"/>
    <col min="9983" max="9984" width="10.36328125" style="689" bestFit="1" customWidth="1"/>
    <col min="9985" max="9985" width="11.36328125" style="689" bestFit="1" customWidth="1"/>
    <col min="9986" max="9986" width="3.08984375" style="689" customWidth="1"/>
    <col min="9987" max="9987" width="10.90625" style="689" bestFit="1" customWidth="1"/>
    <col min="9988" max="9988" width="14" style="689" bestFit="1" customWidth="1"/>
    <col min="9989" max="9989" width="9.6328125" style="689" bestFit="1" customWidth="1"/>
    <col min="9990" max="9990" width="1.90625" style="689" customWidth="1"/>
    <col min="9991" max="9991" width="11.36328125" style="689" bestFit="1" customWidth="1"/>
    <col min="9992" max="10236" width="8.7265625" style="689"/>
    <col min="10237" max="10237" width="28.453125" style="689" customWidth="1"/>
    <col min="10238" max="10238" width="2.453125" style="689" customWidth="1"/>
    <col min="10239" max="10240" width="10.36328125" style="689" bestFit="1" customWidth="1"/>
    <col min="10241" max="10241" width="11.36328125" style="689" bestFit="1" customWidth="1"/>
    <col min="10242" max="10242" width="3.08984375" style="689" customWidth="1"/>
    <col min="10243" max="10243" width="10.90625" style="689" bestFit="1" customWidth="1"/>
    <col min="10244" max="10244" width="14" style="689" bestFit="1" customWidth="1"/>
    <col min="10245" max="10245" width="9.6328125" style="689" bestFit="1" customWidth="1"/>
    <col min="10246" max="10246" width="1.90625" style="689" customWidth="1"/>
    <col min="10247" max="10247" width="11.36328125" style="689" bestFit="1" customWidth="1"/>
    <col min="10248" max="10492" width="8.7265625" style="689"/>
    <col min="10493" max="10493" width="28.453125" style="689" customWidth="1"/>
    <col min="10494" max="10494" width="2.453125" style="689" customWidth="1"/>
    <col min="10495" max="10496" width="10.36328125" style="689" bestFit="1" customWidth="1"/>
    <col min="10497" max="10497" width="11.36328125" style="689" bestFit="1" customWidth="1"/>
    <col min="10498" max="10498" width="3.08984375" style="689" customWidth="1"/>
    <col min="10499" max="10499" width="10.90625" style="689" bestFit="1" customWidth="1"/>
    <col min="10500" max="10500" width="14" style="689" bestFit="1" customWidth="1"/>
    <col min="10501" max="10501" width="9.6328125" style="689" bestFit="1" customWidth="1"/>
    <col min="10502" max="10502" width="1.90625" style="689" customWidth="1"/>
    <col min="10503" max="10503" width="11.36328125" style="689" bestFit="1" customWidth="1"/>
    <col min="10504" max="10748" width="8.7265625" style="689"/>
    <col min="10749" max="10749" width="28.453125" style="689" customWidth="1"/>
    <col min="10750" max="10750" width="2.453125" style="689" customWidth="1"/>
    <col min="10751" max="10752" width="10.36328125" style="689" bestFit="1" customWidth="1"/>
    <col min="10753" max="10753" width="11.36328125" style="689" bestFit="1" customWidth="1"/>
    <col min="10754" max="10754" width="3.08984375" style="689" customWidth="1"/>
    <col min="10755" max="10755" width="10.90625" style="689" bestFit="1" customWidth="1"/>
    <col min="10756" max="10756" width="14" style="689" bestFit="1" customWidth="1"/>
    <col min="10757" max="10757" width="9.6328125" style="689" bestFit="1" customWidth="1"/>
    <col min="10758" max="10758" width="1.90625" style="689" customWidth="1"/>
    <col min="10759" max="10759" width="11.36328125" style="689" bestFit="1" customWidth="1"/>
    <col min="10760" max="11004" width="8.7265625" style="689"/>
    <col min="11005" max="11005" width="28.453125" style="689" customWidth="1"/>
    <col min="11006" max="11006" width="2.453125" style="689" customWidth="1"/>
    <col min="11007" max="11008" width="10.36328125" style="689" bestFit="1" customWidth="1"/>
    <col min="11009" max="11009" width="11.36328125" style="689" bestFit="1" customWidth="1"/>
    <col min="11010" max="11010" width="3.08984375" style="689" customWidth="1"/>
    <col min="11011" max="11011" width="10.90625" style="689" bestFit="1" customWidth="1"/>
    <col min="11012" max="11012" width="14" style="689" bestFit="1" customWidth="1"/>
    <col min="11013" max="11013" width="9.6328125" style="689" bestFit="1" customWidth="1"/>
    <col min="11014" max="11014" width="1.90625" style="689" customWidth="1"/>
    <col min="11015" max="11015" width="11.36328125" style="689" bestFit="1" customWidth="1"/>
    <col min="11016" max="11260" width="8.7265625" style="689"/>
    <col min="11261" max="11261" width="28.453125" style="689" customWidth="1"/>
    <col min="11262" max="11262" width="2.453125" style="689" customWidth="1"/>
    <col min="11263" max="11264" width="10.36328125" style="689" bestFit="1" customWidth="1"/>
    <col min="11265" max="11265" width="11.36328125" style="689" bestFit="1" customWidth="1"/>
    <col min="11266" max="11266" width="3.08984375" style="689" customWidth="1"/>
    <col min="11267" max="11267" width="10.90625" style="689" bestFit="1" customWidth="1"/>
    <col min="11268" max="11268" width="14" style="689" bestFit="1" customWidth="1"/>
    <col min="11269" max="11269" width="9.6328125" style="689" bestFit="1" customWidth="1"/>
    <col min="11270" max="11270" width="1.90625" style="689" customWidth="1"/>
    <col min="11271" max="11271" width="11.36328125" style="689" bestFit="1" customWidth="1"/>
    <col min="11272" max="11516" width="8.7265625" style="689"/>
    <col min="11517" max="11517" width="28.453125" style="689" customWidth="1"/>
    <col min="11518" max="11518" width="2.453125" style="689" customWidth="1"/>
    <col min="11519" max="11520" width="10.36328125" style="689" bestFit="1" customWidth="1"/>
    <col min="11521" max="11521" width="11.36328125" style="689" bestFit="1" customWidth="1"/>
    <col min="11522" max="11522" width="3.08984375" style="689" customWidth="1"/>
    <col min="11523" max="11523" width="10.90625" style="689" bestFit="1" customWidth="1"/>
    <col min="11524" max="11524" width="14" style="689" bestFit="1" customWidth="1"/>
    <col min="11525" max="11525" width="9.6328125" style="689" bestFit="1" customWidth="1"/>
    <col min="11526" max="11526" width="1.90625" style="689" customWidth="1"/>
    <col min="11527" max="11527" width="11.36328125" style="689" bestFit="1" customWidth="1"/>
    <col min="11528" max="11772" width="8.7265625" style="689"/>
    <col min="11773" max="11773" width="28.453125" style="689" customWidth="1"/>
    <col min="11774" max="11774" width="2.453125" style="689" customWidth="1"/>
    <col min="11775" max="11776" width="10.36328125" style="689" bestFit="1" customWidth="1"/>
    <col min="11777" max="11777" width="11.36328125" style="689" bestFit="1" customWidth="1"/>
    <col min="11778" max="11778" width="3.08984375" style="689" customWidth="1"/>
    <col min="11779" max="11779" width="10.90625" style="689" bestFit="1" customWidth="1"/>
    <col min="11780" max="11780" width="14" style="689" bestFit="1" customWidth="1"/>
    <col min="11781" max="11781" width="9.6328125" style="689" bestFit="1" customWidth="1"/>
    <col min="11782" max="11782" width="1.90625" style="689" customWidth="1"/>
    <col min="11783" max="11783" width="11.36328125" style="689" bestFit="1" customWidth="1"/>
    <col min="11784" max="12028" width="8.7265625" style="689"/>
    <col min="12029" max="12029" width="28.453125" style="689" customWidth="1"/>
    <col min="12030" max="12030" width="2.453125" style="689" customWidth="1"/>
    <col min="12031" max="12032" width="10.36328125" style="689" bestFit="1" customWidth="1"/>
    <col min="12033" max="12033" width="11.36328125" style="689" bestFit="1" customWidth="1"/>
    <col min="12034" max="12034" width="3.08984375" style="689" customWidth="1"/>
    <col min="12035" max="12035" width="10.90625" style="689" bestFit="1" customWidth="1"/>
    <col min="12036" max="12036" width="14" style="689" bestFit="1" customWidth="1"/>
    <col min="12037" max="12037" width="9.6328125" style="689" bestFit="1" customWidth="1"/>
    <col min="12038" max="12038" width="1.90625" style="689" customWidth="1"/>
    <col min="12039" max="12039" width="11.36328125" style="689" bestFit="1" customWidth="1"/>
    <col min="12040" max="12284" width="8.7265625" style="689"/>
    <col min="12285" max="12285" width="28.453125" style="689" customWidth="1"/>
    <col min="12286" max="12286" width="2.453125" style="689" customWidth="1"/>
    <col min="12287" max="12288" width="10.36328125" style="689" bestFit="1" customWidth="1"/>
    <col min="12289" max="12289" width="11.36328125" style="689" bestFit="1" customWidth="1"/>
    <col min="12290" max="12290" width="3.08984375" style="689" customWidth="1"/>
    <col min="12291" max="12291" width="10.90625" style="689" bestFit="1" customWidth="1"/>
    <col min="12292" max="12292" width="14" style="689" bestFit="1" customWidth="1"/>
    <col min="12293" max="12293" width="9.6328125" style="689" bestFit="1" customWidth="1"/>
    <col min="12294" max="12294" width="1.90625" style="689" customWidth="1"/>
    <col min="12295" max="12295" width="11.36328125" style="689" bestFit="1" customWidth="1"/>
    <col min="12296" max="12540" width="8.7265625" style="689"/>
    <col min="12541" max="12541" width="28.453125" style="689" customWidth="1"/>
    <col min="12542" max="12542" width="2.453125" style="689" customWidth="1"/>
    <col min="12543" max="12544" width="10.36328125" style="689" bestFit="1" customWidth="1"/>
    <col min="12545" max="12545" width="11.36328125" style="689" bestFit="1" customWidth="1"/>
    <col min="12546" max="12546" width="3.08984375" style="689" customWidth="1"/>
    <col min="12547" max="12547" width="10.90625" style="689" bestFit="1" customWidth="1"/>
    <col min="12548" max="12548" width="14" style="689" bestFit="1" customWidth="1"/>
    <col min="12549" max="12549" width="9.6328125" style="689" bestFit="1" customWidth="1"/>
    <col min="12550" max="12550" width="1.90625" style="689" customWidth="1"/>
    <col min="12551" max="12551" width="11.36328125" style="689" bestFit="1" customWidth="1"/>
    <col min="12552" max="12796" width="8.7265625" style="689"/>
    <col min="12797" max="12797" width="28.453125" style="689" customWidth="1"/>
    <col min="12798" max="12798" width="2.453125" style="689" customWidth="1"/>
    <col min="12799" max="12800" width="10.36328125" style="689" bestFit="1" customWidth="1"/>
    <col min="12801" max="12801" width="11.36328125" style="689" bestFit="1" customWidth="1"/>
    <col min="12802" max="12802" width="3.08984375" style="689" customWidth="1"/>
    <col min="12803" max="12803" width="10.90625" style="689" bestFit="1" customWidth="1"/>
    <col min="12804" max="12804" width="14" style="689" bestFit="1" customWidth="1"/>
    <col min="12805" max="12805" width="9.6328125" style="689" bestFit="1" customWidth="1"/>
    <col min="12806" max="12806" width="1.90625" style="689" customWidth="1"/>
    <col min="12807" max="12807" width="11.36328125" style="689" bestFit="1" customWidth="1"/>
    <col min="12808" max="13052" width="8.7265625" style="689"/>
    <col min="13053" max="13053" width="28.453125" style="689" customWidth="1"/>
    <col min="13054" max="13054" width="2.453125" style="689" customWidth="1"/>
    <col min="13055" max="13056" width="10.36328125" style="689" bestFit="1" customWidth="1"/>
    <col min="13057" max="13057" width="11.36328125" style="689" bestFit="1" customWidth="1"/>
    <col min="13058" max="13058" width="3.08984375" style="689" customWidth="1"/>
    <col min="13059" max="13059" width="10.90625" style="689" bestFit="1" customWidth="1"/>
    <col min="13060" max="13060" width="14" style="689" bestFit="1" customWidth="1"/>
    <col min="13061" max="13061" width="9.6328125" style="689" bestFit="1" customWidth="1"/>
    <col min="13062" max="13062" width="1.90625" style="689" customWidth="1"/>
    <col min="13063" max="13063" width="11.36328125" style="689" bestFit="1" customWidth="1"/>
    <col min="13064" max="13308" width="8.7265625" style="689"/>
    <col min="13309" max="13309" width="28.453125" style="689" customWidth="1"/>
    <col min="13310" max="13310" width="2.453125" style="689" customWidth="1"/>
    <col min="13311" max="13312" width="10.36328125" style="689" bestFit="1" customWidth="1"/>
    <col min="13313" max="13313" width="11.36328125" style="689" bestFit="1" customWidth="1"/>
    <col min="13314" max="13314" width="3.08984375" style="689" customWidth="1"/>
    <col min="13315" max="13315" width="10.90625" style="689" bestFit="1" customWidth="1"/>
    <col min="13316" max="13316" width="14" style="689" bestFit="1" customWidth="1"/>
    <col min="13317" max="13317" width="9.6328125" style="689" bestFit="1" customWidth="1"/>
    <col min="13318" max="13318" width="1.90625" style="689" customWidth="1"/>
    <col min="13319" max="13319" width="11.36328125" style="689" bestFit="1" customWidth="1"/>
    <col min="13320" max="13564" width="8.7265625" style="689"/>
    <col min="13565" max="13565" width="28.453125" style="689" customWidth="1"/>
    <col min="13566" max="13566" width="2.453125" style="689" customWidth="1"/>
    <col min="13567" max="13568" width="10.36328125" style="689" bestFit="1" customWidth="1"/>
    <col min="13569" max="13569" width="11.36328125" style="689" bestFit="1" customWidth="1"/>
    <col min="13570" max="13570" width="3.08984375" style="689" customWidth="1"/>
    <col min="13571" max="13571" width="10.90625" style="689" bestFit="1" customWidth="1"/>
    <col min="13572" max="13572" width="14" style="689" bestFit="1" customWidth="1"/>
    <col min="13573" max="13573" width="9.6328125" style="689" bestFit="1" customWidth="1"/>
    <col min="13574" max="13574" width="1.90625" style="689" customWidth="1"/>
    <col min="13575" max="13575" width="11.36328125" style="689" bestFit="1" customWidth="1"/>
    <col min="13576" max="13820" width="8.7265625" style="689"/>
    <col min="13821" max="13821" width="28.453125" style="689" customWidth="1"/>
    <col min="13822" max="13822" width="2.453125" style="689" customWidth="1"/>
    <col min="13823" max="13824" width="10.36328125" style="689" bestFit="1" customWidth="1"/>
    <col min="13825" max="13825" width="11.36328125" style="689" bestFit="1" customWidth="1"/>
    <col min="13826" max="13826" width="3.08984375" style="689" customWidth="1"/>
    <col min="13827" max="13827" width="10.90625" style="689" bestFit="1" customWidth="1"/>
    <col min="13828" max="13828" width="14" style="689" bestFit="1" customWidth="1"/>
    <col min="13829" max="13829" width="9.6328125" style="689" bestFit="1" customWidth="1"/>
    <col min="13830" max="13830" width="1.90625" style="689" customWidth="1"/>
    <col min="13831" max="13831" width="11.36328125" style="689" bestFit="1" customWidth="1"/>
    <col min="13832" max="14076" width="8.7265625" style="689"/>
    <col min="14077" max="14077" width="28.453125" style="689" customWidth="1"/>
    <col min="14078" max="14078" width="2.453125" style="689" customWidth="1"/>
    <col min="14079" max="14080" width="10.36328125" style="689" bestFit="1" customWidth="1"/>
    <col min="14081" max="14081" width="11.36328125" style="689" bestFit="1" customWidth="1"/>
    <col min="14082" max="14082" width="3.08984375" style="689" customWidth="1"/>
    <col min="14083" max="14083" width="10.90625" style="689" bestFit="1" customWidth="1"/>
    <col min="14084" max="14084" width="14" style="689" bestFit="1" customWidth="1"/>
    <col min="14085" max="14085" width="9.6328125" style="689" bestFit="1" customWidth="1"/>
    <col min="14086" max="14086" width="1.90625" style="689" customWidth="1"/>
    <col min="14087" max="14087" width="11.36328125" style="689" bestFit="1" customWidth="1"/>
    <col min="14088" max="14332" width="8.7265625" style="689"/>
    <col min="14333" max="14333" width="28.453125" style="689" customWidth="1"/>
    <col min="14334" max="14334" width="2.453125" style="689" customWidth="1"/>
    <col min="14335" max="14336" width="10.36328125" style="689" bestFit="1" customWidth="1"/>
    <col min="14337" max="14337" width="11.36328125" style="689" bestFit="1" customWidth="1"/>
    <col min="14338" max="14338" width="3.08984375" style="689" customWidth="1"/>
    <col min="14339" max="14339" width="10.90625" style="689" bestFit="1" customWidth="1"/>
    <col min="14340" max="14340" width="14" style="689" bestFit="1" customWidth="1"/>
    <col min="14341" max="14341" width="9.6328125" style="689" bestFit="1" customWidth="1"/>
    <col min="14342" max="14342" width="1.90625" style="689" customWidth="1"/>
    <col min="14343" max="14343" width="11.36328125" style="689" bestFit="1" customWidth="1"/>
    <col min="14344" max="14588" width="8.7265625" style="689"/>
    <col min="14589" max="14589" width="28.453125" style="689" customWidth="1"/>
    <col min="14590" max="14590" width="2.453125" style="689" customWidth="1"/>
    <col min="14591" max="14592" width="10.36328125" style="689" bestFit="1" customWidth="1"/>
    <col min="14593" max="14593" width="11.36328125" style="689" bestFit="1" customWidth="1"/>
    <col min="14594" max="14594" width="3.08984375" style="689" customWidth="1"/>
    <col min="14595" max="14595" width="10.90625" style="689" bestFit="1" customWidth="1"/>
    <col min="14596" max="14596" width="14" style="689" bestFit="1" customWidth="1"/>
    <col min="14597" max="14597" width="9.6328125" style="689" bestFit="1" customWidth="1"/>
    <col min="14598" max="14598" width="1.90625" style="689" customWidth="1"/>
    <col min="14599" max="14599" width="11.36328125" style="689" bestFit="1" customWidth="1"/>
    <col min="14600" max="14844" width="8.7265625" style="689"/>
    <col min="14845" max="14845" width="28.453125" style="689" customWidth="1"/>
    <col min="14846" max="14846" width="2.453125" style="689" customWidth="1"/>
    <col min="14847" max="14848" width="10.36328125" style="689" bestFit="1" customWidth="1"/>
    <col min="14849" max="14849" width="11.36328125" style="689" bestFit="1" customWidth="1"/>
    <col min="14850" max="14850" width="3.08984375" style="689" customWidth="1"/>
    <col min="14851" max="14851" width="10.90625" style="689" bestFit="1" customWidth="1"/>
    <col min="14852" max="14852" width="14" style="689" bestFit="1" customWidth="1"/>
    <col min="14853" max="14853" width="9.6328125" style="689" bestFit="1" customWidth="1"/>
    <col min="14854" max="14854" width="1.90625" style="689" customWidth="1"/>
    <col min="14855" max="14855" width="11.36328125" style="689" bestFit="1" customWidth="1"/>
    <col min="14856" max="15100" width="8.7265625" style="689"/>
    <col min="15101" max="15101" width="28.453125" style="689" customWidth="1"/>
    <col min="15102" max="15102" width="2.453125" style="689" customWidth="1"/>
    <col min="15103" max="15104" width="10.36328125" style="689" bestFit="1" customWidth="1"/>
    <col min="15105" max="15105" width="11.36328125" style="689" bestFit="1" customWidth="1"/>
    <col min="15106" max="15106" width="3.08984375" style="689" customWidth="1"/>
    <col min="15107" max="15107" width="10.90625" style="689" bestFit="1" customWidth="1"/>
    <col min="15108" max="15108" width="14" style="689" bestFit="1" customWidth="1"/>
    <col min="15109" max="15109" width="9.6328125" style="689" bestFit="1" customWidth="1"/>
    <col min="15110" max="15110" width="1.90625" style="689" customWidth="1"/>
    <col min="15111" max="15111" width="11.36328125" style="689" bestFit="1" customWidth="1"/>
    <col min="15112" max="15356" width="8.7265625" style="689"/>
    <col min="15357" max="15357" width="28.453125" style="689" customWidth="1"/>
    <col min="15358" max="15358" width="2.453125" style="689" customWidth="1"/>
    <col min="15359" max="15360" width="10.36328125" style="689" bestFit="1" customWidth="1"/>
    <col min="15361" max="15361" width="11.36328125" style="689" bestFit="1" customWidth="1"/>
    <col min="15362" max="15362" width="3.08984375" style="689" customWidth="1"/>
    <col min="15363" max="15363" width="10.90625" style="689" bestFit="1" customWidth="1"/>
    <col min="15364" max="15364" width="14" style="689" bestFit="1" customWidth="1"/>
    <col min="15365" max="15365" width="9.6328125" style="689" bestFit="1" customWidth="1"/>
    <col min="15366" max="15366" width="1.90625" style="689" customWidth="1"/>
    <col min="15367" max="15367" width="11.36328125" style="689" bestFit="1" customWidth="1"/>
    <col min="15368" max="15612" width="8.7265625" style="689"/>
    <col min="15613" max="15613" width="28.453125" style="689" customWidth="1"/>
    <col min="15614" max="15614" width="2.453125" style="689" customWidth="1"/>
    <col min="15615" max="15616" width="10.36328125" style="689" bestFit="1" customWidth="1"/>
    <col min="15617" max="15617" width="11.36328125" style="689" bestFit="1" customWidth="1"/>
    <col min="15618" max="15618" width="3.08984375" style="689" customWidth="1"/>
    <col min="15619" max="15619" width="10.90625" style="689" bestFit="1" customWidth="1"/>
    <col min="15620" max="15620" width="14" style="689" bestFit="1" customWidth="1"/>
    <col min="15621" max="15621" width="9.6328125" style="689" bestFit="1" customWidth="1"/>
    <col min="15622" max="15622" width="1.90625" style="689" customWidth="1"/>
    <col min="15623" max="15623" width="11.36328125" style="689" bestFit="1" customWidth="1"/>
    <col min="15624" max="15868" width="8.7265625" style="689"/>
    <col min="15869" max="15869" width="28.453125" style="689" customWidth="1"/>
    <col min="15870" max="15870" width="2.453125" style="689" customWidth="1"/>
    <col min="15871" max="15872" width="10.36328125" style="689" bestFit="1" customWidth="1"/>
    <col min="15873" max="15873" width="11.36328125" style="689" bestFit="1" customWidth="1"/>
    <col min="15874" max="15874" width="3.08984375" style="689" customWidth="1"/>
    <col min="15875" max="15875" width="10.90625" style="689" bestFit="1" customWidth="1"/>
    <col min="15876" max="15876" width="14" style="689" bestFit="1" customWidth="1"/>
    <col min="15877" max="15877" width="9.6328125" style="689" bestFit="1" customWidth="1"/>
    <col min="15878" max="15878" width="1.90625" style="689" customWidth="1"/>
    <col min="15879" max="15879" width="11.36328125" style="689" bestFit="1" customWidth="1"/>
    <col min="15880" max="16124" width="8.7265625" style="689"/>
    <col min="16125" max="16125" width="28.453125" style="689" customWidth="1"/>
    <col min="16126" max="16126" width="2.453125" style="689" customWidth="1"/>
    <col min="16127" max="16128" width="10.36328125" style="689" bestFit="1" customWidth="1"/>
    <col min="16129" max="16129" width="11.36328125" style="689" bestFit="1" customWidth="1"/>
    <col min="16130" max="16130" width="3.08984375" style="689" customWidth="1"/>
    <col min="16131" max="16131" width="10.90625" style="689" bestFit="1" customWidth="1"/>
    <col min="16132" max="16132" width="14" style="689" bestFit="1" customWidth="1"/>
    <col min="16133" max="16133" width="9.6328125" style="689" bestFit="1" customWidth="1"/>
    <col min="16134" max="16134" width="1.90625" style="689" customWidth="1"/>
    <col min="16135" max="16135" width="11.36328125" style="689" bestFit="1" customWidth="1"/>
    <col min="16136" max="16384" width="8.7265625" style="689"/>
  </cols>
  <sheetData>
    <row r="1" spans="2:13" ht="15.5">
      <c r="F1" s="1116"/>
      <c r="G1" s="1116"/>
      <c r="H1" s="1116"/>
      <c r="I1" s="1116"/>
      <c r="J1" s="1116"/>
      <c r="K1" s="1116"/>
    </row>
    <row r="2" spans="2:13" ht="16" thickBot="1">
      <c r="F2" s="1117" t="s">
        <v>507</v>
      </c>
      <c r="G2" s="1117"/>
      <c r="H2" s="1117"/>
      <c r="I2" s="1117"/>
      <c r="J2" s="1117"/>
      <c r="K2" s="1117"/>
    </row>
    <row r="3" spans="2:13" ht="21" customHeight="1" thickBot="1">
      <c r="C3" s="690"/>
      <c r="D3" s="691"/>
      <c r="E3" s="692"/>
      <c r="F3" s="1118" t="s">
        <v>835</v>
      </c>
      <c r="G3" s="1118"/>
      <c r="H3" s="1118"/>
      <c r="I3" s="1118"/>
      <c r="J3" s="1118"/>
      <c r="K3" s="1118"/>
    </row>
    <row r="4" spans="2:13" ht="33" customHeight="1" thickBot="1">
      <c r="D4" s="758" t="s">
        <v>727</v>
      </c>
      <c r="E4" s="759"/>
      <c r="F4" s="760" t="s">
        <v>398</v>
      </c>
      <c r="G4" s="708" t="s">
        <v>397</v>
      </c>
      <c r="H4" s="708" t="s">
        <v>551</v>
      </c>
      <c r="I4" s="709" t="s">
        <v>132</v>
      </c>
      <c r="J4" s="761"/>
      <c r="K4" s="762" t="s">
        <v>197</v>
      </c>
      <c r="L4" s="761"/>
      <c r="M4" s="763" t="s">
        <v>836</v>
      </c>
    </row>
    <row r="5" spans="2:13">
      <c r="B5" s="689" t="s">
        <v>133</v>
      </c>
      <c r="C5" s="693"/>
      <c r="D5" s="766">
        <v>297450</v>
      </c>
      <c r="E5" s="765"/>
      <c r="F5" s="694">
        <v>50696</v>
      </c>
      <c r="G5" s="694">
        <v>0</v>
      </c>
      <c r="H5" s="694">
        <v>17200</v>
      </c>
      <c r="I5" s="694">
        <f>SUM(F5:H5)</f>
        <v>67896</v>
      </c>
      <c r="J5" s="707"/>
      <c r="K5" s="694">
        <f>+D5-I5</f>
        <v>229554</v>
      </c>
      <c r="L5" s="707"/>
      <c r="M5" s="766">
        <v>10000</v>
      </c>
    </row>
    <row r="6" spans="2:13">
      <c r="B6" s="689" t="s">
        <v>134</v>
      </c>
      <c r="C6" s="695"/>
      <c r="D6" s="356">
        <v>295000</v>
      </c>
      <c r="E6" s="765"/>
      <c r="F6" s="890">
        <v>217127</v>
      </c>
      <c r="G6" s="697">
        <v>0</v>
      </c>
      <c r="H6" s="697"/>
      <c r="I6" s="767">
        <f t="shared" ref="I6:I12" si="0">SUM(F6:H6)</f>
        <v>217127</v>
      </c>
      <c r="J6" s="707"/>
      <c r="K6" s="767">
        <f>+D6-I6</f>
        <v>77873</v>
      </c>
      <c r="L6" s="707"/>
      <c r="M6" s="356">
        <v>297500</v>
      </c>
    </row>
    <row r="7" spans="2:13">
      <c r="B7" s="689" t="s">
        <v>135</v>
      </c>
      <c r="C7" s="695"/>
      <c r="D7" s="980">
        <v>1166500</v>
      </c>
      <c r="E7" s="765"/>
      <c r="F7" s="981">
        <v>408555</v>
      </c>
      <c r="G7" s="699">
        <v>0</v>
      </c>
      <c r="H7" s="981">
        <v>94865</v>
      </c>
      <c r="I7" s="706">
        <f t="shared" si="0"/>
        <v>503420</v>
      </c>
      <c r="J7" s="707"/>
      <c r="K7" s="706">
        <f>+D7-I7</f>
        <v>663080</v>
      </c>
      <c r="L7" s="707"/>
      <c r="M7" s="980">
        <v>623225</v>
      </c>
    </row>
    <row r="8" spans="2:13" ht="13" hidden="1" thickBot="1">
      <c r="B8" s="689" t="s">
        <v>346</v>
      </c>
      <c r="C8" s="695"/>
      <c r="D8" s="768">
        <v>0</v>
      </c>
      <c r="E8" s="765"/>
      <c r="F8" s="704">
        <v>0</v>
      </c>
      <c r="G8" s="704">
        <v>0</v>
      </c>
      <c r="H8" s="704">
        <v>0</v>
      </c>
      <c r="I8" s="705">
        <f t="shared" si="0"/>
        <v>0</v>
      </c>
      <c r="J8" s="707"/>
      <c r="K8" s="705">
        <f>+D8-I8</f>
        <v>0</v>
      </c>
      <c r="L8" s="707"/>
      <c r="M8" s="768">
        <v>0</v>
      </c>
    </row>
    <row r="9" spans="2:13">
      <c r="B9" s="689" t="s">
        <v>198</v>
      </c>
      <c r="C9" s="693"/>
      <c r="D9" s="770">
        <f>SUM(D5:D8)</f>
        <v>1758950</v>
      </c>
      <c r="E9" s="769"/>
      <c r="F9" s="701">
        <f>SUM(F5:F8)</f>
        <v>676378</v>
      </c>
      <c r="G9" s="701">
        <f>SUM(G5:G8)</f>
        <v>0</v>
      </c>
      <c r="H9" s="701">
        <f>SUM(H5:H8)</f>
        <v>112065</v>
      </c>
      <c r="I9" s="701">
        <f>SUM(I5:I8)</f>
        <v>788443</v>
      </c>
      <c r="J9" s="707"/>
      <c r="K9" s="701">
        <f>SUM(K5:K8)</f>
        <v>970507</v>
      </c>
      <c r="L9" s="707"/>
      <c r="M9" s="770">
        <f>SUM(M5:M8)</f>
        <v>930725</v>
      </c>
    </row>
    <row r="10" spans="2:13">
      <c r="B10" s="689" t="s">
        <v>200</v>
      </c>
      <c r="C10" s="693"/>
      <c r="D10" s="982">
        <v>0</v>
      </c>
      <c r="E10" s="769"/>
      <c r="F10" s="701"/>
      <c r="G10" s="701"/>
      <c r="H10" s="701"/>
      <c r="I10" s="895">
        <f t="shared" si="0"/>
        <v>0</v>
      </c>
      <c r="J10" s="707"/>
      <c r="K10" s="894">
        <f>+D10-I10</f>
        <v>0</v>
      </c>
      <c r="L10" s="707"/>
      <c r="M10" s="770"/>
    </row>
    <row r="11" spans="2:13" ht="13" thickBot="1">
      <c r="B11" s="689" t="s">
        <v>837</v>
      </c>
      <c r="C11" s="693"/>
      <c r="D11" s="771"/>
      <c r="E11" s="769"/>
      <c r="F11" s="920">
        <v>21328</v>
      </c>
      <c r="G11" s="704"/>
      <c r="H11" s="704"/>
      <c r="I11" s="705">
        <f t="shared" si="0"/>
        <v>21328</v>
      </c>
      <c r="J11" s="765"/>
      <c r="K11" s="705">
        <f>+D11-I11</f>
        <v>-21328</v>
      </c>
      <c r="L11" s="707"/>
      <c r="M11" s="771">
        <v>0</v>
      </c>
    </row>
    <row r="12" spans="2:13" ht="13" hidden="1" thickBot="1">
      <c r="B12" s="689" t="s">
        <v>200</v>
      </c>
      <c r="C12" s="695"/>
      <c r="D12" s="771">
        <v>0</v>
      </c>
      <c r="E12" s="765"/>
      <c r="F12" s="700"/>
      <c r="G12" s="700"/>
      <c r="H12" s="700"/>
      <c r="I12" s="706">
        <f t="shared" si="0"/>
        <v>0</v>
      </c>
      <c r="J12" s="707"/>
      <c r="K12" s="706">
        <f>+D12-I12</f>
        <v>0</v>
      </c>
      <c r="L12" s="707"/>
      <c r="M12" s="771">
        <v>0</v>
      </c>
    </row>
    <row r="13" spans="2:13">
      <c r="B13" s="689" t="s">
        <v>138</v>
      </c>
      <c r="C13" s="693"/>
      <c r="D13" s="770">
        <f>SUM(D9:D12)</f>
        <v>1758950</v>
      </c>
      <c r="E13" s="765"/>
      <c r="F13" s="701">
        <f>SUM(F9:F12)</f>
        <v>697706</v>
      </c>
      <c r="G13" s="701">
        <f>SUM(G9:G12)</f>
        <v>0</v>
      </c>
      <c r="H13" s="701">
        <f>SUM(H9:H12)</f>
        <v>112065</v>
      </c>
      <c r="I13" s="701">
        <f>SUM(I9:I12)</f>
        <v>809771</v>
      </c>
      <c r="J13" s="707"/>
      <c r="K13" s="701">
        <f>SUM(K9:K12)</f>
        <v>949179</v>
      </c>
      <c r="L13" s="707"/>
      <c r="M13" s="770">
        <f>SUM(M9:M12)</f>
        <v>930725</v>
      </c>
    </row>
    <row r="14" spans="2:13">
      <c r="C14" s="693"/>
      <c r="D14" s="770"/>
      <c r="E14" s="765"/>
      <c r="F14" s="701"/>
      <c r="G14" s="701"/>
      <c r="H14" s="701"/>
      <c r="I14" s="701"/>
      <c r="J14" s="707"/>
      <c r="K14" s="701"/>
      <c r="L14" s="707"/>
    </row>
    <row r="15" spans="2:13">
      <c r="B15" s="922" t="s">
        <v>838</v>
      </c>
      <c r="E15" s="765"/>
      <c r="F15" s="701"/>
      <c r="G15" s="701"/>
      <c r="H15" s="701"/>
      <c r="I15" s="701"/>
      <c r="J15" s="707"/>
      <c r="K15" s="701"/>
      <c r="L15" s="707"/>
    </row>
    <row r="16" spans="2:13" ht="14.5">
      <c r="B16" s="961" t="s">
        <v>799</v>
      </c>
      <c r="D16" s="923">
        <v>7301.57</v>
      </c>
      <c r="E16" s="765"/>
      <c r="F16" s="701"/>
      <c r="G16" s="701"/>
      <c r="H16" s="701"/>
      <c r="I16" s="701"/>
      <c r="J16" s="707"/>
      <c r="K16" s="701"/>
      <c r="L16" s="707"/>
    </row>
    <row r="17" spans="2:12" ht="14.5">
      <c r="B17" s="961" t="s">
        <v>791</v>
      </c>
      <c r="D17" s="923">
        <v>14026.44</v>
      </c>
      <c r="E17" s="765"/>
      <c r="F17" s="701"/>
      <c r="G17" s="701"/>
      <c r="H17" s="701"/>
      <c r="I17" s="701"/>
      <c r="J17" s="707"/>
      <c r="K17" s="701"/>
      <c r="L17" s="707"/>
    </row>
    <row r="18" spans="2:12">
      <c r="D18" s="923"/>
      <c r="I18" s="702"/>
    </row>
    <row r="19" spans="2:12">
      <c r="D19" s="923"/>
      <c r="I19" s="702"/>
    </row>
  </sheetData>
  <mergeCells count="3">
    <mergeCell ref="F1:K1"/>
    <mergeCell ref="F2:K2"/>
    <mergeCell ref="F3:K3"/>
  </mergeCells>
  <pageMargins left="0.75" right="0.75" top="1" bottom="1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1"/>
  <sheetViews>
    <sheetView showGridLines="0" zoomScaleNormal="100" workbookViewId="0">
      <selection activeCell="F20" sqref="F20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2.1796875" style="688" bestFit="1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948"/>
      <c r="G6" s="153"/>
    </row>
    <row r="7" spans="1:7" s="76" customFormat="1" ht="14">
      <c r="D7" s="948"/>
      <c r="E7" s="948"/>
      <c r="F7" s="948"/>
      <c r="G7" s="153"/>
    </row>
    <row r="8" spans="1:7" s="76" customFormat="1" ht="14">
      <c r="D8" s="948"/>
      <c r="E8" s="948"/>
      <c r="F8" s="948"/>
      <c r="G8" s="153"/>
    </row>
    <row r="9" spans="1:7" s="76" customFormat="1" ht="14">
      <c r="D9" s="948"/>
      <c r="E9" s="948"/>
      <c r="F9" s="948"/>
      <c r="G9" s="153"/>
    </row>
    <row r="10" spans="1:7" s="76" customFormat="1" ht="14"/>
    <row r="11" spans="1:7" s="76" customFormat="1" ht="14">
      <c r="A11" s="76" t="s">
        <v>70</v>
      </c>
      <c r="B11" s="950">
        <v>43231</v>
      </c>
      <c r="D11" s="951"/>
    </row>
    <row r="12" spans="1:7" s="76" customFormat="1" ht="14"/>
    <row r="13" spans="1:7" s="76" customFormat="1" ht="14">
      <c r="A13" s="76" t="s">
        <v>71</v>
      </c>
      <c r="B13" s="76" t="s">
        <v>72</v>
      </c>
    </row>
    <row r="14" spans="1:7" s="76" customFormat="1" ht="14">
      <c r="B14" s="526"/>
      <c r="C14" s="526"/>
      <c r="D14" s="526"/>
    </row>
    <row r="15" spans="1:7" s="76" customFormat="1" ht="14">
      <c r="A15" s="76" t="s">
        <v>73</v>
      </c>
      <c r="B15" s="76" t="s">
        <v>647</v>
      </c>
    </row>
    <row r="16" spans="1:7" s="76" customFormat="1" ht="14">
      <c r="B16" s="526"/>
      <c r="C16" s="526"/>
      <c r="D16" s="526"/>
    </row>
    <row r="17" spans="1:9" s="76" customFormat="1" ht="14">
      <c r="A17" s="76" t="s">
        <v>75</v>
      </c>
      <c r="B17" s="77" t="s">
        <v>828</v>
      </c>
    </row>
    <row r="18" spans="1:9" s="76" customFormat="1" ht="14">
      <c r="B18" s="526"/>
      <c r="C18" s="526"/>
      <c r="D18" s="526"/>
    </row>
    <row r="19" spans="1:9" s="76" customFormat="1" ht="14">
      <c r="A19" s="76" t="s">
        <v>494</v>
      </c>
      <c r="B19" s="526"/>
      <c r="C19" s="526"/>
      <c r="D19" s="526"/>
    </row>
    <row r="20" spans="1:9" s="76" customFormat="1" ht="14">
      <c r="A20" s="99" t="s">
        <v>829</v>
      </c>
      <c r="B20" s="527"/>
      <c r="C20" s="527"/>
      <c r="D20" s="527"/>
    </row>
    <row r="21" spans="1:9" s="76" customFormat="1" ht="14">
      <c r="A21" s="99" t="s">
        <v>832</v>
      </c>
      <c r="B21" s="527"/>
      <c r="C21" s="527"/>
      <c r="D21" s="527"/>
    </row>
    <row r="22" spans="1:9" s="76" customFormat="1" ht="14">
      <c r="A22" s="99"/>
      <c r="B22" s="527"/>
      <c r="C22" s="527"/>
      <c r="D22" s="527"/>
    </row>
    <row r="23" spans="1:9" s="76" customFormat="1" ht="14">
      <c r="A23" s="99" t="s">
        <v>831</v>
      </c>
      <c r="B23" s="527"/>
      <c r="C23" s="527"/>
      <c r="D23" s="527"/>
    </row>
    <row r="24" spans="1:9" s="76" customFormat="1" ht="14">
      <c r="B24" s="526"/>
      <c r="C24" s="526"/>
      <c r="D24" s="526"/>
      <c r="E24" s="526"/>
      <c r="F24" s="526"/>
      <c r="G24" s="526"/>
      <c r="H24" s="526"/>
      <c r="I24" s="526"/>
    </row>
    <row r="26" spans="1:9">
      <c r="A26" s="76" t="s">
        <v>75</v>
      </c>
      <c r="B26" s="77" t="s">
        <v>810</v>
      </c>
      <c r="C26" s="76"/>
      <c r="D26" s="76"/>
      <c r="E26" s="76"/>
      <c r="F26" s="126"/>
    </row>
    <row r="27" spans="1:9">
      <c r="A27" s="76"/>
      <c r="B27" s="76"/>
      <c r="C27" s="76"/>
      <c r="D27" s="76"/>
      <c r="E27" s="76"/>
      <c r="F27" s="126"/>
    </row>
    <row r="28" spans="1:9">
      <c r="A28" s="961"/>
      <c r="B28" s="961"/>
      <c r="C28" s="961"/>
      <c r="D28" s="961"/>
      <c r="E28" s="961"/>
      <c r="F28" s="962"/>
    </row>
    <row r="29" spans="1:9">
      <c r="A29" s="440" t="s">
        <v>18</v>
      </c>
      <c r="B29" s="441" t="s">
        <v>0</v>
      </c>
      <c r="C29" s="442"/>
      <c r="D29" s="443" t="s">
        <v>1</v>
      </c>
      <c r="E29" s="444"/>
      <c r="F29" s="156" t="s">
        <v>163</v>
      </c>
    </row>
    <row r="30" spans="1:9">
      <c r="A30" s="953"/>
      <c r="B30" s="957"/>
      <c r="C30" s="953"/>
      <c r="D30" s="953"/>
      <c r="E30" s="953"/>
      <c r="F30" s="126"/>
    </row>
    <row r="31" spans="1:9">
      <c r="A31" s="953"/>
      <c r="B31" s="449" t="s">
        <v>4</v>
      </c>
      <c r="C31" s="953"/>
      <c r="D31" s="953"/>
      <c r="E31" s="953"/>
      <c r="F31" s="126"/>
    </row>
    <row r="32" spans="1:9">
      <c r="A32" s="953" t="s">
        <v>811</v>
      </c>
      <c r="B32" s="955" t="s">
        <v>586</v>
      </c>
      <c r="C32" s="953"/>
      <c r="D32" s="953" t="s">
        <v>812</v>
      </c>
      <c r="E32" s="953"/>
      <c r="F32" s="968">
        <v>10000</v>
      </c>
    </row>
    <row r="33" spans="1:6">
      <c r="A33" s="953"/>
      <c r="B33" s="955"/>
      <c r="C33" s="953"/>
      <c r="D33" s="953"/>
      <c r="E33" s="953"/>
      <c r="F33" s="126"/>
    </row>
    <row r="34" spans="1:6">
      <c r="A34" s="953"/>
      <c r="B34" s="957"/>
      <c r="C34" s="953"/>
      <c r="D34" s="953"/>
      <c r="E34" s="953"/>
      <c r="F34" s="798"/>
    </row>
    <row r="35" spans="1:6" ht="15" thickBot="1">
      <c r="A35" s="953"/>
      <c r="B35" s="957" t="s">
        <v>17</v>
      </c>
      <c r="C35" s="953"/>
      <c r="D35" s="453" t="s">
        <v>514</v>
      </c>
      <c r="E35" s="953"/>
      <c r="F35" s="967">
        <f>SUM(F32:F34)</f>
        <v>10000</v>
      </c>
    </row>
    <row r="36" spans="1:6">
      <c r="A36" s="953"/>
      <c r="B36" s="449" t="s">
        <v>7</v>
      </c>
      <c r="C36" s="953"/>
      <c r="D36" s="453"/>
      <c r="E36" s="953"/>
      <c r="F36" s="800"/>
    </row>
    <row r="37" spans="1:6">
      <c r="A37" s="953" t="s">
        <v>50</v>
      </c>
      <c r="B37" s="955" t="s">
        <v>813</v>
      </c>
      <c r="C37" s="953"/>
      <c r="D37" s="953" t="s">
        <v>814</v>
      </c>
      <c r="E37" s="953"/>
      <c r="F37" s="968">
        <v>7500</v>
      </c>
    </row>
    <row r="38" spans="1:6">
      <c r="A38" s="953" t="s">
        <v>305</v>
      </c>
      <c r="B38" s="955" t="s">
        <v>312</v>
      </c>
      <c r="C38" s="953"/>
      <c r="D38" s="953" t="s">
        <v>833</v>
      </c>
      <c r="E38" s="953"/>
      <c r="F38" s="958">
        <v>250000</v>
      </c>
    </row>
    <row r="39" spans="1:6">
      <c r="A39" s="953" t="s">
        <v>815</v>
      </c>
      <c r="B39" s="955" t="s">
        <v>816</v>
      </c>
      <c r="C39" s="953"/>
      <c r="D39" s="953" t="s">
        <v>817</v>
      </c>
      <c r="E39" s="953"/>
      <c r="F39" s="958">
        <v>40000</v>
      </c>
    </row>
    <row r="40" spans="1:6">
      <c r="A40" s="953"/>
      <c r="B40" s="955"/>
      <c r="C40" s="953"/>
      <c r="D40" s="960"/>
      <c r="E40" s="953"/>
      <c r="F40" s="958"/>
    </row>
    <row r="41" spans="1:6" ht="15" thickBot="1">
      <c r="A41" s="961"/>
      <c r="B41" s="961"/>
      <c r="C41" s="961"/>
      <c r="D41" s="471" t="s">
        <v>529</v>
      </c>
      <c r="E41" s="961"/>
      <c r="F41" s="967">
        <f>SUM(F37:F40)</f>
        <v>297500</v>
      </c>
    </row>
    <row r="42" spans="1:6">
      <c r="A42" s="961"/>
      <c r="B42" s="961"/>
      <c r="C42" s="961"/>
      <c r="D42" s="471"/>
      <c r="E42" s="961"/>
      <c r="F42" s="962"/>
    </row>
    <row r="43" spans="1:6">
      <c r="A43" s="961"/>
      <c r="B43" s="475" t="s">
        <v>450</v>
      </c>
      <c r="C43" s="961"/>
      <c r="D43" s="471"/>
      <c r="E43" s="961"/>
      <c r="F43" s="962"/>
    </row>
    <row r="44" spans="1:6">
      <c r="A44" s="961" t="s">
        <v>818</v>
      </c>
      <c r="B44" s="963" t="s">
        <v>666</v>
      </c>
      <c r="C44" s="961"/>
      <c r="D44" s="961" t="s">
        <v>819</v>
      </c>
      <c r="E44" s="961"/>
      <c r="F44" s="969">
        <v>12550</v>
      </c>
    </row>
    <row r="45" spans="1:6">
      <c r="A45" s="961" t="s">
        <v>50</v>
      </c>
      <c r="B45" s="963" t="s">
        <v>318</v>
      </c>
      <c r="C45" s="961"/>
      <c r="D45" s="961" t="s">
        <v>820</v>
      </c>
      <c r="E45" s="961"/>
      <c r="F45" s="962">
        <v>23000</v>
      </c>
    </row>
    <row r="46" spans="1:6">
      <c r="A46" s="961" t="s">
        <v>50</v>
      </c>
      <c r="B46" s="963" t="s">
        <v>821</v>
      </c>
      <c r="C46" s="961"/>
      <c r="D46" s="961" t="s">
        <v>822</v>
      </c>
      <c r="E46" s="961"/>
      <c r="F46" s="962">
        <v>8000</v>
      </c>
    </row>
    <row r="47" spans="1:6">
      <c r="A47" s="961" t="s">
        <v>50</v>
      </c>
      <c r="B47" s="963" t="s">
        <v>750</v>
      </c>
      <c r="C47" s="961"/>
      <c r="D47" s="961" t="s">
        <v>830</v>
      </c>
      <c r="E47" s="961"/>
      <c r="F47" s="962">
        <v>400000</v>
      </c>
    </row>
    <row r="48" spans="1:6">
      <c r="A48" s="961" t="s">
        <v>489</v>
      </c>
      <c r="B48" s="963" t="s">
        <v>323</v>
      </c>
      <c r="C48" s="961"/>
      <c r="D48" s="961" t="s">
        <v>33</v>
      </c>
      <c r="E48" s="961"/>
      <c r="F48" s="962">
        <v>26125</v>
      </c>
    </row>
    <row r="49" spans="1:6">
      <c r="A49" s="961" t="s">
        <v>818</v>
      </c>
      <c r="B49" s="963" t="s">
        <v>323</v>
      </c>
      <c r="C49" s="961"/>
      <c r="D49" s="961" t="s">
        <v>823</v>
      </c>
      <c r="E49" s="961"/>
      <c r="F49" s="962">
        <v>13550</v>
      </c>
    </row>
    <row r="50" spans="1:6">
      <c r="A50" s="961" t="s">
        <v>818</v>
      </c>
      <c r="B50" s="963" t="s">
        <v>323</v>
      </c>
      <c r="C50" s="961"/>
      <c r="D50" s="961" t="s">
        <v>673</v>
      </c>
      <c r="E50" s="961"/>
      <c r="F50" s="962">
        <v>50000</v>
      </c>
    </row>
    <row r="51" spans="1:6">
      <c r="A51" s="961" t="s">
        <v>50</v>
      </c>
      <c r="B51" s="963" t="s">
        <v>824</v>
      </c>
      <c r="C51" s="961"/>
      <c r="D51" s="953" t="s">
        <v>825</v>
      </c>
      <c r="E51" s="961"/>
      <c r="F51" s="962">
        <v>20000</v>
      </c>
    </row>
    <row r="52" spans="1:6">
      <c r="A52" s="961" t="s">
        <v>50</v>
      </c>
      <c r="B52" s="963" t="s">
        <v>332</v>
      </c>
      <c r="C52" s="961"/>
      <c r="D52" s="970" t="s">
        <v>834</v>
      </c>
      <c r="E52" s="961"/>
      <c r="F52" s="962">
        <v>50000</v>
      </c>
    </row>
    <row r="53" spans="1:6">
      <c r="A53" s="961" t="s">
        <v>19</v>
      </c>
      <c r="B53" s="963" t="s">
        <v>826</v>
      </c>
      <c r="C53" s="961"/>
      <c r="D53" s="953" t="s">
        <v>827</v>
      </c>
      <c r="E53" s="961"/>
      <c r="F53" s="962">
        <v>20000</v>
      </c>
    </row>
    <row r="54" spans="1:6">
      <c r="A54" s="961"/>
      <c r="B54" s="963"/>
      <c r="C54" s="961"/>
      <c r="D54" s="953"/>
      <c r="E54" s="961"/>
      <c r="F54" s="962"/>
    </row>
    <row r="55" spans="1:6" ht="15" thickBot="1">
      <c r="A55" s="961"/>
      <c r="B55" s="963"/>
      <c r="C55" s="961"/>
      <c r="D55" s="453" t="s">
        <v>544</v>
      </c>
      <c r="E55" s="961"/>
      <c r="F55" s="967">
        <f>SUM(F44:F53)</f>
        <v>623225</v>
      </c>
    </row>
    <row r="56" spans="1:6">
      <c r="A56" s="961"/>
      <c r="B56" s="963"/>
      <c r="C56" s="961"/>
      <c r="D56" s="953"/>
      <c r="E56" s="961"/>
      <c r="F56" s="962"/>
    </row>
    <row r="57" spans="1:6">
      <c r="A57" s="961"/>
      <c r="B57" s="963"/>
      <c r="C57" s="961"/>
      <c r="D57" s="953"/>
      <c r="E57" s="961"/>
      <c r="F57" s="962"/>
    </row>
    <row r="58" spans="1:6" ht="15" thickBot="1">
      <c r="A58" s="961"/>
      <c r="B58" s="963"/>
      <c r="C58" s="961"/>
      <c r="D58" s="471" t="s">
        <v>792</v>
      </c>
      <c r="E58" s="471"/>
      <c r="F58" s="248">
        <f>F35+F41+F55</f>
        <v>930725</v>
      </c>
    </row>
    <row r="59" spans="1:6" ht="15" thickTop="1">
      <c r="A59" s="961"/>
      <c r="B59" s="964"/>
      <c r="C59" s="961"/>
      <c r="D59" s="961"/>
      <c r="E59" s="961"/>
      <c r="F59" s="962"/>
    </row>
    <row r="60" spans="1:6">
      <c r="A60" s="961"/>
      <c r="B60" s="964"/>
      <c r="C60" s="961"/>
      <c r="D60" s="961"/>
      <c r="E60" s="961"/>
      <c r="F60" s="962"/>
    </row>
    <row r="61" spans="1:6">
      <c r="A61" s="961"/>
      <c r="B61" s="964"/>
      <c r="C61" s="961"/>
      <c r="D61" s="961"/>
      <c r="E61" s="961"/>
      <c r="F61" s="962"/>
    </row>
  </sheetData>
  <mergeCells count="1">
    <mergeCell ref="D6:E6"/>
  </mergeCells>
  <pageMargins left="0.5" right="0.25" top="0.25" bottom="0.25" header="0.3" footer="0.3"/>
  <pageSetup scale="74" orientation="portrait" r:id="rId1"/>
  <headerFooter>
    <oddFooter xml:space="preserve">&amp;L&amp;F&amp;RPage &amp;P&amp;  of &amp;P       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53"/>
  <sheetViews>
    <sheetView showGridLines="0" topLeftCell="A103" zoomScale="70" zoomScaleNormal="70" workbookViewId="0">
      <selection activeCell="F20" sqref="F20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2.36328125" style="711" customWidth="1"/>
    <col min="6" max="6" width="38.7265625" style="747" customWidth="1"/>
    <col min="7" max="7" width="2.453125" style="711" customWidth="1"/>
    <col min="8" max="8" width="14.6328125" style="725" customWidth="1"/>
    <col min="9" max="9" width="6.6328125" style="711" customWidth="1"/>
    <col min="10" max="10" width="14.6328125" style="711" customWidth="1"/>
    <col min="11" max="11" width="13.453125" style="711" bestFit="1" customWidth="1"/>
    <col min="12" max="12" width="2.08984375" style="711" customWidth="1"/>
    <col min="13" max="13" width="13.6328125" style="711" bestFit="1" customWidth="1"/>
    <col min="14" max="14" width="12.26953125" style="711" customWidth="1"/>
    <col min="15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930"/>
      <c r="E12" s="490"/>
      <c r="F12" s="931">
        <v>43231</v>
      </c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D16" s="490" t="s">
        <v>647</v>
      </c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D18" s="490" t="s">
        <v>793</v>
      </c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D20" s="490" t="s">
        <v>794</v>
      </c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D21" s="490" t="s">
        <v>703</v>
      </c>
      <c r="E21" s="490"/>
      <c r="F21" s="490"/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D22" s="490" t="s">
        <v>704</v>
      </c>
      <c r="E22" s="490"/>
      <c r="F22" s="490"/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795</v>
      </c>
      <c r="I26" s="1120"/>
      <c r="J26" s="1120"/>
      <c r="K26" s="1120"/>
      <c r="L26" s="1120"/>
      <c r="M26" s="1120"/>
      <c r="N26" s="497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949"/>
      <c r="J27" s="1121" t="s">
        <v>567</v>
      </c>
      <c r="K27" s="1121"/>
      <c r="L27" s="501"/>
      <c r="M27" s="500" t="s">
        <v>125</v>
      </c>
      <c r="N27" s="500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2"/>
      <c r="M28" s="503"/>
      <c r="N28" s="503"/>
    </row>
    <row r="29" spans="1:14" ht="15.5">
      <c r="A29" s="490"/>
      <c r="B29" s="490"/>
      <c r="C29" s="498"/>
      <c r="D29" s="493" t="s">
        <v>797</v>
      </c>
      <c r="E29" s="490"/>
      <c r="F29" s="490"/>
      <c r="G29" s="490"/>
      <c r="H29" s="504">
        <f>+H138</f>
        <v>1758950</v>
      </c>
      <c r="I29" s="504"/>
      <c r="J29" s="504">
        <f>+J138</f>
        <v>676377.7</v>
      </c>
      <c r="K29" s="504">
        <f>+K138</f>
        <v>112065</v>
      </c>
      <c r="L29" s="504"/>
      <c r="M29" s="504">
        <f>+M138</f>
        <v>970507.3</v>
      </c>
      <c r="N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4"/>
      <c r="M30" s="504"/>
      <c r="N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+H142</f>
        <v>0</v>
      </c>
      <c r="I31" s="504"/>
      <c r="J31" s="504">
        <f>+J142</f>
        <v>0</v>
      </c>
      <c r="K31" s="504">
        <f>+K142</f>
        <v>0</v>
      </c>
      <c r="L31" s="507"/>
      <c r="M31" s="504">
        <f>+M142</f>
        <v>0</v>
      </c>
      <c r="N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2"/>
      <c r="M32" s="502"/>
      <c r="N32" s="503"/>
    </row>
    <row r="33" spans="1:14" ht="15.5">
      <c r="A33" s="490"/>
      <c r="B33" s="490"/>
      <c r="C33" s="498"/>
      <c r="D33" s="506" t="s">
        <v>796</v>
      </c>
      <c r="E33" s="490"/>
      <c r="F33" s="490"/>
      <c r="G33" s="490"/>
      <c r="H33" s="504">
        <f>+H148</f>
        <v>0</v>
      </c>
      <c r="I33" s="504"/>
      <c r="J33" s="504">
        <f>+J148</f>
        <v>21328.010000000002</v>
      </c>
      <c r="K33" s="504">
        <f>+K148</f>
        <v>0</v>
      </c>
      <c r="L33" s="507"/>
      <c r="M33" s="504">
        <f>+M148</f>
        <v>-21328.010000000002</v>
      </c>
      <c r="N33" s="505"/>
    </row>
    <row r="34" spans="1:14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7"/>
      <c r="M34" s="508"/>
      <c r="N34" s="508"/>
    </row>
    <row r="35" spans="1:14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1758950</v>
      </c>
      <c r="I35" s="509"/>
      <c r="J35" s="509">
        <f>SUM(J29:J34)</f>
        <v>697705.71</v>
      </c>
      <c r="K35" s="509">
        <f>SUM(K29:K34)</f>
        <v>112065</v>
      </c>
      <c r="L35" s="504"/>
      <c r="M35" s="509">
        <f>SUM(M29:M34)</f>
        <v>949179.29</v>
      </c>
      <c r="N35" s="504"/>
    </row>
    <row r="36" spans="1:14" ht="16" thickTop="1">
      <c r="A36" s="490"/>
      <c r="B36" s="490"/>
      <c r="C36" s="498"/>
      <c r="D36" s="493"/>
      <c r="E36" s="490"/>
      <c r="F36" s="490"/>
      <c r="G36" s="490"/>
      <c r="H36" s="504"/>
      <c r="I36" s="504"/>
      <c r="J36" s="504"/>
      <c r="K36" s="504"/>
      <c r="L36" s="504"/>
      <c r="M36" s="504"/>
      <c r="N36" s="504"/>
    </row>
    <row r="37" spans="1:14" ht="15.5">
      <c r="A37" s="490"/>
      <c r="B37" s="490"/>
      <c r="C37" s="498"/>
      <c r="D37" s="493"/>
      <c r="E37" s="490"/>
      <c r="F37" s="490"/>
      <c r="G37" s="490"/>
      <c r="H37" s="504"/>
      <c r="I37" s="504"/>
      <c r="J37" s="504"/>
      <c r="K37" s="504"/>
      <c r="L37" s="504"/>
      <c r="M37" s="504"/>
      <c r="N37" s="504"/>
    </row>
    <row r="38" spans="1:14" ht="15.5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8"/>
      <c r="C82" s="498"/>
      <c r="D82" s="490"/>
      <c r="E82" s="490"/>
      <c r="F82" s="493"/>
      <c r="G82" s="504"/>
      <c r="H82" s="504"/>
      <c r="I82" s="490"/>
      <c r="J82" s="492"/>
      <c r="K82" s="492"/>
      <c r="L82" s="528"/>
      <c r="M82" s="490"/>
      <c r="N82" s="490"/>
    </row>
    <row r="83" spans="1:14" ht="15.5">
      <c r="A83" s="490"/>
      <c r="B83" s="498"/>
      <c r="C83" s="498"/>
      <c r="D83" s="490"/>
      <c r="E83" s="490"/>
      <c r="F83" s="490"/>
      <c r="G83" s="529"/>
      <c r="H83" s="490"/>
      <c r="I83" s="490"/>
      <c r="J83" s="492"/>
      <c r="K83" s="492"/>
      <c r="L83" s="528"/>
      <c r="M83" s="490"/>
      <c r="N83" s="490"/>
    </row>
    <row r="84" spans="1:14" ht="15.5">
      <c r="A84" s="490"/>
      <c r="B84" s="498"/>
      <c r="C84" s="498"/>
      <c r="D84" s="490"/>
      <c r="E84" s="490"/>
      <c r="F84" s="490"/>
      <c r="G84" s="529"/>
      <c r="H84" s="490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0"/>
      <c r="C87" s="490"/>
      <c r="D87" s="490"/>
      <c r="E87" s="490"/>
      <c r="F87" s="490"/>
      <c r="G87" s="490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0"/>
      <c r="C88" s="490"/>
      <c r="D88" s="490"/>
      <c r="E88" s="490"/>
      <c r="F88" s="490"/>
      <c r="G88" s="490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4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0"/>
      <c r="J92" s="492"/>
      <c r="K92" s="492"/>
      <c r="L92" s="528"/>
      <c r="M92" s="490"/>
      <c r="N92" s="490"/>
    </row>
    <row r="93" spans="1:14" ht="15.5">
      <c r="A93" s="545"/>
      <c r="B93" s="545"/>
      <c r="C93" s="545"/>
      <c r="D93" s="545"/>
      <c r="E93" s="545"/>
      <c r="F93" s="490"/>
      <c r="G93" s="545"/>
      <c r="H93" s="545"/>
      <c r="I93" s="545"/>
      <c r="J93" s="547"/>
      <c r="K93" s="547"/>
      <c r="L93" s="545"/>
      <c r="M93" s="545"/>
      <c r="N93" s="545"/>
    </row>
    <row r="94" spans="1:14" ht="15.5">
      <c r="A94" s="545"/>
      <c r="B94" s="545"/>
      <c r="C94" s="545"/>
      <c r="D94" s="545"/>
      <c r="E94" s="545"/>
      <c r="F94" s="490"/>
      <c r="G94" s="545"/>
      <c r="H94" s="545"/>
      <c r="I94" s="545"/>
      <c r="J94" s="547"/>
      <c r="K94" s="547"/>
      <c r="L94" s="545"/>
      <c r="M94" s="545"/>
      <c r="N94" s="545"/>
    </row>
    <row r="95" spans="1:14" ht="16" thickBot="1">
      <c r="A95" s="545"/>
      <c r="B95" s="545"/>
      <c r="C95" s="545"/>
      <c r="D95" s="545"/>
      <c r="E95" s="545"/>
      <c r="F95" s="1117" t="s">
        <v>839</v>
      </c>
      <c r="G95" s="1117"/>
      <c r="H95" s="1117"/>
      <c r="I95" s="1117"/>
      <c r="J95" s="1117"/>
      <c r="K95" s="1117"/>
      <c r="L95" s="1117"/>
      <c r="M95" s="1117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8" spans="1:14" ht="15.5">
      <c r="A98" s="713"/>
      <c r="B98" s="711"/>
      <c r="C98" s="714"/>
      <c r="D98" s="714"/>
      <c r="E98" s="714"/>
      <c r="F98" s="711"/>
      <c r="H98" s="514"/>
      <c r="I98" s="712"/>
      <c r="J98" s="514"/>
      <c r="K98" s="514"/>
      <c r="L98" s="712"/>
    </row>
    <row r="99" spans="1:14" ht="15.5">
      <c r="A99" s="715" t="s">
        <v>18</v>
      </c>
      <c r="B99" s="711"/>
      <c r="C99" s="716" t="s">
        <v>0</v>
      </c>
      <c r="D99" s="717"/>
      <c r="E99" s="718"/>
      <c r="F99" s="711"/>
      <c r="H99" s="519" t="s">
        <v>163</v>
      </c>
      <c r="I99" s="712"/>
      <c r="J99" s="756" t="s">
        <v>566</v>
      </c>
      <c r="K99" s="756" t="s">
        <v>565</v>
      </c>
      <c r="L99" s="757"/>
      <c r="M99" s="538" t="s">
        <v>564</v>
      </c>
    </row>
    <row r="100" spans="1:14" ht="15.5">
      <c r="A100" s="719"/>
      <c r="B100" s="711"/>
      <c r="C100" s="720"/>
      <c r="D100" s="721"/>
      <c r="E100" s="721"/>
      <c r="F100" s="711"/>
      <c r="H100" s="522"/>
      <c r="I100" s="712"/>
      <c r="J100" s="514"/>
      <c r="K100" s="514"/>
      <c r="L100" s="712"/>
      <c r="M100" s="545"/>
    </row>
    <row r="101" spans="1:14" ht="15.5">
      <c r="A101" s="719"/>
      <c r="B101" s="711"/>
      <c r="C101" s="722" t="s">
        <v>4</v>
      </c>
      <c r="D101" s="721"/>
      <c r="E101" s="721"/>
      <c r="F101" s="711"/>
      <c r="H101" s="522"/>
      <c r="I101" s="712"/>
      <c r="J101" s="514"/>
      <c r="K101" s="514"/>
      <c r="L101" s="712"/>
      <c r="M101" s="545"/>
    </row>
    <row r="102" spans="1:14">
      <c r="A102" s="905" t="s">
        <v>19</v>
      </c>
      <c r="B102" s="866"/>
      <c r="C102" s="955" t="s">
        <v>737</v>
      </c>
      <c r="D102" s="867"/>
      <c r="E102" s="864"/>
      <c r="F102" s="953" t="s">
        <v>738</v>
      </c>
      <c r="G102" s="864"/>
      <c r="H102" s="971">
        <v>5000</v>
      </c>
      <c r="I102" s="972"/>
      <c r="J102" s="971"/>
      <c r="K102" s="971">
        <v>17200</v>
      </c>
      <c r="L102" s="973"/>
      <c r="M102" s="971">
        <f>+H102-J102-K102</f>
        <v>-12200</v>
      </c>
      <c r="N102" s="966" t="s">
        <v>807</v>
      </c>
    </row>
    <row r="103" spans="1:14">
      <c r="A103" s="905" t="s">
        <v>19</v>
      </c>
      <c r="B103" s="864"/>
      <c r="C103" s="955" t="s">
        <v>739</v>
      </c>
      <c r="D103" s="867"/>
      <c r="E103" s="864"/>
      <c r="F103" s="953" t="s">
        <v>800</v>
      </c>
      <c r="G103" s="864"/>
      <c r="H103" s="892">
        <v>19500</v>
      </c>
      <c r="I103" s="974"/>
      <c r="J103" s="975">
        <v>0</v>
      </c>
      <c r="K103" s="976"/>
      <c r="L103" s="977"/>
      <c r="M103" s="975">
        <f t="shared" ref="M103:M109" si="0">+H103-J103-K103</f>
        <v>19500</v>
      </c>
      <c r="N103" s="966" t="s">
        <v>479</v>
      </c>
    </row>
    <row r="104" spans="1:14">
      <c r="A104" s="719"/>
      <c r="B104" s="711"/>
      <c r="C104" s="956" t="s">
        <v>740</v>
      </c>
      <c r="D104" s="724"/>
      <c r="E104" s="724"/>
      <c r="F104" s="954" t="s">
        <v>741</v>
      </c>
      <c r="H104" s="892">
        <v>15200</v>
      </c>
      <c r="I104" s="977"/>
      <c r="J104" s="978"/>
      <c r="K104" s="978"/>
      <c r="L104" s="977"/>
      <c r="M104" s="975">
        <f t="shared" si="0"/>
        <v>15200</v>
      </c>
    </row>
    <row r="105" spans="1:14">
      <c r="A105" s="719"/>
      <c r="B105" s="711"/>
      <c r="C105" s="956" t="s">
        <v>740</v>
      </c>
      <c r="D105" s="724"/>
      <c r="E105" s="724"/>
      <c r="F105" s="954" t="s">
        <v>803</v>
      </c>
      <c r="H105" s="892">
        <v>17250</v>
      </c>
      <c r="I105" s="977"/>
      <c r="J105" s="978"/>
      <c r="K105" s="978"/>
      <c r="L105" s="977"/>
      <c r="M105" s="975">
        <f t="shared" si="0"/>
        <v>17250</v>
      </c>
      <c r="N105" s="966" t="s">
        <v>479</v>
      </c>
    </row>
    <row r="106" spans="1:14">
      <c r="A106" s="719"/>
      <c r="B106" s="711"/>
      <c r="C106" s="956" t="s">
        <v>306</v>
      </c>
      <c r="D106" s="724"/>
      <c r="E106" s="724"/>
      <c r="F106" s="954" t="s">
        <v>743</v>
      </c>
      <c r="H106" s="892">
        <v>200000</v>
      </c>
      <c r="I106" s="977"/>
      <c r="J106" s="978"/>
      <c r="K106" s="978"/>
      <c r="L106" s="977"/>
      <c r="M106" s="975">
        <f t="shared" si="0"/>
        <v>200000</v>
      </c>
      <c r="N106" s="966" t="s">
        <v>806</v>
      </c>
    </row>
    <row r="107" spans="1:14">
      <c r="A107" s="719"/>
      <c r="B107" s="711"/>
      <c r="C107" s="956" t="s">
        <v>306</v>
      </c>
      <c r="D107" s="724"/>
      <c r="E107" s="724"/>
      <c r="F107" s="954" t="s">
        <v>804</v>
      </c>
      <c r="H107" s="892">
        <v>18000</v>
      </c>
      <c r="I107" s="977"/>
      <c r="J107" s="975">
        <v>37938</v>
      </c>
      <c r="K107" s="978"/>
      <c r="L107" s="977"/>
      <c r="M107" s="975">
        <f t="shared" si="0"/>
        <v>-19938</v>
      </c>
      <c r="N107" s="966" t="s">
        <v>801</v>
      </c>
    </row>
    <row r="108" spans="1:14">
      <c r="A108" s="719"/>
      <c r="B108" s="711"/>
      <c r="C108" s="956" t="s">
        <v>306</v>
      </c>
      <c r="D108" s="724"/>
      <c r="E108" s="724"/>
      <c r="F108" s="954" t="s">
        <v>779</v>
      </c>
      <c r="H108" s="892">
        <v>18000</v>
      </c>
      <c r="I108" s="977"/>
      <c r="J108" s="979"/>
      <c r="K108" s="978"/>
      <c r="L108" s="977"/>
      <c r="M108" s="975">
        <f t="shared" si="0"/>
        <v>18000</v>
      </c>
      <c r="N108" s="966" t="s">
        <v>806</v>
      </c>
    </row>
    <row r="109" spans="1:14">
      <c r="A109" s="719"/>
      <c r="B109" s="711"/>
      <c r="C109" s="956" t="s">
        <v>419</v>
      </c>
      <c r="D109" s="724"/>
      <c r="E109" s="724"/>
      <c r="F109" s="954" t="s">
        <v>745</v>
      </c>
      <c r="H109" s="892">
        <v>4500</v>
      </c>
      <c r="I109" s="977"/>
      <c r="J109" s="975">
        <v>12758</v>
      </c>
      <c r="K109" s="978"/>
      <c r="L109" s="977"/>
      <c r="M109" s="975">
        <f t="shared" si="0"/>
        <v>-8258</v>
      </c>
    </row>
    <row r="110" spans="1:14" ht="16" thickBot="1">
      <c r="A110" s="719"/>
      <c r="B110" s="711"/>
      <c r="C110" s="720" t="s">
        <v>17</v>
      </c>
      <c r="D110" s="721"/>
      <c r="E110" s="724"/>
      <c r="F110" s="726" t="s">
        <v>215</v>
      </c>
      <c r="H110" s="248">
        <f>SUM(H102:H109)</f>
        <v>297450</v>
      </c>
      <c r="I110" s="712"/>
      <c r="J110" s="248">
        <f t="shared" ref="J110:K110" si="1">SUM(J102:J109)</f>
        <v>50696</v>
      </c>
      <c r="K110" s="248">
        <f t="shared" si="1"/>
        <v>17200</v>
      </c>
      <c r="L110" s="712"/>
      <c r="M110" s="248">
        <f>SUM(M102:M109)</f>
        <v>229554</v>
      </c>
    </row>
    <row r="111" spans="1:14" ht="16" thickTop="1">
      <c r="A111" s="719"/>
      <c r="B111" s="711"/>
      <c r="C111" s="720"/>
      <c r="D111" s="721"/>
      <c r="E111" s="724"/>
      <c r="F111" s="726"/>
      <c r="H111" s="884"/>
      <c r="I111" s="712"/>
      <c r="J111" s="750"/>
      <c r="K111" s="750"/>
      <c r="L111" s="712"/>
      <c r="M111" s="750"/>
    </row>
    <row r="112" spans="1:14" ht="15.5">
      <c r="A112" s="719"/>
      <c r="B112" s="711"/>
      <c r="C112" s="722" t="s">
        <v>7</v>
      </c>
      <c r="D112" s="721"/>
      <c r="E112" s="721"/>
      <c r="F112" s="727"/>
      <c r="H112" s="663"/>
      <c r="I112" s="712"/>
      <c r="J112" s="748"/>
      <c r="K112" s="748"/>
      <c r="L112" s="712"/>
      <c r="M112" s="748"/>
    </row>
    <row r="113" spans="1:14">
      <c r="A113" s="907" t="s">
        <v>50</v>
      </c>
      <c r="B113" s="908" t="s">
        <v>592</v>
      </c>
      <c r="C113" s="907"/>
      <c r="E113" s="864"/>
      <c r="F113" s="953" t="s">
        <v>746</v>
      </c>
      <c r="G113" s="864"/>
      <c r="H113" s="748">
        <v>25000</v>
      </c>
      <c r="I113" s="883"/>
      <c r="J113" s="748"/>
      <c r="K113" s="748"/>
      <c r="L113" s="748"/>
      <c r="M113" s="748">
        <f t="shared" ref="M113:M115" si="2">+H113-J113-K113</f>
        <v>25000</v>
      </c>
      <c r="N113" s="966" t="s">
        <v>805</v>
      </c>
    </row>
    <row r="114" spans="1:14">
      <c r="A114" s="907" t="s">
        <v>19</v>
      </c>
      <c r="B114" s="908" t="s">
        <v>592</v>
      </c>
      <c r="C114" s="907"/>
      <c r="E114" s="864"/>
      <c r="F114" s="953" t="s">
        <v>747</v>
      </c>
      <c r="G114" s="864"/>
      <c r="H114" s="958">
        <v>20000</v>
      </c>
      <c r="I114" s="896" t="s">
        <v>706</v>
      </c>
      <c r="J114" s="911"/>
      <c r="K114" s="748"/>
      <c r="M114" s="887">
        <f t="shared" si="2"/>
        <v>20000</v>
      </c>
    </row>
    <row r="115" spans="1:14">
      <c r="A115" s="907" t="s">
        <v>19</v>
      </c>
      <c r="B115" s="908" t="s">
        <v>592</v>
      </c>
      <c r="C115" s="907"/>
      <c r="E115" s="864"/>
      <c r="F115" s="953" t="s">
        <v>748</v>
      </c>
      <c r="G115" s="864"/>
      <c r="H115" s="958">
        <v>250000</v>
      </c>
      <c r="I115" s="896" t="s">
        <v>706</v>
      </c>
      <c r="J115" s="915">
        <v>217126.72</v>
      </c>
      <c r="K115" s="751"/>
      <c r="M115" s="887">
        <f t="shared" si="2"/>
        <v>32873.279999999999</v>
      </c>
    </row>
    <row r="116" spans="1:14" ht="15" thickBot="1">
      <c r="A116" s="713"/>
      <c r="B116" s="711"/>
      <c r="C116" s="713"/>
      <c r="D116" s="713"/>
      <c r="E116" s="713"/>
      <c r="F116" s="740" t="s">
        <v>449</v>
      </c>
      <c r="H116" s="248">
        <f>SUM(H113:H115)</f>
        <v>295000</v>
      </c>
      <c r="J116" s="749">
        <f>SUM(J113:J115)</f>
        <v>217126.72</v>
      </c>
      <c r="K116" s="749">
        <f>SUM(K113:K115)</f>
        <v>0</v>
      </c>
      <c r="M116" s="749">
        <f>SUM(M113:M115)</f>
        <v>77873.279999999999</v>
      </c>
    </row>
    <row r="117" spans="1:14" ht="15" thickTop="1">
      <c r="A117" s="713"/>
      <c r="B117" s="711"/>
      <c r="C117" s="713"/>
      <c r="D117" s="713"/>
      <c r="E117" s="713"/>
      <c r="F117" s="740"/>
      <c r="H117" s="748"/>
      <c r="J117" s="748"/>
      <c r="K117" s="748"/>
      <c r="M117" s="748"/>
    </row>
    <row r="118" spans="1:14" ht="15.5">
      <c r="A118" s="713"/>
      <c r="B118" s="711"/>
      <c r="C118" s="741" t="s">
        <v>450</v>
      </c>
      <c r="D118" s="713"/>
      <c r="E118" s="713"/>
      <c r="F118" s="740"/>
      <c r="H118" s="748"/>
      <c r="J118" s="748"/>
      <c r="K118" s="748"/>
      <c r="M118" s="748"/>
    </row>
    <row r="119" spans="1:14">
      <c r="A119" s="914" t="s">
        <v>50</v>
      </c>
      <c r="B119" s="866"/>
      <c r="C119" s="963" t="s">
        <v>750</v>
      </c>
      <c r="D119" s="873"/>
      <c r="E119" s="866"/>
      <c r="F119" s="953" t="s">
        <v>751</v>
      </c>
      <c r="G119" s="866"/>
      <c r="H119" s="748">
        <v>5000</v>
      </c>
      <c r="I119" s="883"/>
      <c r="J119" s="748">
        <v>5447</v>
      </c>
      <c r="K119" s="748"/>
      <c r="L119" s="748"/>
      <c r="M119" s="748">
        <f t="shared" ref="M119:M135" si="3">+H119-J119-K119</f>
        <v>-447</v>
      </c>
    </row>
    <row r="120" spans="1:14">
      <c r="A120" s="914" t="s">
        <v>50</v>
      </c>
      <c r="B120" s="866"/>
      <c r="C120" s="963" t="s">
        <v>750</v>
      </c>
      <c r="D120" s="874"/>
      <c r="E120" s="866"/>
      <c r="F120" s="953" t="s">
        <v>222</v>
      </c>
      <c r="G120" s="866"/>
      <c r="H120" s="962">
        <v>20000</v>
      </c>
      <c r="I120" s="865"/>
      <c r="J120" s="959"/>
      <c r="K120" s="887"/>
      <c r="M120" s="887">
        <f t="shared" si="3"/>
        <v>20000</v>
      </c>
    </row>
    <row r="121" spans="1:14">
      <c r="A121" s="914" t="s">
        <v>50</v>
      </c>
      <c r="B121" s="866"/>
      <c r="C121" s="963" t="s">
        <v>753</v>
      </c>
      <c r="D121" s="874"/>
      <c r="E121" s="866"/>
      <c r="F121" s="953" t="s">
        <v>754</v>
      </c>
      <c r="G121" s="866"/>
      <c r="H121" s="987">
        <v>150000</v>
      </c>
      <c r="I121" s="988"/>
      <c r="J121" s="987">
        <v>46900</v>
      </c>
      <c r="K121" s="887">
        <v>100000</v>
      </c>
      <c r="M121" s="887">
        <f t="shared" si="3"/>
        <v>3100</v>
      </c>
      <c r="N121" s="966" t="s">
        <v>808</v>
      </c>
    </row>
    <row r="122" spans="1:14">
      <c r="A122" s="914" t="s">
        <v>50</v>
      </c>
      <c r="B122" s="866"/>
      <c r="C122" s="963" t="s">
        <v>789</v>
      </c>
      <c r="D122" s="874"/>
      <c r="E122" s="866"/>
      <c r="F122" s="953" t="s">
        <v>754</v>
      </c>
      <c r="G122" s="866"/>
      <c r="H122" s="962">
        <v>250000</v>
      </c>
      <c r="I122" s="865"/>
      <c r="J122" s="962"/>
      <c r="K122" s="887"/>
      <c r="L122" s="729"/>
      <c r="M122" s="888">
        <f t="shared" si="3"/>
        <v>250000</v>
      </c>
    </row>
    <row r="123" spans="1:14">
      <c r="A123" s="905" t="s">
        <v>48</v>
      </c>
      <c r="B123" s="866"/>
      <c r="C123" s="963" t="s">
        <v>762</v>
      </c>
      <c r="D123" s="874"/>
      <c r="E123" s="866"/>
      <c r="F123" s="953" t="s">
        <v>763</v>
      </c>
      <c r="G123" s="866"/>
      <c r="H123" s="962">
        <v>30000</v>
      </c>
      <c r="I123" s="865"/>
      <c r="J123" s="962"/>
      <c r="K123" s="887"/>
      <c r="M123" s="887">
        <f t="shared" si="3"/>
        <v>30000</v>
      </c>
    </row>
    <row r="124" spans="1:14">
      <c r="A124" s="914" t="s">
        <v>674</v>
      </c>
      <c r="B124" s="866"/>
      <c r="C124" s="963" t="s">
        <v>323</v>
      </c>
      <c r="D124" s="874"/>
      <c r="E124" s="866"/>
      <c r="F124" s="953" t="s">
        <v>755</v>
      </c>
      <c r="G124" s="866"/>
      <c r="H124" s="962">
        <v>100000</v>
      </c>
      <c r="I124" s="865"/>
      <c r="J124" s="962">
        <v>38065.480000000003</v>
      </c>
      <c r="K124" s="887"/>
      <c r="M124" s="887">
        <f t="shared" si="3"/>
        <v>61934.52</v>
      </c>
    </row>
    <row r="125" spans="1:14">
      <c r="A125" s="914" t="s">
        <v>48</v>
      </c>
      <c r="B125" s="866"/>
      <c r="C125" s="963" t="s">
        <v>756</v>
      </c>
      <c r="D125" s="874"/>
      <c r="E125" s="866"/>
      <c r="F125" s="961" t="s">
        <v>757</v>
      </c>
      <c r="G125" s="866"/>
      <c r="H125" s="962">
        <v>7000</v>
      </c>
      <c r="I125" s="865"/>
      <c r="J125" s="962">
        <v>7700.49</v>
      </c>
      <c r="K125" s="887"/>
      <c r="M125" s="887">
        <f t="shared" si="3"/>
        <v>-700.48999999999978</v>
      </c>
    </row>
    <row r="126" spans="1:14">
      <c r="A126" s="905" t="s">
        <v>50</v>
      </c>
      <c r="B126" s="866"/>
      <c r="C126" s="964" t="s">
        <v>756</v>
      </c>
      <c r="D126" s="874"/>
      <c r="E126" s="866"/>
      <c r="F126" s="961" t="s">
        <v>802</v>
      </c>
      <c r="G126" s="866"/>
      <c r="H126" s="962">
        <v>250000</v>
      </c>
      <c r="I126" s="865"/>
      <c r="J126" s="962"/>
      <c r="K126" s="887"/>
      <c r="M126" s="887">
        <f t="shared" si="3"/>
        <v>250000</v>
      </c>
    </row>
    <row r="127" spans="1:14">
      <c r="A127" s="905" t="s">
        <v>50</v>
      </c>
      <c r="B127" s="864"/>
      <c r="C127" s="964" t="s">
        <v>756</v>
      </c>
      <c r="D127" s="869"/>
      <c r="E127" s="864"/>
      <c r="F127" s="961" t="s">
        <v>759</v>
      </c>
      <c r="G127" s="864"/>
      <c r="H127" s="962">
        <v>5000</v>
      </c>
      <c r="I127" s="865"/>
      <c r="J127" s="962">
        <v>3399.24</v>
      </c>
      <c r="K127" s="887"/>
      <c r="M127" s="887">
        <f t="shared" si="3"/>
        <v>1600.7600000000002</v>
      </c>
    </row>
    <row r="128" spans="1:14">
      <c r="A128" s="914" t="s">
        <v>50</v>
      </c>
      <c r="B128" s="864"/>
      <c r="C128" s="964" t="s">
        <v>760</v>
      </c>
      <c r="D128" s="869"/>
      <c r="E128" s="864"/>
      <c r="F128" s="961" t="s">
        <v>761</v>
      </c>
      <c r="G128" s="864"/>
      <c r="H128" s="962">
        <v>6000</v>
      </c>
      <c r="I128" s="865"/>
      <c r="J128" s="962">
        <v>3482</v>
      </c>
      <c r="K128" s="887"/>
      <c r="M128" s="887">
        <f t="shared" si="3"/>
        <v>2518</v>
      </c>
    </row>
    <row r="129" spans="1:14">
      <c r="A129" s="914"/>
      <c r="B129" s="864"/>
      <c r="C129" s="964" t="s">
        <v>338</v>
      </c>
      <c r="D129" s="869"/>
      <c r="E129" s="864"/>
      <c r="F129" s="961" t="s">
        <v>765</v>
      </c>
      <c r="G129" s="864"/>
      <c r="H129" s="962">
        <v>50000</v>
      </c>
      <c r="I129" s="865"/>
      <c r="J129" s="962">
        <v>43395.99</v>
      </c>
      <c r="K129" s="887"/>
      <c r="M129" s="887">
        <f t="shared" si="3"/>
        <v>6604.010000000002</v>
      </c>
    </row>
    <row r="130" spans="1:14">
      <c r="A130" s="914"/>
      <c r="B130" s="864"/>
      <c r="C130" s="964" t="s">
        <v>766</v>
      </c>
      <c r="D130" s="869"/>
      <c r="E130" s="864"/>
      <c r="F130" s="961" t="s">
        <v>767</v>
      </c>
      <c r="G130" s="864"/>
      <c r="H130" s="962">
        <v>75000</v>
      </c>
      <c r="I130" s="865"/>
      <c r="J130" s="962">
        <v>106934.86</v>
      </c>
      <c r="K130" s="887"/>
      <c r="M130" s="887">
        <f t="shared" si="3"/>
        <v>-31934.86</v>
      </c>
    </row>
    <row r="131" spans="1:14">
      <c r="A131" s="914"/>
      <c r="B131" s="864"/>
      <c r="C131" s="964" t="s">
        <v>12</v>
      </c>
      <c r="D131" s="869"/>
      <c r="E131" s="864"/>
      <c r="F131" s="961" t="s">
        <v>768</v>
      </c>
      <c r="G131" s="864"/>
      <c r="H131" s="962">
        <v>150000</v>
      </c>
      <c r="I131" s="865"/>
      <c r="J131" s="962">
        <v>133706</v>
      </c>
      <c r="K131" s="887">
        <v>-5135</v>
      </c>
      <c r="M131" s="887">
        <f t="shared" si="3"/>
        <v>21429</v>
      </c>
      <c r="N131" s="966" t="s">
        <v>809</v>
      </c>
    </row>
    <row r="132" spans="1:14">
      <c r="A132" s="914"/>
      <c r="B132" s="864"/>
      <c r="C132" s="964" t="s">
        <v>770</v>
      </c>
      <c r="D132" s="869"/>
      <c r="E132" s="864"/>
      <c r="F132" s="961" t="s">
        <v>771</v>
      </c>
      <c r="G132" s="864"/>
      <c r="H132" s="962">
        <v>6000</v>
      </c>
      <c r="I132" s="865"/>
      <c r="J132" s="962">
        <v>6601.52</v>
      </c>
      <c r="K132" s="887"/>
      <c r="M132" s="887">
        <f t="shared" si="3"/>
        <v>-601.52000000000044</v>
      </c>
    </row>
    <row r="133" spans="1:14">
      <c r="A133" s="914"/>
      <c r="B133" s="864"/>
      <c r="C133" s="964" t="s">
        <v>772</v>
      </c>
      <c r="D133" s="869"/>
      <c r="E133" s="864"/>
      <c r="F133" s="961" t="s">
        <v>773</v>
      </c>
      <c r="G133" s="864"/>
      <c r="H133" s="962">
        <v>50000</v>
      </c>
      <c r="I133" s="865"/>
      <c r="J133" s="962"/>
      <c r="K133" s="887"/>
      <c r="M133" s="887">
        <f t="shared" si="3"/>
        <v>50000</v>
      </c>
    </row>
    <row r="134" spans="1:14">
      <c r="A134" s="914"/>
      <c r="B134" s="864"/>
      <c r="C134" s="964" t="s">
        <v>772</v>
      </c>
      <c r="D134" s="869"/>
      <c r="E134" s="864"/>
      <c r="F134" s="961" t="s">
        <v>771</v>
      </c>
      <c r="G134" s="864"/>
      <c r="H134" s="962">
        <v>8500</v>
      </c>
      <c r="I134" s="865"/>
      <c r="J134" s="962">
        <v>9013.76</v>
      </c>
      <c r="K134" s="887"/>
      <c r="M134" s="887">
        <f t="shared" si="3"/>
        <v>-513.76000000000022</v>
      </c>
    </row>
    <row r="135" spans="1:14">
      <c r="B135" s="711"/>
      <c r="C135" s="956" t="s">
        <v>774</v>
      </c>
      <c r="F135" s="954" t="s">
        <v>751</v>
      </c>
      <c r="H135" s="962">
        <v>4000</v>
      </c>
      <c r="J135" s="962">
        <v>3908.64</v>
      </c>
      <c r="K135" s="748"/>
      <c r="L135" s="729"/>
      <c r="M135" s="887">
        <f t="shared" si="3"/>
        <v>91.360000000000127</v>
      </c>
    </row>
    <row r="136" spans="1:14" ht="15" thickBot="1">
      <c r="B136" s="711"/>
      <c r="F136" s="711"/>
      <c r="H136" s="248">
        <f>SUM(H119:H135)</f>
        <v>1166500</v>
      </c>
      <c r="J136" s="749">
        <f>SUM(J119:J135)</f>
        <v>408554.98000000004</v>
      </c>
      <c r="K136" s="749">
        <f>SUM(K119:K135)</f>
        <v>94865</v>
      </c>
      <c r="M136" s="749">
        <f>SUM(M119:M135)</f>
        <v>663080.02</v>
      </c>
    </row>
    <row r="137" spans="1:14" ht="15" thickTop="1">
      <c r="B137" s="711"/>
      <c r="F137" s="711"/>
      <c r="H137" s="748"/>
      <c r="J137" s="748"/>
      <c r="K137" s="748"/>
      <c r="M137" s="748"/>
    </row>
    <row r="138" spans="1:14" ht="16" thickBot="1">
      <c r="A138" s="713"/>
      <c r="B138" s="711"/>
      <c r="C138" s="713"/>
      <c r="D138" s="713"/>
      <c r="E138" s="713"/>
      <c r="F138" s="745" t="s">
        <v>775</v>
      </c>
      <c r="H138" s="248">
        <f>H110+H116+H136</f>
        <v>1758950</v>
      </c>
      <c r="J138" s="749">
        <f>J110+J116+J136</f>
        <v>676377.7</v>
      </c>
      <c r="K138" s="749">
        <f>K110+K116+K136</f>
        <v>112065</v>
      </c>
      <c r="M138" s="749">
        <f>M110+M116+M136</f>
        <v>970507.3</v>
      </c>
    </row>
    <row r="139" spans="1:14" ht="16" thickTop="1">
      <c r="A139" s="713"/>
      <c r="B139" s="711"/>
      <c r="C139" s="713"/>
      <c r="D139" s="713"/>
      <c r="E139" s="713"/>
      <c r="F139" s="713"/>
      <c r="H139" s="748"/>
      <c r="J139" s="725"/>
      <c r="K139" s="725"/>
      <c r="M139" s="567"/>
    </row>
    <row r="140" spans="1:14" ht="15.5">
      <c r="A140" s="713"/>
      <c r="B140" s="711"/>
      <c r="C140" s="566" t="s">
        <v>411</v>
      </c>
      <c r="D140" s="490"/>
      <c r="E140" s="545"/>
      <c r="F140" s="490"/>
      <c r="G140" s="545"/>
      <c r="H140" s="753"/>
      <c r="I140" s="545"/>
      <c r="J140" s="551"/>
      <c r="K140" s="551"/>
      <c r="L140" s="545"/>
      <c r="M140" s="545"/>
    </row>
    <row r="141" spans="1:14" ht="15.5">
      <c r="A141" s="713"/>
      <c r="B141" s="713"/>
      <c r="C141" s="545"/>
      <c r="D141" s="490"/>
      <c r="E141" s="545"/>
      <c r="F141" s="916"/>
      <c r="G141" s="545"/>
      <c r="H141" s="882"/>
      <c r="I141" s="876"/>
      <c r="J141" s="883"/>
      <c r="K141" s="877">
        <v>0</v>
      </c>
      <c r="L141" s="876"/>
      <c r="M141" s="889">
        <f t="shared" ref="M141" si="4">+H141-J141-K141</f>
        <v>0</v>
      </c>
    </row>
    <row r="142" spans="1:14" ht="16" thickBot="1">
      <c r="A142" s="713"/>
      <c r="B142" s="713"/>
      <c r="C142" s="545"/>
      <c r="D142" s="490"/>
      <c r="E142" s="545"/>
      <c r="F142" s="564" t="s">
        <v>474</v>
      </c>
      <c r="G142" s="545"/>
      <c r="H142" s="397">
        <f>SUM(H141:H141)</f>
        <v>0</v>
      </c>
      <c r="I142" s="876"/>
      <c r="J142" s="397">
        <f>SUM(J141:J141)</f>
        <v>0</v>
      </c>
      <c r="K142" s="397">
        <f>SUM(K141:K141)</f>
        <v>0</v>
      </c>
      <c r="L142" s="876"/>
      <c r="M142" s="397">
        <f>SUM(M141:M141)</f>
        <v>0</v>
      </c>
    </row>
    <row r="143" spans="1:14" ht="16" thickTop="1">
      <c r="C143" s="545"/>
      <c r="D143" s="490"/>
      <c r="E143" s="545"/>
      <c r="F143" s="564"/>
      <c r="G143" s="545"/>
      <c r="H143" s="567"/>
      <c r="I143" s="545"/>
      <c r="J143" s="567"/>
      <c r="K143" s="567"/>
      <c r="L143" s="545"/>
      <c r="M143" s="567"/>
    </row>
    <row r="144" spans="1:14">
      <c r="C144" s="408" t="s">
        <v>798</v>
      </c>
      <c r="D144" s="302"/>
      <c r="E144" s="833"/>
      <c r="F144" s="402"/>
      <c r="G144" s="833"/>
      <c r="H144" s="832"/>
      <c r="I144" s="833"/>
      <c r="J144" s="832"/>
      <c r="K144" s="832"/>
      <c r="L144" s="833"/>
      <c r="M144" s="832"/>
    </row>
    <row r="145" spans="3:13">
      <c r="C145" s="961" t="s">
        <v>790</v>
      </c>
      <c r="D145" s="302"/>
      <c r="E145" s="833"/>
      <c r="F145" s="961" t="s">
        <v>799</v>
      </c>
      <c r="G145" s="835"/>
      <c r="H145" s="748"/>
      <c r="I145" s="878"/>
      <c r="J145" s="748">
        <v>7301.57</v>
      </c>
      <c r="K145" s="879">
        <v>0</v>
      </c>
      <c r="L145" s="876"/>
      <c r="M145" s="660">
        <f>+H145-J145-K145</f>
        <v>-7301.57</v>
      </c>
    </row>
    <row r="146" spans="3:13">
      <c r="C146" s="961" t="s">
        <v>791</v>
      </c>
      <c r="D146" s="302"/>
      <c r="E146" s="833"/>
      <c r="F146" s="961" t="s">
        <v>791</v>
      </c>
      <c r="G146" s="835"/>
      <c r="H146" s="965"/>
      <c r="I146" s="878"/>
      <c r="J146" s="987">
        <v>14026.44</v>
      </c>
      <c r="K146" s="879"/>
      <c r="L146" s="876"/>
      <c r="M146" s="887">
        <f t="shared" ref="M146" si="5">+H146-J146-K146</f>
        <v>-14026.44</v>
      </c>
    </row>
    <row r="147" spans="3:13">
      <c r="C147" s="833"/>
      <c r="D147" s="302"/>
      <c r="E147" s="833"/>
      <c r="F147" s="881"/>
      <c r="G147" s="835"/>
      <c r="H147" s="880"/>
      <c r="I147" s="878"/>
      <c r="J147" s="879"/>
      <c r="K147" s="879"/>
      <c r="L147" s="876"/>
      <c r="M147" s="660"/>
    </row>
    <row r="148" spans="3:13" ht="15" thickBot="1">
      <c r="C148" s="833"/>
      <c r="D148" s="302"/>
      <c r="E148" s="833"/>
      <c r="F148" s="402" t="s">
        <v>360</v>
      </c>
      <c r="G148" s="833"/>
      <c r="H148" s="397">
        <f>SUM(H145:H147)</f>
        <v>0</v>
      </c>
      <c r="I148" s="833"/>
      <c r="J148" s="397">
        <f>SUM(J145:J147)</f>
        <v>21328.010000000002</v>
      </c>
      <c r="K148" s="397">
        <f>SUM(K145:K147)</f>
        <v>0</v>
      </c>
      <c r="L148" s="833"/>
      <c r="M148" s="397">
        <f>SUM(M145:M147)</f>
        <v>-21328.010000000002</v>
      </c>
    </row>
    <row r="149" spans="3:13" ht="15" thickTop="1">
      <c r="C149" s="833"/>
      <c r="D149" s="302"/>
      <c r="E149" s="833"/>
      <c r="F149" s="402"/>
      <c r="G149" s="833"/>
      <c r="H149" s="832"/>
      <c r="I149" s="833"/>
      <c r="J149" s="832"/>
      <c r="K149" s="832"/>
      <c r="L149" s="833"/>
      <c r="M149" s="832"/>
    </row>
    <row r="150" spans="3:13">
      <c r="C150" s="833"/>
      <c r="D150" s="302"/>
      <c r="E150" s="833"/>
      <c r="F150" s="402"/>
      <c r="G150" s="833"/>
      <c r="H150" s="832"/>
      <c r="I150" s="833"/>
      <c r="J150" s="832"/>
      <c r="K150" s="832"/>
      <c r="L150" s="833"/>
      <c r="M150" s="832"/>
    </row>
    <row r="151" spans="3:13" ht="15" thickBot="1">
      <c r="C151" s="833"/>
      <c r="D151" s="302"/>
      <c r="E151" s="833"/>
      <c r="F151" s="396" t="s">
        <v>471</v>
      </c>
      <c r="G151" s="833"/>
      <c r="H151" s="397">
        <f>+H148+H142+H138</f>
        <v>1758950</v>
      </c>
      <c r="I151" s="833"/>
      <c r="J151" s="397">
        <f>+J148+J142+J138</f>
        <v>697705.71</v>
      </c>
      <c r="K151" s="397">
        <f>+K148+K142+K138</f>
        <v>112065</v>
      </c>
      <c r="L151" s="833"/>
      <c r="M151" s="397">
        <f>+M148+M142+M138</f>
        <v>949179.29</v>
      </c>
    </row>
    <row r="152" spans="3:13" ht="15" thickTop="1">
      <c r="E152" s="747"/>
      <c r="F152" s="711"/>
      <c r="G152" s="725"/>
      <c r="H152" s="754"/>
    </row>
    <row r="153" spans="3:13">
      <c r="E153" s="747"/>
      <c r="F153" s="711"/>
      <c r="G153" s="725"/>
      <c r="H153" s="754"/>
    </row>
  </sheetData>
  <mergeCells count="3">
    <mergeCell ref="H26:M26"/>
    <mergeCell ref="J27:K27"/>
    <mergeCell ref="F95:M95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25"/>
  <sheetViews>
    <sheetView showGridLines="0" workbookViewId="0">
      <selection activeCell="F20" sqref="F20"/>
    </sheetView>
  </sheetViews>
  <sheetFormatPr defaultRowHeight="12.5"/>
  <cols>
    <col min="1" max="1" width="8.90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3.6328125" style="689" customWidth="1"/>
    <col min="13" max="13" width="12.36328125" style="689" bestFit="1" customWidth="1"/>
    <col min="14" max="14" width="4" style="689" customWidth="1"/>
    <col min="15" max="15" width="13.36328125" style="689" customWidth="1"/>
    <col min="16" max="253" width="8.90625" style="689"/>
    <col min="254" max="254" width="28.453125" style="689" customWidth="1"/>
    <col min="255" max="255" width="2.453125" style="689" customWidth="1"/>
    <col min="256" max="257" width="10.36328125" style="689" bestFit="1" customWidth="1"/>
    <col min="258" max="258" width="11.36328125" style="689" bestFit="1" customWidth="1"/>
    <col min="259" max="259" width="3.08984375" style="689" customWidth="1"/>
    <col min="260" max="260" width="10.90625" style="689" bestFit="1" customWidth="1"/>
    <col min="261" max="261" width="14" style="689" bestFit="1" customWidth="1"/>
    <col min="262" max="262" width="9.6328125" style="689" bestFit="1" customWidth="1"/>
    <col min="263" max="263" width="1.90625" style="689" customWidth="1"/>
    <col min="264" max="264" width="11.36328125" style="689" bestFit="1" customWidth="1"/>
    <col min="265" max="509" width="8.90625" style="689"/>
    <col min="510" max="510" width="28.453125" style="689" customWidth="1"/>
    <col min="511" max="511" width="2.453125" style="689" customWidth="1"/>
    <col min="512" max="513" width="10.36328125" style="689" bestFit="1" customWidth="1"/>
    <col min="514" max="514" width="11.36328125" style="689" bestFit="1" customWidth="1"/>
    <col min="515" max="515" width="3.08984375" style="689" customWidth="1"/>
    <col min="516" max="516" width="10.90625" style="689" bestFit="1" customWidth="1"/>
    <col min="517" max="517" width="14" style="689" bestFit="1" customWidth="1"/>
    <col min="518" max="518" width="9.6328125" style="689" bestFit="1" customWidth="1"/>
    <col min="519" max="519" width="1.90625" style="689" customWidth="1"/>
    <col min="520" max="520" width="11.36328125" style="689" bestFit="1" customWidth="1"/>
    <col min="521" max="765" width="8.90625" style="689"/>
    <col min="766" max="766" width="28.453125" style="689" customWidth="1"/>
    <col min="767" max="767" width="2.453125" style="689" customWidth="1"/>
    <col min="768" max="769" width="10.36328125" style="689" bestFit="1" customWidth="1"/>
    <col min="770" max="770" width="11.36328125" style="689" bestFit="1" customWidth="1"/>
    <col min="771" max="771" width="3.08984375" style="689" customWidth="1"/>
    <col min="772" max="772" width="10.90625" style="689" bestFit="1" customWidth="1"/>
    <col min="773" max="773" width="14" style="689" bestFit="1" customWidth="1"/>
    <col min="774" max="774" width="9.6328125" style="689" bestFit="1" customWidth="1"/>
    <col min="775" max="775" width="1.90625" style="689" customWidth="1"/>
    <col min="776" max="776" width="11.36328125" style="689" bestFit="1" customWidth="1"/>
    <col min="777" max="1021" width="8.90625" style="689"/>
    <col min="1022" max="1022" width="28.453125" style="689" customWidth="1"/>
    <col min="1023" max="1023" width="2.453125" style="689" customWidth="1"/>
    <col min="1024" max="1025" width="10.36328125" style="689" bestFit="1" customWidth="1"/>
    <col min="1026" max="1026" width="11.36328125" style="689" bestFit="1" customWidth="1"/>
    <col min="1027" max="1027" width="3.08984375" style="689" customWidth="1"/>
    <col min="1028" max="1028" width="10.90625" style="689" bestFit="1" customWidth="1"/>
    <col min="1029" max="1029" width="14" style="689" bestFit="1" customWidth="1"/>
    <col min="1030" max="1030" width="9.6328125" style="689" bestFit="1" customWidth="1"/>
    <col min="1031" max="1031" width="1.90625" style="689" customWidth="1"/>
    <col min="1032" max="1032" width="11.36328125" style="689" bestFit="1" customWidth="1"/>
    <col min="1033" max="1277" width="8.90625" style="689"/>
    <col min="1278" max="1278" width="28.453125" style="689" customWidth="1"/>
    <col min="1279" max="1279" width="2.453125" style="689" customWidth="1"/>
    <col min="1280" max="1281" width="10.36328125" style="689" bestFit="1" customWidth="1"/>
    <col min="1282" max="1282" width="11.36328125" style="689" bestFit="1" customWidth="1"/>
    <col min="1283" max="1283" width="3.08984375" style="689" customWidth="1"/>
    <col min="1284" max="1284" width="10.90625" style="689" bestFit="1" customWidth="1"/>
    <col min="1285" max="1285" width="14" style="689" bestFit="1" customWidth="1"/>
    <col min="1286" max="1286" width="9.6328125" style="689" bestFit="1" customWidth="1"/>
    <col min="1287" max="1287" width="1.90625" style="689" customWidth="1"/>
    <col min="1288" max="1288" width="11.36328125" style="689" bestFit="1" customWidth="1"/>
    <col min="1289" max="1533" width="8.90625" style="689"/>
    <col min="1534" max="1534" width="28.453125" style="689" customWidth="1"/>
    <col min="1535" max="1535" width="2.453125" style="689" customWidth="1"/>
    <col min="1536" max="1537" width="10.36328125" style="689" bestFit="1" customWidth="1"/>
    <col min="1538" max="1538" width="11.36328125" style="689" bestFit="1" customWidth="1"/>
    <col min="1539" max="1539" width="3.08984375" style="689" customWidth="1"/>
    <col min="1540" max="1540" width="10.90625" style="689" bestFit="1" customWidth="1"/>
    <col min="1541" max="1541" width="14" style="689" bestFit="1" customWidth="1"/>
    <col min="1542" max="1542" width="9.6328125" style="689" bestFit="1" customWidth="1"/>
    <col min="1543" max="1543" width="1.90625" style="689" customWidth="1"/>
    <col min="1544" max="1544" width="11.36328125" style="689" bestFit="1" customWidth="1"/>
    <col min="1545" max="1789" width="8.90625" style="689"/>
    <col min="1790" max="1790" width="28.453125" style="689" customWidth="1"/>
    <col min="1791" max="1791" width="2.453125" style="689" customWidth="1"/>
    <col min="1792" max="1793" width="10.36328125" style="689" bestFit="1" customWidth="1"/>
    <col min="1794" max="1794" width="11.36328125" style="689" bestFit="1" customWidth="1"/>
    <col min="1795" max="1795" width="3.08984375" style="689" customWidth="1"/>
    <col min="1796" max="1796" width="10.90625" style="689" bestFit="1" customWidth="1"/>
    <col min="1797" max="1797" width="14" style="689" bestFit="1" customWidth="1"/>
    <col min="1798" max="1798" width="9.6328125" style="689" bestFit="1" customWidth="1"/>
    <col min="1799" max="1799" width="1.90625" style="689" customWidth="1"/>
    <col min="1800" max="1800" width="11.36328125" style="689" bestFit="1" customWidth="1"/>
    <col min="1801" max="2045" width="8.90625" style="689"/>
    <col min="2046" max="2046" width="28.453125" style="689" customWidth="1"/>
    <col min="2047" max="2047" width="2.453125" style="689" customWidth="1"/>
    <col min="2048" max="2049" width="10.36328125" style="689" bestFit="1" customWidth="1"/>
    <col min="2050" max="2050" width="11.36328125" style="689" bestFit="1" customWidth="1"/>
    <col min="2051" max="2051" width="3.08984375" style="689" customWidth="1"/>
    <col min="2052" max="2052" width="10.90625" style="689" bestFit="1" customWidth="1"/>
    <col min="2053" max="2053" width="14" style="689" bestFit="1" customWidth="1"/>
    <col min="2054" max="2054" width="9.6328125" style="689" bestFit="1" customWidth="1"/>
    <col min="2055" max="2055" width="1.90625" style="689" customWidth="1"/>
    <col min="2056" max="2056" width="11.36328125" style="689" bestFit="1" customWidth="1"/>
    <col min="2057" max="2301" width="8.90625" style="689"/>
    <col min="2302" max="2302" width="28.453125" style="689" customWidth="1"/>
    <col min="2303" max="2303" width="2.453125" style="689" customWidth="1"/>
    <col min="2304" max="2305" width="10.36328125" style="689" bestFit="1" customWidth="1"/>
    <col min="2306" max="2306" width="11.36328125" style="689" bestFit="1" customWidth="1"/>
    <col min="2307" max="2307" width="3.08984375" style="689" customWidth="1"/>
    <col min="2308" max="2308" width="10.90625" style="689" bestFit="1" customWidth="1"/>
    <col min="2309" max="2309" width="14" style="689" bestFit="1" customWidth="1"/>
    <col min="2310" max="2310" width="9.6328125" style="689" bestFit="1" customWidth="1"/>
    <col min="2311" max="2311" width="1.90625" style="689" customWidth="1"/>
    <col min="2312" max="2312" width="11.36328125" style="689" bestFit="1" customWidth="1"/>
    <col min="2313" max="2557" width="8.90625" style="689"/>
    <col min="2558" max="2558" width="28.453125" style="689" customWidth="1"/>
    <col min="2559" max="2559" width="2.453125" style="689" customWidth="1"/>
    <col min="2560" max="2561" width="10.36328125" style="689" bestFit="1" customWidth="1"/>
    <col min="2562" max="2562" width="11.36328125" style="689" bestFit="1" customWidth="1"/>
    <col min="2563" max="2563" width="3.08984375" style="689" customWidth="1"/>
    <col min="2564" max="2564" width="10.90625" style="689" bestFit="1" customWidth="1"/>
    <col min="2565" max="2565" width="14" style="689" bestFit="1" customWidth="1"/>
    <col min="2566" max="2566" width="9.6328125" style="689" bestFit="1" customWidth="1"/>
    <col min="2567" max="2567" width="1.90625" style="689" customWidth="1"/>
    <col min="2568" max="2568" width="11.36328125" style="689" bestFit="1" customWidth="1"/>
    <col min="2569" max="2813" width="8.90625" style="689"/>
    <col min="2814" max="2814" width="28.453125" style="689" customWidth="1"/>
    <col min="2815" max="2815" width="2.453125" style="689" customWidth="1"/>
    <col min="2816" max="2817" width="10.36328125" style="689" bestFit="1" customWidth="1"/>
    <col min="2818" max="2818" width="11.36328125" style="689" bestFit="1" customWidth="1"/>
    <col min="2819" max="2819" width="3.08984375" style="689" customWidth="1"/>
    <col min="2820" max="2820" width="10.90625" style="689" bestFit="1" customWidth="1"/>
    <col min="2821" max="2821" width="14" style="689" bestFit="1" customWidth="1"/>
    <col min="2822" max="2822" width="9.6328125" style="689" bestFit="1" customWidth="1"/>
    <col min="2823" max="2823" width="1.90625" style="689" customWidth="1"/>
    <col min="2824" max="2824" width="11.36328125" style="689" bestFit="1" customWidth="1"/>
    <col min="2825" max="3069" width="8.90625" style="689"/>
    <col min="3070" max="3070" width="28.453125" style="689" customWidth="1"/>
    <col min="3071" max="3071" width="2.453125" style="689" customWidth="1"/>
    <col min="3072" max="3073" width="10.36328125" style="689" bestFit="1" customWidth="1"/>
    <col min="3074" max="3074" width="11.36328125" style="689" bestFit="1" customWidth="1"/>
    <col min="3075" max="3075" width="3.08984375" style="689" customWidth="1"/>
    <col min="3076" max="3076" width="10.90625" style="689" bestFit="1" customWidth="1"/>
    <col min="3077" max="3077" width="14" style="689" bestFit="1" customWidth="1"/>
    <col min="3078" max="3078" width="9.6328125" style="689" bestFit="1" customWidth="1"/>
    <col min="3079" max="3079" width="1.90625" style="689" customWidth="1"/>
    <col min="3080" max="3080" width="11.36328125" style="689" bestFit="1" customWidth="1"/>
    <col min="3081" max="3325" width="8.90625" style="689"/>
    <col min="3326" max="3326" width="28.453125" style="689" customWidth="1"/>
    <col min="3327" max="3327" width="2.453125" style="689" customWidth="1"/>
    <col min="3328" max="3329" width="10.36328125" style="689" bestFit="1" customWidth="1"/>
    <col min="3330" max="3330" width="11.36328125" style="689" bestFit="1" customWidth="1"/>
    <col min="3331" max="3331" width="3.08984375" style="689" customWidth="1"/>
    <col min="3332" max="3332" width="10.90625" style="689" bestFit="1" customWidth="1"/>
    <col min="3333" max="3333" width="14" style="689" bestFit="1" customWidth="1"/>
    <col min="3334" max="3334" width="9.6328125" style="689" bestFit="1" customWidth="1"/>
    <col min="3335" max="3335" width="1.90625" style="689" customWidth="1"/>
    <col min="3336" max="3336" width="11.36328125" style="689" bestFit="1" customWidth="1"/>
    <col min="3337" max="3581" width="8.90625" style="689"/>
    <col min="3582" max="3582" width="28.453125" style="689" customWidth="1"/>
    <col min="3583" max="3583" width="2.453125" style="689" customWidth="1"/>
    <col min="3584" max="3585" width="10.36328125" style="689" bestFit="1" customWidth="1"/>
    <col min="3586" max="3586" width="11.36328125" style="689" bestFit="1" customWidth="1"/>
    <col min="3587" max="3587" width="3.08984375" style="689" customWidth="1"/>
    <col min="3588" max="3588" width="10.90625" style="689" bestFit="1" customWidth="1"/>
    <col min="3589" max="3589" width="14" style="689" bestFit="1" customWidth="1"/>
    <col min="3590" max="3590" width="9.6328125" style="689" bestFit="1" customWidth="1"/>
    <col min="3591" max="3591" width="1.90625" style="689" customWidth="1"/>
    <col min="3592" max="3592" width="11.36328125" style="689" bestFit="1" customWidth="1"/>
    <col min="3593" max="3837" width="8.90625" style="689"/>
    <col min="3838" max="3838" width="28.453125" style="689" customWidth="1"/>
    <col min="3839" max="3839" width="2.453125" style="689" customWidth="1"/>
    <col min="3840" max="3841" width="10.36328125" style="689" bestFit="1" customWidth="1"/>
    <col min="3842" max="3842" width="11.36328125" style="689" bestFit="1" customWidth="1"/>
    <col min="3843" max="3843" width="3.08984375" style="689" customWidth="1"/>
    <col min="3844" max="3844" width="10.90625" style="689" bestFit="1" customWidth="1"/>
    <col min="3845" max="3845" width="14" style="689" bestFit="1" customWidth="1"/>
    <col min="3846" max="3846" width="9.6328125" style="689" bestFit="1" customWidth="1"/>
    <col min="3847" max="3847" width="1.90625" style="689" customWidth="1"/>
    <col min="3848" max="3848" width="11.36328125" style="689" bestFit="1" customWidth="1"/>
    <col min="3849" max="4093" width="8.90625" style="689"/>
    <col min="4094" max="4094" width="28.453125" style="689" customWidth="1"/>
    <col min="4095" max="4095" width="2.453125" style="689" customWidth="1"/>
    <col min="4096" max="4097" width="10.36328125" style="689" bestFit="1" customWidth="1"/>
    <col min="4098" max="4098" width="11.36328125" style="689" bestFit="1" customWidth="1"/>
    <col min="4099" max="4099" width="3.08984375" style="689" customWidth="1"/>
    <col min="4100" max="4100" width="10.90625" style="689" bestFit="1" customWidth="1"/>
    <col min="4101" max="4101" width="14" style="689" bestFit="1" customWidth="1"/>
    <col min="4102" max="4102" width="9.6328125" style="689" bestFit="1" customWidth="1"/>
    <col min="4103" max="4103" width="1.90625" style="689" customWidth="1"/>
    <col min="4104" max="4104" width="11.36328125" style="689" bestFit="1" customWidth="1"/>
    <col min="4105" max="4349" width="8.90625" style="689"/>
    <col min="4350" max="4350" width="28.453125" style="689" customWidth="1"/>
    <col min="4351" max="4351" width="2.453125" style="689" customWidth="1"/>
    <col min="4352" max="4353" width="10.36328125" style="689" bestFit="1" customWidth="1"/>
    <col min="4354" max="4354" width="11.36328125" style="689" bestFit="1" customWidth="1"/>
    <col min="4355" max="4355" width="3.08984375" style="689" customWidth="1"/>
    <col min="4356" max="4356" width="10.90625" style="689" bestFit="1" customWidth="1"/>
    <col min="4357" max="4357" width="14" style="689" bestFit="1" customWidth="1"/>
    <col min="4358" max="4358" width="9.6328125" style="689" bestFit="1" customWidth="1"/>
    <col min="4359" max="4359" width="1.90625" style="689" customWidth="1"/>
    <col min="4360" max="4360" width="11.36328125" style="689" bestFit="1" customWidth="1"/>
    <col min="4361" max="4605" width="8.90625" style="689"/>
    <col min="4606" max="4606" width="28.453125" style="689" customWidth="1"/>
    <col min="4607" max="4607" width="2.453125" style="689" customWidth="1"/>
    <col min="4608" max="4609" width="10.36328125" style="689" bestFit="1" customWidth="1"/>
    <col min="4610" max="4610" width="11.36328125" style="689" bestFit="1" customWidth="1"/>
    <col min="4611" max="4611" width="3.08984375" style="689" customWidth="1"/>
    <col min="4612" max="4612" width="10.90625" style="689" bestFit="1" customWidth="1"/>
    <col min="4613" max="4613" width="14" style="689" bestFit="1" customWidth="1"/>
    <col min="4614" max="4614" width="9.6328125" style="689" bestFit="1" customWidth="1"/>
    <col min="4615" max="4615" width="1.90625" style="689" customWidth="1"/>
    <col min="4616" max="4616" width="11.36328125" style="689" bestFit="1" customWidth="1"/>
    <col min="4617" max="4861" width="8.90625" style="689"/>
    <col min="4862" max="4862" width="28.453125" style="689" customWidth="1"/>
    <col min="4863" max="4863" width="2.453125" style="689" customWidth="1"/>
    <col min="4864" max="4865" width="10.36328125" style="689" bestFit="1" customWidth="1"/>
    <col min="4866" max="4866" width="11.36328125" style="689" bestFit="1" customWidth="1"/>
    <col min="4867" max="4867" width="3.08984375" style="689" customWidth="1"/>
    <col min="4868" max="4868" width="10.90625" style="689" bestFit="1" customWidth="1"/>
    <col min="4869" max="4869" width="14" style="689" bestFit="1" customWidth="1"/>
    <col min="4870" max="4870" width="9.6328125" style="689" bestFit="1" customWidth="1"/>
    <col min="4871" max="4871" width="1.90625" style="689" customWidth="1"/>
    <col min="4872" max="4872" width="11.36328125" style="689" bestFit="1" customWidth="1"/>
    <col min="4873" max="5117" width="8.90625" style="689"/>
    <col min="5118" max="5118" width="28.453125" style="689" customWidth="1"/>
    <col min="5119" max="5119" width="2.453125" style="689" customWidth="1"/>
    <col min="5120" max="5121" width="10.36328125" style="689" bestFit="1" customWidth="1"/>
    <col min="5122" max="5122" width="11.36328125" style="689" bestFit="1" customWidth="1"/>
    <col min="5123" max="5123" width="3.08984375" style="689" customWidth="1"/>
    <col min="5124" max="5124" width="10.90625" style="689" bestFit="1" customWidth="1"/>
    <col min="5125" max="5125" width="14" style="689" bestFit="1" customWidth="1"/>
    <col min="5126" max="5126" width="9.6328125" style="689" bestFit="1" customWidth="1"/>
    <col min="5127" max="5127" width="1.90625" style="689" customWidth="1"/>
    <col min="5128" max="5128" width="11.36328125" style="689" bestFit="1" customWidth="1"/>
    <col min="5129" max="5373" width="8.90625" style="689"/>
    <col min="5374" max="5374" width="28.453125" style="689" customWidth="1"/>
    <col min="5375" max="5375" width="2.453125" style="689" customWidth="1"/>
    <col min="5376" max="5377" width="10.36328125" style="689" bestFit="1" customWidth="1"/>
    <col min="5378" max="5378" width="11.36328125" style="689" bestFit="1" customWidth="1"/>
    <col min="5379" max="5379" width="3.08984375" style="689" customWidth="1"/>
    <col min="5380" max="5380" width="10.90625" style="689" bestFit="1" customWidth="1"/>
    <col min="5381" max="5381" width="14" style="689" bestFit="1" customWidth="1"/>
    <col min="5382" max="5382" width="9.6328125" style="689" bestFit="1" customWidth="1"/>
    <col min="5383" max="5383" width="1.90625" style="689" customWidth="1"/>
    <col min="5384" max="5384" width="11.36328125" style="689" bestFit="1" customWidth="1"/>
    <col min="5385" max="5629" width="8.90625" style="689"/>
    <col min="5630" max="5630" width="28.453125" style="689" customWidth="1"/>
    <col min="5631" max="5631" width="2.453125" style="689" customWidth="1"/>
    <col min="5632" max="5633" width="10.36328125" style="689" bestFit="1" customWidth="1"/>
    <col min="5634" max="5634" width="11.36328125" style="689" bestFit="1" customWidth="1"/>
    <col min="5635" max="5635" width="3.08984375" style="689" customWidth="1"/>
    <col min="5636" max="5636" width="10.90625" style="689" bestFit="1" customWidth="1"/>
    <col min="5637" max="5637" width="14" style="689" bestFit="1" customWidth="1"/>
    <col min="5638" max="5638" width="9.6328125" style="689" bestFit="1" customWidth="1"/>
    <col min="5639" max="5639" width="1.90625" style="689" customWidth="1"/>
    <col min="5640" max="5640" width="11.36328125" style="689" bestFit="1" customWidth="1"/>
    <col min="5641" max="5885" width="8.90625" style="689"/>
    <col min="5886" max="5886" width="28.453125" style="689" customWidth="1"/>
    <col min="5887" max="5887" width="2.453125" style="689" customWidth="1"/>
    <col min="5888" max="5889" width="10.36328125" style="689" bestFit="1" customWidth="1"/>
    <col min="5890" max="5890" width="11.36328125" style="689" bestFit="1" customWidth="1"/>
    <col min="5891" max="5891" width="3.08984375" style="689" customWidth="1"/>
    <col min="5892" max="5892" width="10.90625" style="689" bestFit="1" customWidth="1"/>
    <col min="5893" max="5893" width="14" style="689" bestFit="1" customWidth="1"/>
    <col min="5894" max="5894" width="9.6328125" style="689" bestFit="1" customWidth="1"/>
    <col min="5895" max="5895" width="1.90625" style="689" customWidth="1"/>
    <col min="5896" max="5896" width="11.36328125" style="689" bestFit="1" customWidth="1"/>
    <col min="5897" max="6141" width="8.90625" style="689"/>
    <col min="6142" max="6142" width="28.453125" style="689" customWidth="1"/>
    <col min="6143" max="6143" width="2.453125" style="689" customWidth="1"/>
    <col min="6144" max="6145" width="10.36328125" style="689" bestFit="1" customWidth="1"/>
    <col min="6146" max="6146" width="11.36328125" style="689" bestFit="1" customWidth="1"/>
    <col min="6147" max="6147" width="3.08984375" style="689" customWidth="1"/>
    <col min="6148" max="6148" width="10.90625" style="689" bestFit="1" customWidth="1"/>
    <col min="6149" max="6149" width="14" style="689" bestFit="1" customWidth="1"/>
    <col min="6150" max="6150" width="9.6328125" style="689" bestFit="1" customWidth="1"/>
    <col min="6151" max="6151" width="1.90625" style="689" customWidth="1"/>
    <col min="6152" max="6152" width="11.36328125" style="689" bestFit="1" customWidth="1"/>
    <col min="6153" max="6397" width="8.90625" style="689"/>
    <col min="6398" max="6398" width="28.453125" style="689" customWidth="1"/>
    <col min="6399" max="6399" width="2.453125" style="689" customWidth="1"/>
    <col min="6400" max="6401" width="10.36328125" style="689" bestFit="1" customWidth="1"/>
    <col min="6402" max="6402" width="11.36328125" style="689" bestFit="1" customWidth="1"/>
    <col min="6403" max="6403" width="3.08984375" style="689" customWidth="1"/>
    <col min="6404" max="6404" width="10.90625" style="689" bestFit="1" customWidth="1"/>
    <col min="6405" max="6405" width="14" style="689" bestFit="1" customWidth="1"/>
    <col min="6406" max="6406" width="9.6328125" style="689" bestFit="1" customWidth="1"/>
    <col min="6407" max="6407" width="1.90625" style="689" customWidth="1"/>
    <col min="6408" max="6408" width="11.36328125" style="689" bestFit="1" customWidth="1"/>
    <col min="6409" max="6653" width="8.90625" style="689"/>
    <col min="6654" max="6654" width="28.453125" style="689" customWidth="1"/>
    <col min="6655" max="6655" width="2.453125" style="689" customWidth="1"/>
    <col min="6656" max="6657" width="10.36328125" style="689" bestFit="1" customWidth="1"/>
    <col min="6658" max="6658" width="11.36328125" style="689" bestFit="1" customWidth="1"/>
    <col min="6659" max="6659" width="3.08984375" style="689" customWidth="1"/>
    <col min="6660" max="6660" width="10.90625" style="689" bestFit="1" customWidth="1"/>
    <col min="6661" max="6661" width="14" style="689" bestFit="1" customWidth="1"/>
    <col min="6662" max="6662" width="9.6328125" style="689" bestFit="1" customWidth="1"/>
    <col min="6663" max="6663" width="1.90625" style="689" customWidth="1"/>
    <col min="6664" max="6664" width="11.36328125" style="689" bestFit="1" customWidth="1"/>
    <col min="6665" max="6909" width="8.90625" style="689"/>
    <col min="6910" max="6910" width="28.453125" style="689" customWidth="1"/>
    <col min="6911" max="6911" width="2.453125" style="689" customWidth="1"/>
    <col min="6912" max="6913" width="10.36328125" style="689" bestFit="1" customWidth="1"/>
    <col min="6914" max="6914" width="11.36328125" style="689" bestFit="1" customWidth="1"/>
    <col min="6915" max="6915" width="3.08984375" style="689" customWidth="1"/>
    <col min="6916" max="6916" width="10.90625" style="689" bestFit="1" customWidth="1"/>
    <col min="6917" max="6917" width="14" style="689" bestFit="1" customWidth="1"/>
    <col min="6918" max="6918" width="9.6328125" style="689" bestFit="1" customWidth="1"/>
    <col min="6919" max="6919" width="1.90625" style="689" customWidth="1"/>
    <col min="6920" max="6920" width="11.36328125" style="689" bestFit="1" customWidth="1"/>
    <col min="6921" max="7165" width="8.90625" style="689"/>
    <col min="7166" max="7166" width="28.453125" style="689" customWidth="1"/>
    <col min="7167" max="7167" width="2.453125" style="689" customWidth="1"/>
    <col min="7168" max="7169" width="10.36328125" style="689" bestFit="1" customWidth="1"/>
    <col min="7170" max="7170" width="11.36328125" style="689" bestFit="1" customWidth="1"/>
    <col min="7171" max="7171" width="3.08984375" style="689" customWidth="1"/>
    <col min="7172" max="7172" width="10.90625" style="689" bestFit="1" customWidth="1"/>
    <col min="7173" max="7173" width="14" style="689" bestFit="1" customWidth="1"/>
    <col min="7174" max="7174" width="9.6328125" style="689" bestFit="1" customWidth="1"/>
    <col min="7175" max="7175" width="1.90625" style="689" customWidth="1"/>
    <col min="7176" max="7176" width="11.36328125" style="689" bestFit="1" customWidth="1"/>
    <col min="7177" max="7421" width="8.90625" style="689"/>
    <col min="7422" max="7422" width="28.453125" style="689" customWidth="1"/>
    <col min="7423" max="7423" width="2.453125" style="689" customWidth="1"/>
    <col min="7424" max="7425" width="10.36328125" style="689" bestFit="1" customWidth="1"/>
    <col min="7426" max="7426" width="11.36328125" style="689" bestFit="1" customWidth="1"/>
    <col min="7427" max="7427" width="3.08984375" style="689" customWidth="1"/>
    <col min="7428" max="7428" width="10.90625" style="689" bestFit="1" customWidth="1"/>
    <col min="7429" max="7429" width="14" style="689" bestFit="1" customWidth="1"/>
    <col min="7430" max="7430" width="9.6328125" style="689" bestFit="1" customWidth="1"/>
    <col min="7431" max="7431" width="1.90625" style="689" customWidth="1"/>
    <col min="7432" max="7432" width="11.36328125" style="689" bestFit="1" customWidth="1"/>
    <col min="7433" max="7677" width="8.90625" style="689"/>
    <col min="7678" max="7678" width="28.453125" style="689" customWidth="1"/>
    <col min="7679" max="7679" width="2.453125" style="689" customWidth="1"/>
    <col min="7680" max="7681" width="10.36328125" style="689" bestFit="1" customWidth="1"/>
    <col min="7682" max="7682" width="11.36328125" style="689" bestFit="1" customWidth="1"/>
    <col min="7683" max="7683" width="3.08984375" style="689" customWidth="1"/>
    <col min="7684" max="7684" width="10.90625" style="689" bestFit="1" customWidth="1"/>
    <col min="7685" max="7685" width="14" style="689" bestFit="1" customWidth="1"/>
    <col min="7686" max="7686" width="9.6328125" style="689" bestFit="1" customWidth="1"/>
    <col min="7687" max="7687" width="1.90625" style="689" customWidth="1"/>
    <col min="7688" max="7688" width="11.36328125" style="689" bestFit="1" customWidth="1"/>
    <col min="7689" max="7933" width="8.90625" style="689"/>
    <col min="7934" max="7934" width="28.453125" style="689" customWidth="1"/>
    <col min="7935" max="7935" width="2.453125" style="689" customWidth="1"/>
    <col min="7936" max="7937" width="10.36328125" style="689" bestFit="1" customWidth="1"/>
    <col min="7938" max="7938" width="11.36328125" style="689" bestFit="1" customWidth="1"/>
    <col min="7939" max="7939" width="3.08984375" style="689" customWidth="1"/>
    <col min="7940" max="7940" width="10.90625" style="689" bestFit="1" customWidth="1"/>
    <col min="7941" max="7941" width="14" style="689" bestFit="1" customWidth="1"/>
    <col min="7942" max="7942" width="9.6328125" style="689" bestFit="1" customWidth="1"/>
    <col min="7943" max="7943" width="1.90625" style="689" customWidth="1"/>
    <col min="7944" max="7944" width="11.36328125" style="689" bestFit="1" customWidth="1"/>
    <col min="7945" max="8189" width="8.90625" style="689"/>
    <col min="8190" max="8190" width="28.453125" style="689" customWidth="1"/>
    <col min="8191" max="8191" width="2.453125" style="689" customWidth="1"/>
    <col min="8192" max="8193" width="10.36328125" style="689" bestFit="1" customWidth="1"/>
    <col min="8194" max="8194" width="11.36328125" style="689" bestFit="1" customWidth="1"/>
    <col min="8195" max="8195" width="3.08984375" style="689" customWidth="1"/>
    <col min="8196" max="8196" width="10.90625" style="689" bestFit="1" customWidth="1"/>
    <col min="8197" max="8197" width="14" style="689" bestFit="1" customWidth="1"/>
    <col min="8198" max="8198" width="9.6328125" style="689" bestFit="1" customWidth="1"/>
    <col min="8199" max="8199" width="1.90625" style="689" customWidth="1"/>
    <col min="8200" max="8200" width="11.36328125" style="689" bestFit="1" customWidth="1"/>
    <col min="8201" max="8445" width="8.90625" style="689"/>
    <col min="8446" max="8446" width="28.453125" style="689" customWidth="1"/>
    <col min="8447" max="8447" width="2.453125" style="689" customWidth="1"/>
    <col min="8448" max="8449" width="10.36328125" style="689" bestFit="1" customWidth="1"/>
    <col min="8450" max="8450" width="11.36328125" style="689" bestFit="1" customWidth="1"/>
    <col min="8451" max="8451" width="3.08984375" style="689" customWidth="1"/>
    <col min="8452" max="8452" width="10.90625" style="689" bestFit="1" customWidth="1"/>
    <col min="8453" max="8453" width="14" style="689" bestFit="1" customWidth="1"/>
    <col min="8454" max="8454" width="9.6328125" style="689" bestFit="1" customWidth="1"/>
    <col min="8455" max="8455" width="1.90625" style="689" customWidth="1"/>
    <col min="8456" max="8456" width="11.36328125" style="689" bestFit="1" customWidth="1"/>
    <col min="8457" max="8701" width="8.90625" style="689"/>
    <col min="8702" max="8702" width="28.453125" style="689" customWidth="1"/>
    <col min="8703" max="8703" width="2.453125" style="689" customWidth="1"/>
    <col min="8704" max="8705" width="10.36328125" style="689" bestFit="1" customWidth="1"/>
    <col min="8706" max="8706" width="11.36328125" style="689" bestFit="1" customWidth="1"/>
    <col min="8707" max="8707" width="3.08984375" style="689" customWidth="1"/>
    <col min="8708" max="8708" width="10.90625" style="689" bestFit="1" customWidth="1"/>
    <col min="8709" max="8709" width="14" style="689" bestFit="1" customWidth="1"/>
    <col min="8710" max="8710" width="9.6328125" style="689" bestFit="1" customWidth="1"/>
    <col min="8711" max="8711" width="1.90625" style="689" customWidth="1"/>
    <col min="8712" max="8712" width="11.36328125" style="689" bestFit="1" customWidth="1"/>
    <col min="8713" max="8957" width="8.90625" style="689"/>
    <col min="8958" max="8958" width="28.453125" style="689" customWidth="1"/>
    <col min="8959" max="8959" width="2.453125" style="689" customWidth="1"/>
    <col min="8960" max="8961" width="10.36328125" style="689" bestFit="1" customWidth="1"/>
    <col min="8962" max="8962" width="11.36328125" style="689" bestFit="1" customWidth="1"/>
    <col min="8963" max="8963" width="3.08984375" style="689" customWidth="1"/>
    <col min="8964" max="8964" width="10.90625" style="689" bestFit="1" customWidth="1"/>
    <col min="8965" max="8965" width="14" style="689" bestFit="1" customWidth="1"/>
    <col min="8966" max="8966" width="9.6328125" style="689" bestFit="1" customWidth="1"/>
    <col min="8967" max="8967" width="1.90625" style="689" customWidth="1"/>
    <col min="8968" max="8968" width="11.36328125" style="689" bestFit="1" customWidth="1"/>
    <col min="8969" max="9213" width="8.90625" style="689"/>
    <col min="9214" max="9214" width="28.453125" style="689" customWidth="1"/>
    <col min="9215" max="9215" width="2.453125" style="689" customWidth="1"/>
    <col min="9216" max="9217" width="10.36328125" style="689" bestFit="1" customWidth="1"/>
    <col min="9218" max="9218" width="11.36328125" style="689" bestFit="1" customWidth="1"/>
    <col min="9219" max="9219" width="3.08984375" style="689" customWidth="1"/>
    <col min="9220" max="9220" width="10.90625" style="689" bestFit="1" customWidth="1"/>
    <col min="9221" max="9221" width="14" style="689" bestFit="1" customWidth="1"/>
    <col min="9222" max="9222" width="9.6328125" style="689" bestFit="1" customWidth="1"/>
    <col min="9223" max="9223" width="1.90625" style="689" customWidth="1"/>
    <col min="9224" max="9224" width="11.36328125" style="689" bestFit="1" customWidth="1"/>
    <col min="9225" max="9469" width="8.90625" style="689"/>
    <col min="9470" max="9470" width="28.453125" style="689" customWidth="1"/>
    <col min="9471" max="9471" width="2.453125" style="689" customWidth="1"/>
    <col min="9472" max="9473" width="10.36328125" style="689" bestFit="1" customWidth="1"/>
    <col min="9474" max="9474" width="11.36328125" style="689" bestFit="1" customWidth="1"/>
    <col min="9475" max="9475" width="3.08984375" style="689" customWidth="1"/>
    <col min="9476" max="9476" width="10.90625" style="689" bestFit="1" customWidth="1"/>
    <col min="9477" max="9477" width="14" style="689" bestFit="1" customWidth="1"/>
    <col min="9478" max="9478" width="9.6328125" style="689" bestFit="1" customWidth="1"/>
    <col min="9479" max="9479" width="1.90625" style="689" customWidth="1"/>
    <col min="9480" max="9480" width="11.36328125" style="689" bestFit="1" customWidth="1"/>
    <col min="9481" max="9725" width="8.90625" style="689"/>
    <col min="9726" max="9726" width="28.453125" style="689" customWidth="1"/>
    <col min="9727" max="9727" width="2.453125" style="689" customWidth="1"/>
    <col min="9728" max="9729" width="10.36328125" style="689" bestFit="1" customWidth="1"/>
    <col min="9730" max="9730" width="11.36328125" style="689" bestFit="1" customWidth="1"/>
    <col min="9731" max="9731" width="3.08984375" style="689" customWidth="1"/>
    <col min="9732" max="9732" width="10.90625" style="689" bestFit="1" customWidth="1"/>
    <col min="9733" max="9733" width="14" style="689" bestFit="1" customWidth="1"/>
    <col min="9734" max="9734" width="9.6328125" style="689" bestFit="1" customWidth="1"/>
    <col min="9735" max="9735" width="1.90625" style="689" customWidth="1"/>
    <col min="9736" max="9736" width="11.36328125" style="689" bestFit="1" customWidth="1"/>
    <col min="9737" max="9981" width="8.90625" style="689"/>
    <col min="9982" max="9982" width="28.453125" style="689" customWidth="1"/>
    <col min="9983" max="9983" width="2.453125" style="689" customWidth="1"/>
    <col min="9984" max="9985" width="10.36328125" style="689" bestFit="1" customWidth="1"/>
    <col min="9986" max="9986" width="11.36328125" style="689" bestFit="1" customWidth="1"/>
    <col min="9987" max="9987" width="3.08984375" style="689" customWidth="1"/>
    <col min="9988" max="9988" width="10.90625" style="689" bestFit="1" customWidth="1"/>
    <col min="9989" max="9989" width="14" style="689" bestFit="1" customWidth="1"/>
    <col min="9990" max="9990" width="9.6328125" style="689" bestFit="1" customWidth="1"/>
    <col min="9991" max="9991" width="1.90625" style="689" customWidth="1"/>
    <col min="9992" max="9992" width="11.36328125" style="689" bestFit="1" customWidth="1"/>
    <col min="9993" max="10237" width="8.90625" style="689"/>
    <col min="10238" max="10238" width="28.453125" style="689" customWidth="1"/>
    <col min="10239" max="10239" width="2.453125" style="689" customWidth="1"/>
    <col min="10240" max="10241" width="10.36328125" style="689" bestFit="1" customWidth="1"/>
    <col min="10242" max="10242" width="11.36328125" style="689" bestFit="1" customWidth="1"/>
    <col min="10243" max="10243" width="3.08984375" style="689" customWidth="1"/>
    <col min="10244" max="10244" width="10.90625" style="689" bestFit="1" customWidth="1"/>
    <col min="10245" max="10245" width="14" style="689" bestFit="1" customWidth="1"/>
    <col min="10246" max="10246" width="9.6328125" style="689" bestFit="1" customWidth="1"/>
    <col min="10247" max="10247" width="1.90625" style="689" customWidth="1"/>
    <col min="10248" max="10248" width="11.36328125" style="689" bestFit="1" customWidth="1"/>
    <col min="10249" max="10493" width="8.90625" style="689"/>
    <col min="10494" max="10494" width="28.453125" style="689" customWidth="1"/>
    <col min="10495" max="10495" width="2.453125" style="689" customWidth="1"/>
    <col min="10496" max="10497" width="10.36328125" style="689" bestFit="1" customWidth="1"/>
    <col min="10498" max="10498" width="11.36328125" style="689" bestFit="1" customWidth="1"/>
    <col min="10499" max="10499" width="3.08984375" style="689" customWidth="1"/>
    <col min="10500" max="10500" width="10.90625" style="689" bestFit="1" customWidth="1"/>
    <col min="10501" max="10501" width="14" style="689" bestFit="1" customWidth="1"/>
    <col min="10502" max="10502" width="9.6328125" style="689" bestFit="1" customWidth="1"/>
    <col min="10503" max="10503" width="1.90625" style="689" customWidth="1"/>
    <col min="10504" max="10504" width="11.36328125" style="689" bestFit="1" customWidth="1"/>
    <col min="10505" max="10749" width="8.90625" style="689"/>
    <col min="10750" max="10750" width="28.453125" style="689" customWidth="1"/>
    <col min="10751" max="10751" width="2.453125" style="689" customWidth="1"/>
    <col min="10752" max="10753" width="10.36328125" style="689" bestFit="1" customWidth="1"/>
    <col min="10754" max="10754" width="11.36328125" style="689" bestFit="1" customWidth="1"/>
    <col min="10755" max="10755" width="3.08984375" style="689" customWidth="1"/>
    <col min="10756" max="10756" width="10.90625" style="689" bestFit="1" customWidth="1"/>
    <col min="10757" max="10757" width="14" style="689" bestFit="1" customWidth="1"/>
    <col min="10758" max="10758" width="9.6328125" style="689" bestFit="1" customWidth="1"/>
    <col min="10759" max="10759" width="1.90625" style="689" customWidth="1"/>
    <col min="10760" max="10760" width="11.36328125" style="689" bestFit="1" customWidth="1"/>
    <col min="10761" max="11005" width="8.90625" style="689"/>
    <col min="11006" max="11006" width="28.453125" style="689" customWidth="1"/>
    <col min="11007" max="11007" width="2.453125" style="689" customWidth="1"/>
    <col min="11008" max="11009" width="10.36328125" style="689" bestFit="1" customWidth="1"/>
    <col min="11010" max="11010" width="11.36328125" style="689" bestFit="1" customWidth="1"/>
    <col min="11011" max="11011" width="3.08984375" style="689" customWidth="1"/>
    <col min="11012" max="11012" width="10.90625" style="689" bestFit="1" customWidth="1"/>
    <col min="11013" max="11013" width="14" style="689" bestFit="1" customWidth="1"/>
    <col min="11014" max="11014" width="9.6328125" style="689" bestFit="1" customWidth="1"/>
    <col min="11015" max="11015" width="1.90625" style="689" customWidth="1"/>
    <col min="11016" max="11016" width="11.36328125" style="689" bestFit="1" customWidth="1"/>
    <col min="11017" max="11261" width="8.90625" style="689"/>
    <col min="11262" max="11262" width="28.453125" style="689" customWidth="1"/>
    <col min="11263" max="11263" width="2.453125" style="689" customWidth="1"/>
    <col min="11264" max="11265" width="10.36328125" style="689" bestFit="1" customWidth="1"/>
    <col min="11266" max="11266" width="11.36328125" style="689" bestFit="1" customWidth="1"/>
    <col min="11267" max="11267" width="3.08984375" style="689" customWidth="1"/>
    <col min="11268" max="11268" width="10.90625" style="689" bestFit="1" customWidth="1"/>
    <col min="11269" max="11269" width="14" style="689" bestFit="1" customWidth="1"/>
    <col min="11270" max="11270" width="9.6328125" style="689" bestFit="1" customWidth="1"/>
    <col min="11271" max="11271" width="1.90625" style="689" customWidth="1"/>
    <col min="11272" max="11272" width="11.36328125" style="689" bestFit="1" customWidth="1"/>
    <col min="11273" max="11517" width="8.90625" style="689"/>
    <col min="11518" max="11518" width="28.453125" style="689" customWidth="1"/>
    <col min="11519" max="11519" width="2.453125" style="689" customWidth="1"/>
    <col min="11520" max="11521" width="10.36328125" style="689" bestFit="1" customWidth="1"/>
    <col min="11522" max="11522" width="11.36328125" style="689" bestFit="1" customWidth="1"/>
    <col min="11523" max="11523" width="3.08984375" style="689" customWidth="1"/>
    <col min="11524" max="11524" width="10.90625" style="689" bestFit="1" customWidth="1"/>
    <col min="11525" max="11525" width="14" style="689" bestFit="1" customWidth="1"/>
    <col min="11526" max="11526" width="9.6328125" style="689" bestFit="1" customWidth="1"/>
    <col min="11527" max="11527" width="1.90625" style="689" customWidth="1"/>
    <col min="11528" max="11528" width="11.36328125" style="689" bestFit="1" customWidth="1"/>
    <col min="11529" max="11773" width="8.90625" style="689"/>
    <col min="11774" max="11774" width="28.453125" style="689" customWidth="1"/>
    <col min="11775" max="11775" width="2.453125" style="689" customWidth="1"/>
    <col min="11776" max="11777" width="10.36328125" style="689" bestFit="1" customWidth="1"/>
    <col min="11778" max="11778" width="11.36328125" style="689" bestFit="1" customWidth="1"/>
    <col min="11779" max="11779" width="3.08984375" style="689" customWidth="1"/>
    <col min="11780" max="11780" width="10.90625" style="689" bestFit="1" customWidth="1"/>
    <col min="11781" max="11781" width="14" style="689" bestFit="1" customWidth="1"/>
    <col min="11782" max="11782" width="9.6328125" style="689" bestFit="1" customWidth="1"/>
    <col min="11783" max="11783" width="1.90625" style="689" customWidth="1"/>
    <col min="11784" max="11784" width="11.36328125" style="689" bestFit="1" customWidth="1"/>
    <col min="11785" max="12029" width="8.90625" style="689"/>
    <col min="12030" max="12030" width="28.453125" style="689" customWidth="1"/>
    <col min="12031" max="12031" width="2.453125" style="689" customWidth="1"/>
    <col min="12032" max="12033" width="10.36328125" style="689" bestFit="1" customWidth="1"/>
    <col min="12034" max="12034" width="11.36328125" style="689" bestFit="1" customWidth="1"/>
    <col min="12035" max="12035" width="3.08984375" style="689" customWidth="1"/>
    <col min="12036" max="12036" width="10.90625" style="689" bestFit="1" customWidth="1"/>
    <col min="12037" max="12037" width="14" style="689" bestFit="1" customWidth="1"/>
    <col min="12038" max="12038" width="9.6328125" style="689" bestFit="1" customWidth="1"/>
    <col min="12039" max="12039" width="1.90625" style="689" customWidth="1"/>
    <col min="12040" max="12040" width="11.36328125" style="689" bestFit="1" customWidth="1"/>
    <col min="12041" max="12285" width="8.90625" style="689"/>
    <col min="12286" max="12286" width="28.453125" style="689" customWidth="1"/>
    <col min="12287" max="12287" width="2.453125" style="689" customWidth="1"/>
    <col min="12288" max="12289" width="10.36328125" style="689" bestFit="1" customWidth="1"/>
    <col min="12290" max="12290" width="11.36328125" style="689" bestFit="1" customWidth="1"/>
    <col min="12291" max="12291" width="3.08984375" style="689" customWidth="1"/>
    <col min="12292" max="12292" width="10.90625" style="689" bestFit="1" customWidth="1"/>
    <col min="12293" max="12293" width="14" style="689" bestFit="1" customWidth="1"/>
    <col min="12294" max="12294" width="9.6328125" style="689" bestFit="1" customWidth="1"/>
    <col min="12295" max="12295" width="1.90625" style="689" customWidth="1"/>
    <col min="12296" max="12296" width="11.36328125" style="689" bestFit="1" customWidth="1"/>
    <col min="12297" max="12541" width="8.90625" style="689"/>
    <col min="12542" max="12542" width="28.453125" style="689" customWidth="1"/>
    <col min="12543" max="12543" width="2.453125" style="689" customWidth="1"/>
    <col min="12544" max="12545" width="10.36328125" style="689" bestFit="1" customWidth="1"/>
    <col min="12546" max="12546" width="11.36328125" style="689" bestFit="1" customWidth="1"/>
    <col min="12547" max="12547" width="3.08984375" style="689" customWidth="1"/>
    <col min="12548" max="12548" width="10.90625" style="689" bestFit="1" customWidth="1"/>
    <col min="12549" max="12549" width="14" style="689" bestFit="1" customWidth="1"/>
    <col min="12550" max="12550" width="9.6328125" style="689" bestFit="1" customWidth="1"/>
    <col min="12551" max="12551" width="1.90625" style="689" customWidth="1"/>
    <col min="12552" max="12552" width="11.36328125" style="689" bestFit="1" customWidth="1"/>
    <col min="12553" max="12797" width="8.90625" style="689"/>
    <col min="12798" max="12798" width="28.453125" style="689" customWidth="1"/>
    <col min="12799" max="12799" width="2.453125" style="689" customWidth="1"/>
    <col min="12800" max="12801" width="10.36328125" style="689" bestFit="1" customWidth="1"/>
    <col min="12802" max="12802" width="11.36328125" style="689" bestFit="1" customWidth="1"/>
    <col min="12803" max="12803" width="3.08984375" style="689" customWidth="1"/>
    <col min="12804" max="12804" width="10.90625" style="689" bestFit="1" customWidth="1"/>
    <col min="12805" max="12805" width="14" style="689" bestFit="1" customWidth="1"/>
    <col min="12806" max="12806" width="9.6328125" style="689" bestFit="1" customWidth="1"/>
    <col min="12807" max="12807" width="1.90625" style="689" customWidth="1"/>
    <col min="12808" max="12808" width="11.36328125" style="689" bestFit="1" customWidth="1"/>
    <col min="12809" max="13053" width="8.90625" style="689"/>
    <col min="13054" max="13054" width="28.453125" style="689" customWidth="1"/>
    <col min="13055" max="13055" width="2.453125" style="689" customWidth="1"/>
    <col min="13056" max="13057" width="10.36328125" style="689" bestFit="1" customWidth="1"/>
    <col min="13058" max="13058" width="11.36328125" style="689" bestFit="1" customWidth="1"/>
    <col min="13059" max="13059" width="3.08984375" style="689" customWidth="1"/>
    <col min="13060" max="13060" width="10.90625" style="689" bestFit="1" customWidth="1"/>
    <col min="13061" max="13061" width="14" style="689" bestFit="1" customWidth="1"/>
    <col min="13062" max="13062" width="9.6328125" style="689" bestFit="1" customWidth="1"/>
    <col min="13063" max="13063" width="1.90625" style="689" customWidth="1"/>
    <col min="13064" max="13064" width="11.36328125" style="689" bestFit="1" customWidth="1"/>
    <col min="13065" max="13309" width="8.90625" style="689"/>
    <col min="13310" max="13310" width="28.453125" style="689" customWidth="1"/>
    <col min="13311" max="13311" width="2.453125" style="689" customWidth="1"/>
    <col min="13312" max="13313" width="10.36328125" style="689" bestFit="1" customWidth="1"/>
    <col min="13314" max="13314" width="11.36328125" style="689" bestFit="1" customWidth="1"/>
    <col min="13315" max="13315" width="3.08984375" style="689" customWidth="1"/>
    <col min="13316" max="13316" width="10.90625" style="689" bestFit="1" customWidth="1"/>
    <col min="13317" max="13317" width="14" style="689" bestFit="1" customWidth="1"/>
    <col min="13318" max="13318" width="9.6328125" style="689" bestFit="1" customWidth="1"/>
    <col min="13319" max="13319" width="1.90625" style="689" customWidth="1"/>
    <col min="13320" max="13320" width="11.36328125" style="689" bestFit="1" customWidth="1"/>
    <col min="13321" max="13565" width="8.90625" style="689"/>
    <col min="13566" max="13566" width="28.453125" style="689" customWidth="1"/>
    <col min="13567" max="13567" width="2.453125" style="689" customWidth="1"/>
    <col min="13568" max="13569" width="10.36328125" style="689" bestFit="1" customWidth="1"/>
    <col min="13570" max="13570" width="11.36328125" style="689" bestFit="1" customWidth="1"/>
    <col min="13571" max="13571" width="3.08984375" style="689" customWidth="1"/>
    <col min="13572" max="13572" width="10.90625" style="689" bestFit="1" customWidth="1"/>
    <col min="13573" max="13573" width="14" style="689" bestFit="1" customWidth="1"/>
    <col min="13574" max="13574" width="9.6328125" style="689" bestFit="1" customWidth="1"/>
    <col min="13575" max="13575" width="1.90625" style="689" customWidth="1"/>
    <col min="13576" max="13576" width="11.36328125" style="689" bestFit="1" customWidth="1"/>
    <col min="13577" max="13821" width="8.90625" style="689"/>
    <col min="13822" max="13822" width="28.453125" style="689" customWidth="1"/>
    <col min="13823" max="13823" width="2.453125" style="689" customWidth="1"/>
    <col min="13824" max="13825" width="10.36328125" style="689" bestFit="1" customWidth="1"/>
    <col min="13826" max="13826" width="11.36328125" style="689" bestFit="1" customWidth="1"/>
    <col min="13827" max="13827" width="3.08984375" style="689" customWidth="1"/>
    <col min="13828" max="13828" width="10.90625" style="689" bestFit="1" customWidth="1"/>
    <col min="13829" max="13829" width="14" style="689" bestFit="1" customWidth="1"/>
    <col min="13830" max="13830" width="9.6328125" style="689" bestFit="1" customWidth="1"/>
    <col min="13831" max="13831" width="1.90625" style="689" customWidth="1"/>
    <col min="13832" max="13832" width="11.36328125" style="689" bestFit="1" customWidth="1"/>
    <col min="13833" max="14077" width="8.90625" style="689"/>
    <col min="14078" max="14078" width="28.453125" style="689" customWidth="1"/>
    <col min="14079" max="14079" width="2.453125" style="689" customWidth="1"/>
    <col min="14080" max="14081" width="10.36328125" style="689" bestFit="1" customWidth="1"/>
    <col min="14082" max="14082" width="11.36328125" style="689" bestFit="1" customWidth="1"/>
    <col min="14083" max="14083" width="3.08984375" style="689" customWidth="1"/>
    <col min="14084" max="14084" width="10.90625" style="689" bestFit="1" customWidth="1"/>
    <col min="14085" max="14085" width="14" style="689" bestFit="1" customWidth="1"/>
    <col min="14086" max="14086" width="9.6328125" style="689" bestFit="1" customWidth="1"/>
    <col min="14087" max="14087" width="1.90625" style="689" customWidth="1"/>
    <col min="14088" max="14088" width="11.36328125" style="689" bestFit="1" customWidth="1"/>
    <col min="14089" max="14333" width="8.90625" style="689"/>
    <col min="14334" max="14334" width="28.453125" style="689" customWidth="1"/>
    <col min="14335" max="14335" width="2.453125" style="689" customWidth="1"/>
    <col min="14336" max="14337" width="10.36328125" style="689" bestFit="1" customWidth="1"/>
    <col min="14338" max="14338" width="11.36328125" style="689" bestFit="1" customWidth="1"/>
    <col min="14339" max="14339" width="3.08984375" style="689" customWidth="1"/>
    <col min="14340" max="14340" width="10.90625" style="689" bestFit="1" customWidth="1"/>
    <col min="14341" max="14341" width="14" style="689" bestFit="1" customWidth="1"/>
    <col min="14342" max="14342" width="9.6328125" style="689" bestFit="1" customWidth="1"/>
    <col min="14343" max="14343" width="1.90625" style="689" customWidth="1"/>
    <col min="14344" max="14344" width="11.36328125" style="689" bestFit="1" customWidth="1"/>
    <col min="14345" max="14589" width="8.90625" style="689"/>
    <col min="14590" max="14590" width="28.453125" style="689" customWidth="1"/>
    <col min="14591" max="14591" width="2.453125" style="689" customWidth="1"/>
    <col min="14592" max="14593" width="10.36328125" style="689" bestFit="1" customWidth="1"/>
    <col min="14594" max="14594" width="11.36328125" style="689" bestFit="1" customWidth="1"/>
    <col min="14595" max="14595" width="3.08984375" style="689" customWidth="1"/>
    <col min="14596" max="14596" width="10.90625" style="689" bestFit="1" customWidth="1"/>
    <col min="14597" max="14597" width="14" style="689" bestFit="1" customWidth="1"/>
    <col min="14598" max="14598" width="9.6328125" style="689" bestFit="1" customWidth="1"/>
    <col min="14599" max="14599" width="1.90625" style="689" customWidth="1"/>
    <col min="14600" max="14600" width="11.36328125" style="689" bestFit="1" customWidth="1"/>
    <col min="14601" max="14845" width="8.90625" style="689"/>
    <col min="14846" max="14846" width="28.453125" style="689" customWidth="1"/>
    <col min="14847" max="14847" width="2.453125" style="689" customWidth="1"/>
    <col min="14848" max="14849" width="10.36328125" style="689" bestFit="1" customWidth="1"/>
    <col min="14850" max="14850" width="11.36328125" style="689" bestFit="1" customWidth="1"/>
    <col min="14851" max="14851" width="3.08984375" style="689" customWidth="1"/>
    <col min="14852" max="14852" width="10.90625" style="689" bestFit="1" customWidth="1"/>
    <col min="14853" max="14853" width="14" style="689" bestFit="1" customWidth="1"/>
    <col min="14854" max="14854" width="9.6328125" style="689" bestFit="1" customWidth="1"/>
    <col min="14855" max="14855" width="1.90625" style="689" customWidth="1"/>
    <col min="14856" max="14856" width="11.36328125" style="689" bestFit="1" customWidth="1"/>
    <col min="14857" max="15101" width="8.90625" style="689"/>
    <col min="15102" max="15102" width="28.453125" style="689" customWidth="1"/>
    <col min="15103" max="15103" width="2.453125" style="689" customWidth="1"/>
    <col min="15104" max="15105" width="10.36328125" style="689" bestFit="1" customWidth="1"/>
    <col min="15106" max="15106" width="11.36328125" style="689" bestFit="1" customWidth="1"/>
    <col min="15107" max="15107" width="3.08984375" style="689" customWidth="1"/>
    <col min="15108" max="15108" width="10.90625" style="689" bestFit="1" customWidth="1"/>
    <col min="15109" max="15109" width="14" style="689" bestFit="1" customWidth="1"/>
    <col min="15110" max="15110" width="9.6328125" style="689" bestFit="1" customWidth="1"/>
    <col min="15111" max="15111" width="1.90625" style="689" customWidth="1"/>
    <col min="15112" max="15112" width="11.36328125" style="689" bestFit="1" customWidth="1"/>
    <col min="15113" max="15357" width="8.90625" style="689"/>
    <col min="15358" max="15358" width="28.453125" style="689" customWidth="1"/>
    <col min="15359" max="15359" width="2.453125" style="689" customWidth="1"/>
    <col min="15360" max="15361" width="10.36328125" style="689" bestFit="1" customWidth="1"/>
    <col min="15362" max="15362" width="11.36328125" style="689" bestFit="1" customWidth="1"/>
    <col min="15363" max="15363" width="3.08984375" style="689" customWidth="1"/>
    <col min="15364" max="15364" width="10.90625" style="689" bestFit="1" customWidth="1"/>
    <col min="15365" max="15365" width="14" style="689" bestFit="1" customWidth="1"/>
    <col min="15366" max="15366" width="9.6328125" style="689" bestFit="1" customWidth="1"/>
    <col min="15367" max="15367" width="1.90625" style="689" customWidth="1"/>
    <col min="15368" max="15368" width="11.36328125" style="689" bestFit="1" customWidth="1"/>
    <col min="15369" max="15613" width="8.90625" style="689"/>
    <col min="15614" max="15614" width="28.453125" style="689" customWidth="1"/>
    <col min="15615" max="15615" width="2.453125" style="689" customWidth="1"/>
    <col min="15616" max="15617" width="10.36328125" style="689" bestFit="1" customWidth="1"/>
    <col min="15618" max="15618" width="11.36328125" style="689" bestFit="1" customWidth="1"/>
    <col min="15619" max="15619" width="3.08984375" style="689" customWidth="1"/>
    <col min="15620" max="15620" width="10.90625" style="689" bestFit="1" customWidth="1"/>
    <col min="15621" max="15621" width="14" style="689" bestFit="1" customWidth="1"/>
    <col min="15622" max="15622" width="9.6328125" style="689" bestFit="1" customWidth="1"/>
    <col min="15623" max="15623" width="1.90625" style="689" customWidth="1"/>
    <col min="15624" max="15624" width="11.36328125" style="689" bestFit="1" customWidth="1"/>
    <col min="15625" max="15869" width="8.90625" style="689"/>
    <col min="15870" max="15870" width="28.453125" style="689" customWidth="1"/>
    <col min="15871" max="15871" width="2.453125" style="689" customWidth="1"/>
    <col min="15872" max="15873" width="10.36328125" style="689" bestFit="1" customWidth="1"/>
    <col min="15874" max="15874" width="11.36328125" style="689" bestFit="1" customWidth="1"/>
    <col min="15875" max="15875" width="3.08984375" style="689" customWidth="1"/>
    <col min="15876" max="15876" width="10.90625" style="689" bestFit="1" customWidth="1"/>
    <col min="15877" max="15877" width="14" style="689" bestFit="1" customWidth="1"/>
    <col min="15878" max="15878" width="9.6328125" style="689" bestFit="1" customWidth="1"/>
    <col min="15879" max="15879" width="1.90625" style="689" customWidth="1"/>
    <col min="15880" max="15880" width="11.36328125" style="689" bestFit="1" customWidth="1"/>
    <col min="15881" max="16125" width="8.90625" style="689"/>
    <col min="16126" max="16126" width="28.453125" style="689" customWidth="1"/>
    <col min="16127" max="16127" width="2.453125" style="689" customWidth="1"/>
    <col min="16128" max="16129" width="10.36328125" style="689" bestFit="1" customWidth="1"/>
    <col min="16130" max="16130" width="11.36328125" style="689" bestFit="1" customWidth="1"/>
    <col min="16131" max="16131" width="3.08984375" style="689" customWidth="1"/>
    <col min="16132" max="16132" width="10.90625" style="689" bestFit="1" customWidth="1"/>
    <col min="16133" max="16133" width="14" style="689" bestFit="1" customWidth="1"/>
    <col min="16134" max="16134" width="9.6328125" style="689" bestFit="1" customWidth="1"/>
    <col min="16135" max="16135" width="1.90625" style="689" customWidth="1"/>
    <col min="16136" max="16136" width="11.36328125" style="689" bestFit="1" customWidth="1"/>
    <col min="16137" max="16384" width="8.90625" style="689"/>
  </cols>
  <sheetData>
    <row r="1" spans="2:15" ht="15.5">
      <c r="F1" s="1116"/>
      <c r="G1" s="1116"/>
      <c r="H1" s="1116"/>
      <c r="I1" s="1116"/>
      <c r="J1" s="1116"/>
      <c r="K1" s="1116"/>
    </row>
    <row r="2" spans="2:15" ht="16" thickBot="1">
      <c r="F2" s="1117" t="s">
        <v>507</v>
      </c>
      <c r="G2" s="1117"/>
      <c r="H2" s="1117"/>
      <c r="I2" s="1117"/>
      <c r="J2" s="1117"/>
      <c r="K2" s="1117"/>
    </row>
    <row r="3" spans="2:15" ht="13">
      <c r="F3" s="1122" t="s">
        <v>782</v>
      </c>
      <c r="G3" s="1122"/>
      <c r="H3" s="1122"/>
      <c r="I3" s="1122"/>
      <c r="J3" s="1122"/>
      <c r="K3" s="1122"/>
    </row>
    <row r="4" spans="2:15" ht="21" customHeight="1" thickBot="1">
      <c r="C4" s="690"/>
      <c r="D4" s="691"/>
      <c r="E4" s="692"/>
      <c r="F4" s="1118" t="s">
        <v>718</v>
      </c>
      <c r="G4" s="1118"/>
      <c r="H4" s="1118"/>
      <c r="I4" s="1118"/>
      <c r="J4" s="1118"/>
      <c r="K4" s="1118"/>
      <c r="O4" s="689" t="s">
        <v>783</v>
      </c>
    </row>
    <row r="5" spans="2:15" ht="33" customHeight="1" thickBot="1">
      <c r="D5" s="758" t="s">
        <v>694</v>
      </c>
      <c r="E5" s="759"/>
      <c r="F5" s="760" t="s">
        <v>398</v>
      </c>
      <c r="G5" s="708" t="s">
        <v>397</v>
      </c>
      <c r="H5" s="708" t="s">
        <v>551</v>
      </c>
      <c r="I5" s="709" t="s">
        <v>132</v>
      </c>
      <c r="J5" s="761"/>
      <c r="K5" s="762" t="s">
        <v>197</v>
      </c>
      <c r="L5" s="761"/>
      <c r="M5" s="763" t="s">
        <v>784</v>
      </c>
      <c r="O5" s="763" t="s">
        <v>727</v>
      </c>
    </row>
    <row r="6" spans="2:15">
      <c r="B6" s="689" t="s">
        <v>133</v>
      </c>
      <c r="C6" s="693"/>
      <c r="D6" s="764">
        <v>46000</v>
      </c>
      <c r="E6" s="765"/>
      <c r="F6" s="694">
        <v>2609</v>
      </c>
      <c r="G6" s="694">
        <v>0</v>
      </c>
      <c r="H6" s="694">
        <v>28000</v>
      </c>
      <c r="I6" s="694">
        <f>SUM(F6:H6)</f>
        <v>30609</v>
      </c>
      <c r="J6" s="707"/>
      <c r="K6" s="694">
        <f>+D6-I6</f>
        <v>15391</v>
      </c>
      <c r="L6" s="707"/>
      <c r="M6" s="766">
        <v>297450</v>
      </c>
      <c r="O6" s="766">
        <v>297450</v>
      </c>
    </row>
    <row r="7" spans="2:15">
      <c r="B7" s="689" t="s">
        <v>134</v>
      </c>
      <c r="C7" s="695"/>
      <c r="D7" s="890">
        <v>780195</v>
      </c>
      <c r="E7" s="765"/>
      <c r="F7" s="890">
        <v>565498</v>
      </c>
      <c r="G7" s="697">
        <v>0</v>
      </c>
      <c r="H7" s="697"/>
      <c r="I7" s="767">
        <f t="shared" ref="I7:I13" si="0">SUM(F7:H7)</f>
        <v>565498</v>
      </c>
      <c r="J7" s="707"/>
      <c r="K7" s="767">
        <f>+D7-I7</f>
        <v>214697</v>
      </c>
      <c r="L7" s="707"/>
      <c r="M7" s="356">
        <v>295000</v>
      </c>
      <c r="O7" s="356">
        <v>295000</v>
      </c>
    </row>
    <row r="8" spans="2:15">
      <c r="B8" s="689" t="s">
        <v>135</v>
      </c>
      <c r="C8" s="695"/>
      <c r="D8" s="924">
        <v>602000</v>
      </c>
      <c r="E8" s="765"/>
      <c r="F8" s="925">
        <v>75510</v>
      </c>
      <c r="G8" s="699">
        <v>0</v>
      </c>
      <c r="H8" s="699">
        <v>45000</v>
      </c>
      <c r="I8" s="767">
        <f t="shared" si="0"/>
        <v>120510</v>
      </c>
      <c r="J8" s="707"/>
      <c r="K8" s="767">
        <f>+D8-I8</f>
        <v>481490</v>
      </c>
      <c r="L8" s="707"/>
      <c r="M8" s="946">
        <v>1587430</v>
      </c>
      <c r="O8" s="946">
        <v>1166500</v>
      </c>
    </row>
    <row r="9" spans="2:15" ht="13" thickBot="1">
      <c r="B9" s="689" t="s">
        <v>346</v>
      </c>
      <c r="C9" s="695"/>
      <c r="D9" s="768">
        <v>0</v>
      </c>
      <c r="E9" s="765"/>
      <c r="F9" s="704">
        <v>0</v>
      </c>
      <c r="G9" s="704">
        <v>0</v>
      </c>
      <c r="H9" s="704">
        <v>0</v>
      </c>
      <c r="I9" s="705">
        <f t="shared" si="0"/>
        <v>0</v>
      </c>
      <c r="J9" s="707"/>
      <c r="K9" s="705">
        <f>+D9-I9</f>
        <v>0</v>
      </c>
      <c r="L9" s="707"/>
      <c r="M9" s="768">
        <v>0</v>
      </c>
      <c r="O9" s="768">
        <v>0</v>
      </c>
    </row>
    <row r="10" spans="2:15">
      <c r="B10" s="689" t="s">
        <v>198</v>
      </c>
      <c r="C10" s="693"/>
      <c r="D10" s="770">
        <f>SUM(D6:D9)</f>
        <v>1428195</v>
      </c>
      <c r="E10" s="769"/>
      <c r="F10" s="701">
        <f>SUM(F6:F9)</f>
        <v>643617</v>
      </c>
      <c r="G10" s="701">
        <f>SUM(G6:G9)</f>
        <v>0</v>
      </c>
      <c r="H10" s="701">
        <f>SUM(H6:H9)</f>
        <v>73000</v>
      </c>
      <c r="I10" s="701">
        <f>SUM(I6:I9)</f>
        <v>716617</v>
      </c>
      <c r="J10" s="707"/>
      <c r="K10" s="701">
        <f>SUM(K6:K9)</f>
        <v>711578</v>
      </c>
      <c r="L10" s="707"/>
      <c r="M10" s="770">
        <f>SUM(M6:M9)</f>
        <v>2179880</v>
      </c>
      <c r="O10" s="770">
        <f>SUM(O6:O9)</f>
        <v>1758950</v>
      </c>
    </row>
    <row r="11" spans="2:15">
      <c r="B11" s="689" t="s">
        <v>200</v>
      </c>
      <c r="C11" s="693"/>
      <c r="D11" s="770">
        <v>0</v>
      </c>
      <c r="E11" s="769"/>
      <c r="F11" s="701">
        <v>30000</v>
      </c>
      <c r="G11" s="701"/>
      <c r="H11" s="701"/>
      <c r="I11" s="895">
        <f t="shared" si="0"/>
        <v>30000</v>
      </c>
      <c r="J11" s="707"/>
      <c r="K11" s="894">
        <f>+D11-I11</f>
        <v>-30000</v>
      </c>
      <c r="L11" s="707"/>
      <c r="M11" s="770"/>
      <c r="O11" s="770"/>
    </row>
    <row r="12" spans="2:15" ht="13" thickBot="1">
      <c r="B12" s="689" t="s">
        <v>725</v>
      </c>
      <c r="C12" s="693"/>
      <c r="D12" s="771"/>
      <c r="E12" s="769"/>
      <c r="F12" s="703">
        <v>51102</v>
      </c>
      <c r="G12" s="704"/>
      <c r="H12" s="704"/>
      <c r="I12" s="705">
        <f t="shared" si="0"/>
        <v>51102</v>
      </c>
      <c r="J12" s="765"/>
      <c r="K12" s="705">
        <f>+D12-I12</f>
        <v>-51102</v>
      </c>
      <c r="L12" s="707"/>
      <c r="M12" s="771">
        <v>0</v>
      </c>
      <c r="O12" s="771">
        <v>0</v>
      </c>
    </row>
    <row r="13" spans="2:15" ht="13" hidden="1" thickBot="1">
      <c r="B13" s="689" t="s">
        <v>200</v>
      </c>
      <c r="C13" s="695"/>
      <c r="D13" s="771">
        <v>0</v>
      </c>
      <c r="E13" s="765"/>
      <c r="F13" s="700"/>
      <c r="G13" s="700"/>
      <c r="H13" s="700"/>
      <c r="I13" s="706">
        <f t="shared" si="0"/>
        <v>0</v>
      </c>
      <c r="J13" s="707"/>
      <c r="K13" s="706">
        <f>+D13-I13</f>
        <v>0</v>
      </c>
      <c r="L13" s="707"/>
      <c r="M13" s="771">
        <v>0</v>
      </c>
      <c r="O13" s="771">
        <v>0</v>
      </c>
    </row>
    <row r="14" spans="2:15">
      <c r="B14" s="689" t="s">
        <v>138</v>
      </c>
      <c r="C14" s="693"/>
      <c r="D14" s="770">
        <f>SUM(D10:D13)</f>
        <v>1428195</v>
      </c>
      <c r="E14" s="765"/>
      <c r="F14" s="701">
        <f>SUM(F10:F13)</f>
        <v>724719</v>
      </c>
      <c r="G14" s="701">
        <f>SUM(G10:G13)</f>
        <v>0</v>
      </c>
      <c r="H14" s="701">
        <f>SUM(H10:H13)</f>
        <v>73000</v>
      </c>
      <c r="I14" s="701">
        <f>SUM(I10:I13)</f>
        <v>797719</v>
      </c>
      <c r="J14" s="707"/>
      <c r="K14" s="701">
        <f>SUM(K10:K13)</f>
        <v>630476</v>
      </c>
      <c r="L14" s="707"/>
      <c r="M14" s="770">
        <f>SUM(M10:M13)</f>
        <v>2179880</v>
      </c>
      <c r="O14" s="770">
        <f>SUM(O10:O13)</f>
        <v>1758950</v>
      </c>
    </row>
    <row r="15" spans="2:15">
      <c r="C15" s="693"/>
      <c r="D15" s="770"/>
      <c r="E15" s="765"/>
      <c r="F15" s="701"/>
      <c r="G15" s="701"/>
      <c r="H15" s="701"/>
      <c r="I15" s="701"/>
      <c r="J15" s="707"/>
      <c r="K15" s="701"/>
      <c r="L15" s="707"/>
    </row>
    <row r="16" spans="2:15">
      <c r="B16" s="922" t="s">
        <v>720</v>
      </c>
      <c r="E16" s="765"/>
      <c r="F16" s="701"/>
      <c r="G16" s="701"/>
      <c r="H16" s="701"/>
      <c r="I16" s="701"/>
      <c r="J16" s="707"/>
      <c r="K16" s="701"/>
      <c r="L16" s="707"/>
    </row>
    <row r="17" spans="2:12">
      <c r="B17" s="689" t="s">
        <v>721</v>
      </c>
      <c r="D17" s="923">
        <v>12277</v>
      </c>
      <c r="E17" s="765"/>
      <c r="F17" s="701"/>
      <c r="G17" s="701"/>
      <c r="H17" s="701"/>
      <c r="I17" s="701"/>
      <c r="J17" s="707"/>
      <c r="K17" s="701"/>
      <c r="L17" s="707"/>
    </row>
    <row r="18" spans="2:12">
      <c r="B18" s="689" t="s">
        <v>722</v>
      </c>
      <c r="D18" s="923">
        <v>8142</v>
      </c>
      <c r="E18" s="765"/>
      <c r="F18" s="701"/>
      <c r="G18" s="701"/>
      <c r="H18" s="701"/>
      <c r="I18" s="701"/>
      <c r="J18" s="707"/>
      <c r="K18" s="701"/>
      <c r="L18" s="707"/>
    </row>
    <row r="19" spans="2:12">
      <c r="B19" s="689" t="s">
        <v>723</v>
      </c>
      <c r="D19" s="923">
        <v>26133</v>
      </c>
      <c r="E19" s="765"/>
      <c r="F19" s="701"/>
      <c r="G19" s="701"/>
      <c r="H19" s="701"/>
      <c r="I19" s="701"/>
      <c r="J19" s="707"/>
      <c r="K19" s="701"/>
      <c r="L19" s="707"/>
    </row>
    <row r="20" spans="2:12">
      <c r="B20" s="689" t="s">
        <v>724</v>
      </c>
      <c r="D20" s="923">
        <v>4549</v>
      </c>
      <c r="E20" s="692"/>
      <c r="F20" s="701"/>
      <c r="G20" s="701"/>
      <c r="H20" s="702"/>
      <c r="I20" s="702"/>
      <c r="K20" s="701"/>
    </row>
    <row r="22" spans="2:12">
      <c r="B22" s="922" t="s">
        <v>200</v>
      </c>
    </row>
    <row r="23" spans="2:12">
      <c r="B23" s="689" t="s">
        <v>726</v>
      </c>
      <c r="D23" s="923">
        <v>30000</v>
      </c>
      <c r="I23" s="702"/>
    </row>
    <row r="24" spans="2:12">
      <c r="D24" s="923"/>
      <c r="I24" s="702"/>
    </row>
    <row r="25" spans="2:12">
      <c r="D25" s="923"/>
      <c r="I25" s="702"/>
    </row>
  </sheetData>
  <mergeCells count="4">
    <mergeCell ref="F1:K1"/>
    <mergeCell ref="F2:K2"/>
    <mergeCell ref="F4:K4"/>
    <mergeCell ref="F3:K3"/>
  </mergeCells>
  <pageMargins left="0.75" right="0.75" top="1" bottom="1" header="0.5" footer="0.5"/>
  <pageSetup scale="14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72"/>
  <sheetViews>
    <sheetView showGridLines="0" topLeftCell="A64" zoomScaleNormal="100" workbookViewId="0">
      <selection activeCell="F20" sqref="F20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8" width="18" style="646" customWidth="1"/>
    <col min="9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934"/>
      <c r="G6" s="153"/>
    </row>
    <row r="7" spans="1:7" s="76" customFormat="1" ht="14">
      <c r="D7" s="934"/>
      <c r="E7" s="934"/>
      <c r="F7" s="934"/>
      <c r="G7" s="153"/>
    </row>
    <row r="8" spans="1:7" s="76" customFormat="1" ht="14">
      <c r="D8" s="934"/>
      <c r="E8" s="934"/>
      <c r="F8" s="934"/>
      <c r="G8" s="153"/>
    </row>
    <row r="9" spans="1:7" s="76" customFormat="1" ht="14">
      <c r="D9" s="934"/>
      <c r="E9" s="934"/>
      <c r="F9" s="934"/>
      <c r="G9" s="153"/>
    </row>
    <row r="10" spans="1:7" s="76" customFormat="1" ht="14"/>
    <row r="11" spans="1:7" s="76" customFormat="1" ht="14">
      <c r="A11" s="76" t="s">
        <v>70</v>
      </c>
      <c r="B11" s="935">
        <v>42860</v>
      </c>
      <c r="D11" s="936"/>
    </row>
    <row r="12" spans="1:7" s="76" customFormat="1" ht="14"/>
    <row r="13" spans="1:7" s="76" customFormat="1" ht="14">
      <c r="A13" s="76" t="s">
        <v>71</v>
      </c>
      <c r="B13" s="76" t="s">
        <v>72</v>
      </c>
    </row>
    <row r="14" spans="1:7" s="76" customFormat="1" ht="14">
      <c r="B14" s="526"/>
      <c r="C14" s="526"/>
      <c r="D14" s="526"/>
    </row>
    <row r="15" spans="1:7" s="76" customFormat="1" ht="14">
      <c r="A15" s="76" t="s">
        <v>73</v>
      </c>
      <c r="B15" s="76" t="s">
        <v>647</v>
      </c>
    </row>
    <row r="16" spans="1:7" s="76" customFormat="1" ht="14">
      <c r="B16" s="526"/>
      <c r="C16" s="526"/>
      <c r="D16" s="526"/>
    </row>
    <row r="17" spans="1:10" s="76" customFormat="1" ht="14">
      <c r="A17" s="76" t="s">
        <v>75</v>
      </c>
      <c r="B17" s="77" t="s">
        <v>733</v>
      </c>
    </row>
    <row r="18" spans="1:10" s="76" customFormat="1" ht="14">
      <c r="B18" s="526"/>
      <c r="C18" s="526"/>
      <c r="D18" s="526"/>
    </row>
    <row r="19" spans="1:10" s="76" customFormat="1" ht="14">
      <c r="A19" s="76" t="s">
        <v>494</v>
      </c>
      <c r="B19" s="526"/>
      <c r="C19" s="526"/>
      <c r="D19" s="526"/>
    </row>
    <row r="20" spans="1:10" s="76" customFormat="1" ht="14">
      <c r="A20" s="99" t="s">
        <v>734</v>
      </c>
      <c r="B20" s="527"/>
      <c r="C20" s="527"/>
      <c r="D20" s="527"/>
    </row>
    <row r="21" spans="1:10" s="76" customFormat="1" ht="14">
      <c r="A21" s="99" t="s">
        <v>735</v>
      </c>
      <c r="B21" s="527"/>
      <c r="C21" s="527"/>
      <c r="D21" s="527"/>
    </row>
    <row r="22" spans="1:10" s="76" customFormat="1" ht="14">
      <c r="A22" s="99"/>
      <c r="B22" s="527"/>
      <c r="C22" s="527"/>
      <c r="D22" s="527"/>
    </row>
    <row r="23" spans="1:10" s="76" customFormat="1" ht="14">
      <c r="A23" s="99" t="s">
        <v>778</v>
      </c>
      <c r="B23" s="527"/>
      <c r="C23" s="527"/>
      <c r="D23" s="527"/>
    </row>
    <row r="24" spans="1:10" s="76" customFormat="1" ht="14">
      <c r="B24" s="526"/>
      <c r="C24" s="526"/>
      <c r="D24" s="526"/>
      <c r="E24" s="526"/>
      <c r="F24" s="526"/>
      <c r="G24" s="526"/>
      <c r="H24" s="526"/>
      <c r="I24" s="526"/>
      <c r="J24" s="526"/>
    </row>
    <row r="26" spans="1:10">
      <c r="A26" s="76" t="s">
        <v>75</v>
      </c>
      <c r="B26" s="77" t="s">
        <v>736</v>
      </c>
      <c r="C26" s="76"/>
      <c r="D26" s="76"/>
      <c r="E26" s="76"/>
      <c r="F26" s="126"/>
      <c r="G26" s="76"/>
    </row>
    <row r="27" spans="1:10">
      <c r="A27" s="76"/>
      <c r="B27" s="76"/>
      <c r="C27" s="76"/>
      <c r="D27" s="76"/>
      <c r="E27" s="76"/>
      <c r="F27" s="126"/>
      <c r="G27" s="76"/>
      <c r="H27" s="940"/>
    </row>
    <row r="28" spans="1:10">
      <c r="A28" s="853"/>
      <c r="B28" s="853"/>
      <c r="C28" s="853"/>
      <c r="D28" s="853"/>
      <c r="E28" s="853"/>
      <c r="F28" s="854"/>
      <c r="G28" s="855"/>
      <c r="H28" s="941" t="s">
        <v>781</v>
      </c>
    </row>
    <row r="29" spans="1:10">
      <c r="A29" s="440" t="s">
        <v>18</v>
      </c>
      <c r="B29" s="441" t="s">
        <v>0</v>
      </c>
      <c r="C29" s="442"/>
      <c r="D29" s="443" t="s">
        <v>1</v>
      </c>
      <c r="E29" s="444"/>
      <c r="F29" s="156" t="s">
        <v>163</v>
      </c>
      <c r="G29" s="855"/>
      <c r="H29" s="942" t="s">
        <v>163</v>
      </c>
    </row>
    <row r="30" spans="1:10">
      <c r="A30" s="856"/>
      <c r="B30" s="857"/>
      <c r="C30" s="856"/>
      <c r="D30" s="856"/>
      <c r="E30" s="856"/>
      <c r="F30" s="126"/>
      <c r="G30" s="855"/>
      <c r="H30" s="137"/>
    </row>
    <row r="31" spans="1:10">
      <c r="A31" s="907"/>
      <c r="B31" s="449" t="s">
        <v>4</v>
      </c>
      <c r="C31" s="907"/>
      <c r="D31" s="907"/>
      <c r="E31" s="907"/>
      <c r="F31" s="126"/>
      <c r="H31" s="137"/>
    </row>
    <row r="32" spans="1:10">
      <c r="A32" s="905" t="s">
        <v>19</v>
      </c>
      <c r="B32" s="908" t="s">
        <v>737</v>
      </c>
      <c r="C32" s="907"/>
      <c r="D32" s="907" t="s">
        <v>738</v>
      </c>
      <c r="E32" s="907"/>
      <c r="F32" s="126">
        <v>5000</v>
      </c>
      <c r="H32" s="137">
        <v>5000</v>
      </c>
    </row>
    <row r="33" spans="1:8">
      <c r="A33" s="907" t="s">
        <v>50</v>
      </c>
      <c r="B33" s="908" t="s">
        <v>739</v>
      </c>
      <c r="C33" s="907"/>
      <c r="D33" s="907" t="s">
        <v>776</v>
      </c>
      <c r="E33" s="907"/>
      <c r="F33" s="126">
        <v>19500</v>
      </c>
      <c r="H33" s="137">
        <v>19500</v>
      </c>
    </row>
    <row r="34" spans="1:8">
      <c r="A34" s="905" t="s">
        <v>19</v>
      </c>
      <c r="B34" s="906" t="s">
        <v>740</v>
      </c>
      <c r="C34" s="905"/>
      <c r="D34" s="905" t="s">
        <v>741</v>
      </c>
      <c r="E34" s="905"/>
      <c r="F34" s="126">
        <v>15200</v>
      </c>
      <c r="H34" s="137">
        <v>15200</v>
      </c>
    </row>
    <row r="35" spans="1:8">
      <c r="A35" s="905" t="s">
        <v>19</v>
      </c>
      <c r="B35" s="906" t="s">
        <v>740</v>
      </c>
      <c r="C35" s="905"/>
      <c r="D35" s="905" t="s">
        <v>742</v>
      </c>
      <c r="E35" s="905"/>
      <c r="F35" s="126">
        <v>17250</v>
      </c>
      <c r="H35" s="137">
        <v>17250</v>
      </c>
    </row>
    <row r="36" spans="1:8">
      <c r="A36" s="905" t="s">
        <v>97</v>
      </c>
      <c r="B36" s="906" t="s">
        <v>306</v>
      </c>
      <c r="C36" s="905"/>
      <c r="D36" s="905" t="s">
        <v>743</v>
      </c>
      <c r="E36" s="905"/>
      <c r="F36" s="126">
        <v>200000</v>
      </c>
      <c r="H36" s="137">
        <v>200000</v>
      </c>
    </row>
    <row r="37" spans="1:8">
      <c r="A37" s="905" t="s">
        <v>97</v>
      </c>
      <c r="B37" s="906" t="s">
        <v>306</v>
      </c>
      <c r="C37" s="905"/>
      <c r="D37" s="905" t="s">
        <v>744</v>
      </c>
      <c r="E37" s="905"/>
      <c r="F37" s="126">
        <v>18000</v>
      </c>
      <c r="H37" s="137">
        <v>18000</v>
      </c>
    </row>
    <row r="38" spans="1:8">
      <c r="A38" s="905" t="s">
        <v>19</v>
      </c>
      <c r="B38" s="906" t="s">
        <v>306</v>
      </c>
      <c r="C38" s="905"/>
      <c r="D38" s="933" t="s">
        <v>779</v>
      </c>
      <c r="E38" s="905"/>
      <c r="F38" s="126">
        <v>18000</v>
      </c>
      <c r="H38" s="137">
        <v>18000</v>
      </c>
    </row>
    <row r="39" spans="1:8" hidden="1">
      <c r="A39" s="905" t="s">
        <v>19</v>
      </c>
      <c r="B39" s="906" t="s">
        <v>306</v>
      </c>
      <c r="C39" s="905"/>
      <c r="D39" s="905" t="s">
        <v>777</v>
      </c>
      <c r="E39" s="905"/>
      <c r="F39" s="126">
        <v>0</v>
      </c>
      <c r="H39" s="137">
        <v>0</v>
      </c>
    </row>
    <row r="40" spans="1:8">
      <c r="A40" s="905" t="s">
        <v>19</v>
      </c>
      <c r="B40" s="906" t="s">
        <v>419</v>
      </c>
      <c r="C40" s="905"/>
      <c r="D40" s="905" t="s">
        <v>745</v>
      </c>
      <c r="E40" s="905"/>
      <c r="F40" s="126">
        <v>4500</v>
      </c>
      <c r="H40" s="137">
        <v>4500</v>
      </c>
    </row>
    <row r="41" spans="1:8" hidden="1">
      <c r="A41" s="907"/>
      <c r="B41" s="932"/>
      <c r="C41" s="907"/>
      <c r="D41" s="907"/>
      <c r="E41" s="907"/>
      <c r="F41" s="798"/>
      <c r="H41" s="797"/>
    </row>
    <row r="42" spans="1:8" ht="15" thickBot="1">
      <c r="A42" s="907"/>
      <c r="B42" s="932" t="s">
        <v>17</v>
      </c>
      <c r="C42" s="907"/>
      <c r="D42" s="453" t="s">
        <v>514</v>
      </c>
      <c r="E42" s="907"/>
      <c r="F42" s="248">
        <f>SUM(F32:F41)</f>
        <v>297450</v>
      </c>
      <c r="H42" s="774">
        <f>SUM(H32:H41)</f>
        <v>297450</v>
      </c>
    </row>
    <row r="43" spans="1:8" ht="15" thickTop="1">
      <c r="A43" s="907"/>
      <c r="B43" s="449" t="s">
        <v>7</v>
      </c>
      <c r="C43" s="907"/>
      <c r="D43" s="453"/>
      <c r="E43" s="907"/>
      <c r="F43" s="800"/>
      <c r="H43" s="811"/>
    </row>
    <row r="44" spans="1:8">
      <c r="A44" s="907" t="s">
        <v>50</v>
      </c>
      <c r="B44" s="908" t="s">
        <v>312</v>
      </c>
      <c r="C44" s="907"/>
      <c r="D44" s="907" t="s">
        <v>746</v>
      </c>
      <c r="E44" s="907"/>
      <c r="F44" s="910">
        <v>25000</v>
      </c>
      <c r="H44" s="947">
        <v>25000</v>
      </c>
    </row>
    <row r="45" spans="1:8">
      <c r="A45" s="907" t="s">
        <v>19</v>
      </c>
      <c r="B45" s="908" t="s">
        <v>312</v>
      </c>
      <c r="C45" s="907"/>
      <c r="D45" s="907" t="s">
        <v>747</v>
      </c>
      <c r="E45" s="907"/>
      <c r="F45" s="910">
        <v>20000</v>
      </c>
      <c r="H45" s="947">
        <v>20000</v>
      </c>
    </row>
    <row r="46" spans="1:8">
      <c r="A46" s="907" t="s">
        <v>19</v>
      </c>
      <c r="B46" s="908" t="s">
        <v>312</v>
      </c>
      <c r="C46" s="907"/>
      <c r="D46" s="907" t="s">
        <v>748</v>
      </c>
      <c r="E46" s="907"/>
      <c r="F46" s="910">
        <v>250000</v>
      </c>
      <c r="H46" s="947">
        <v>250000</v>
      </c>
    </row>
    <row r="47" spans="1:8" hidden="1">
      <c r="A47" s="907"/>
      <c r="B47" s="908"/>
      <c r="C47" s="907"/>
      <c r="D47" s="909"/>
      <c r="E47" s="907"/>
      <c r="F47" s="910"/>
      <c r="H47" s="947"/>
    </row>
    <row r="48" spans="1:8" ht="15" thickBot="1">
      <c r="A48" s="914"/>
      <c r="B48" s="914"/>
      <c r="C48" s="914"/>
      <c r="D48" s="471" t="s">
        <v>529</v>
      </c>
      <c r="E48" s="914"/>
      <c r="F48" s="248">
        <f>SUM(F44:F47)</f>
        <v>295000</v>
      </c>
      <c r="H48" s="774">
        <f>SUM(H44:H47)</f>
        <v>295000</v>
      </c>
    </row>
    <row r="49" spans="1:8" ht="15" thickTop="1">
      <c r="A49" s="914"/>
      <c r="B49" s="914"/>
      <c r="C49" s="914"/>
      <c r="D49" s="471"/>
      <c r="E49" s="914"/>
      <c r="F49" s="915"/>
      <c r="H49" s="929"/>
    </row>
    <row r="50" spans="1:8">
      <c r="A50" s="914"/>
      <c r="B50" s="475" t="s">
        <v>450</v>
      </c>
      <c r="C50" s="914"/>
      <c r="D50" s="471"/>
      <c r="E50" s="914"/>
      <c r="F50" s="915"/>
      <c r="H50" s="929"/>
    </row>
    <row r="51" spans="1:8">
      <c r="A51" s="914" t="s">
        <v>749</v>
      </c>
      <c r="B51" s="912" t="s">
        <v>750</v>
      </c>
      <c r="C51" s="914"/>
      <c r="D51" s="907" t="s">
        <v>751</v>
      </c>
      <c r="E51" s="914"/>
      <c r="F51" s="915">
        <v>5000</v>
      </c>
      <c r="H51" s="929">
        <v>5000</v>
      </c>
    </row>
    <row r="52" spans="1:8">
      <c r="A52" s="914" t="s">
        <v>50</v>
      </c>
      <c r="B52" s="912" t="s">
        <v>750</v>
      </c>
      <c r="C52" s="914"/>
      <c r="D52" s="907" t="s">
        <v>222</v>
      </c>
      <c r="E52" s="914"/>
      <c r="F52" s="915">
        <v>20000</v>
      </c>
      <c r="H52" s="929">
        <v>20000</v>
      </c>
    </row>
    <row r="53" spans="1:8">
      <c r="A53" s="914" t="s">
        <v>752</v>
      </c>
      <c r="B53" s="912" t="s">
        <v>753</v>
      </c>
      <c r="C53" s="914"/>
      <c r="D53" s="907" t="s">
        <v>754</v>
      </c>
      <c r="E53" s="914"/>
      <c r="F53" s="945">
        <v>410465</v>
      </c>
      <c r="H53" s="944">
        <v>150000</v>
      </c>
    </row>
    <row r="54" spans="1:8">
      <c r="A54" s="914" t="s">
        <v>49</v>
      </c>
      <c r="B54" s="912" t="s">
        <v>323</v>
      </c>
      <c r="C54" s="914"/>
      <c r="D54" s="907" t="s">
        <v>755</v>
      </c>
      <c r="E54" s="914"/>
      <c r="F54" s="915">
        <v>100000</v>
      </c>
      <c r="H54" s="929">
        <v>100000</v>
      </c>
    </row>
    <row r="55" spans="1:8">
      <c r="A55" s="914" t="s">
        <v>97</v>
      </c>
      <c r="B55" s="912" t="s">
        <v>756</v>
      </c>
      <c r="C55" s="914"/>
      <c r="D55" s="914" t="s">
        <v>757</v>
      </c>
      <c r="E55" s="914"/>
      <c r="F55" s="915">
        <v>7000</v>
      </c>
      <c r="H55" s="929">
        <v>7000</v>
      </c>
    </row>
    <row r="56" spans="1:8">
      <c r="A56" s="914" t="s">
        <v>50</v>
      </c>
      <c r="B56" s="913" t="s">
        <v>756</v>
      </c>
      <c r="C56" s="914"/>
      <c r="D56" s="914" t="s">
        <v>758</v>
      </c>
      <c r="E56" s="914"/>
      <c r="F56" s="915">
        <v>250000</v>
      </c>
      <c r="H56" s="929">
        <v>250000</v>
      </c>
    </row>
    <row r="57" spans="1:8">
      <c r="A57" s="914" t="s">
        <v>50</v>
      </c>
      <c r="B57" s="913" t="s">
        <v>756</v>
      </c>
      <c r="C57" s="914"/>
      <c r="D57" s="914" t="s">
        <v>759</v>
      </c>
      <c r="E57" s="914"/>
      <c r="F57" s="915">
        <v>5000</v>
      </c>
      <c r="H57" s="929">
        <v>5000</v>
      </c>
    </row>
    <row r="58" spans="1:8">
      <c r="A58" s="914" t="s">
        <v>50</v>
      </c>
      <c r="B58" s="913" t="s">
        <v>760</v>
      </c>
      <c r="C58" s="914"/>
      <c r="D58" s="914" t="s">
        <v>761</v>
      </c>
      <c r="E58" s="914"/>
      <c r="F58" s="915">
        <v>6000</v>
      </c>
      <c r="H58" s="929">
        <v>6000</v>
      </c>
    </row>
    <row r="59" spans="1:8">
      <c r="A59" s="914" t="s">
        <v>752</v>
      </c>
      <c r="B59" s="912" t="s">
        <v>762</v>
      </c>
      <c r="C59" s="914"/>
      <c r="D59" s="907" t="s">
        <v>754</v>
      </c>
      <c r="E59" s="914"/>
      <c r="F59" s="945">
        <v>410465</v>
      </c>
      <c r="H59" s="944">
        <v>250000</v>
      </c>
    </row>
    <row r="60" spans="1:8">
      <c r="A60" s="914" t="s">
        <v>752</v>
      </c>
      <c r="B60" s="912" t="s">
        <v>762</v>
      </c>
      <c r="C60" s="914"/>
      <c r="D60" s="907" t="s">
        <v>763</v>
      </c>
      <c r="E60" s="914"/>
      <c r="F60" s="915">
        <v>30000</v>
      </c>
      <c r="H60" s="929">
        <v>30000</v>
      </c>
    </row>
    <row r="61" spans="1:8">
      <c r="A61" s="914" t="s">
        <v>764</v>
      </c>
      <c r="B61" s="913" t="s">
        <v>338</v>
      </c>
      <c r="C61" s="914"/>
      <c r="D61" s="914" t="s">
        <v>765</v>
      </c>
      <c r="E61" s="914"/>
      <c r="F61" s="915">
        <v>50000</v>
      </c>
      <c r="H61" s="929">
        <v>50000</v>
      </c>
    </row>
    <row r="62" spans="1:8">
      <c r="A62" s="914" t="s">
        <v>50</v>
      </c>
      <c r="B62" s="913" t="s">
        <v>766</v>
      </c>
      <c r="C62" s="914"/>
      <c r="D62" s="914" t="s">
        <v>767</v>
      </c>
      <c r="E62" s="914"/>
      <c r="F62" s="915">
        <v>75000</v>
      </c>
      <c r="H62" s="929">
        <v>75000</v>
      </c>
    </row>
    <row r="63" spans="1:8">
      <c r="A63" s="914" t="s">
        <v>19</v>
      </c>
      <c r="B63" s="913" t="s">
        <v>12</v>
      </c>
      <c r="C63" s="914"/>
      <c r="D63" s="914" t="s">
        <v>768</v>
      </c>
      <c r="E63" s="914"/>
      <c r="F63" s="915">
        <v>150000</v>
      </c>
      <c r="H63" s="929">
        <v>150000</v>
      </c>
    </row>
    <row r="64" spans="1:8">
      <c r="A64" s="914" t="s">
        <v>769</v>
      </c>
      <c r="B64" s="913" t="s">
        <v>770</v>
      </c>
      <c r="C64" s="914"/>
      <c r="D64" s="914" t="s">
        <v>771</v>
      </c>
      <c r="E64" s="914"/>
      <c r="F64" s="915">
        <v>6000</v>
      </c>
      <c r="H64" s="929">
        <v>6000</v>
      </c>
    </row>
    <row r="65" spans="1:8">
      <c r="A65" s="914" t="s">
        <v>769</v>
      </c>
      <c r="B65" s="913" t="s">
        <v>772</v>
      </c>
      <c r="C65" s="914"/>
      <c r="D65" s="914" t="s">
        <v>773</v>
      </c>
      <c r="E65" s="914"/>
      <c r="F65" s="915">
        <v>50000</v>
      </c>
      <c r="H65" s="929">
        <v>50000</v>
      </c>
    </row>
    <row r="66" spans="1:8">
      <c r="A66" s="914" t="s">
        <v>769</v>
      </c>
      <c r="B66" s="913" t="s">
        <v>772</v>
      </c>
      <c r="C66" s="914"/>
      <c r="D66" s="914" t="s">
        <v>771</v>
      </c>
      <c r="E66" s="914"/>
      <c r="F66" s="915">
        <v>8500</v>
      </c>
      <c r="H66" s="929">
        <v>8500</v>
      </c>
    </row>
    <row r="67" spans="1:8">
      <c r="A67" s="905" t="s">
        <v>749</v>
      </c>
      <c r="B67" s="906" t="s">
        <v>774</v>
      </c>
      <c r="C67" s="905"/>
      <c r="D67" s="905" t="s">
        <v>751</v>
      </c>
      <c r="E67" s="905"/>
      <c r="F67" s="915">
        <v>4000</v>
      </c>
      <c r="H67" s="929">
        <v>4000</v>
      </c>
    </row>
    <row r="68" spans="1:8" hidden="1">
      <c r="A68" s="914"/>
      <c r="B68" s="912"/>
      <c r="C68" s="914"/>
      <c r="D68" s="907"/>
      <c r="E68" s="914"/>
      <c r="F68" s="915"/>
      <c r="H68" s="929"/>
    </row>
    <row r="69" spans="1:8" ht="15" thickBot="1">
      <c r="A69" s="914"/>
      <c r="B69" s="914"/>
      <c r="C69" s="914"/>
      <c r="D69" s="471" t="s">
        <v>544</v>
      </c>
      <c r="E69" s="914"/>
      <c r="F69" s="248">
        <f>SUM(F51:F68)</f>
        <v>1587430</v>
      </c>
      <c r="H69" s="774">
        <f>SUM(H51:H68)</f>
        <v>1166500</v>
      </c>
    </row>
    <row r="70" spans="1:8" ht="15" thickTop="1">
      <c r="A70" s="914"/>
      <c r="B70" s="914"/>
      <c r="C70" s="914"/>
      <c r="D70" s="914"/>
      <c r="E70" s="914"/>
      <c r="F70" s="915"/>
      <c r="H70" s="929"/>
    </row>
    <row r="71" spans="1:8" ht="15" thickBot="1">
      <c r="A71" s="914"/>
      <c r="B71" s="914"/>
      <c r="C71" s="914"/>
      <c r="D71" s="471" t="s">
        <v>775</v>
      </c>
      <c r="E71" s="914"/>
      <c r="F71" s="248">
        <f>F42+F48+F69</f>
        <v>2179880</v>
      </c>
      <c r="H71" s="943">
        <f>H42+H48+H69</f>
        <v>1758950</v>
      </c>
    </row>
    <row r="72" spans="1:8" ht="15" thickTop="1"/>
  </sheetData>
  <mergeCells count="1">
    <mergeCell ref="D6:E6"/>
  </mergeCells>
  <pageMargins left="0.5" right="0.25" top="0.25" bottom="0.25" header="0.3" footer="0.3"/>
  <pageSetup scale="69" orientation="portrait" r:id="rId1"/>
  <headerFooter>
    <oddFooter xml:space="preserve">&amp;L&amp;F&amp;RPage &amp;P&amp;  of &amp;P       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72"/>
  <sheetViews>
    <sheetView showGridLines="0" topLeftCell="G50" zoomScaleNormal="100" workbookViewId="0">
      <selection activeCell="F20" sqref="F20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8" width="11.90625" style="646" customWidth="1"/>
    <col min="9" max="9" width="6.453125" style="646" customWidth="1"/>
    <col min="10" max="21" width="11.453125" style="646" bestFit="1" customWidth="1"/>
    <col min="22" max="22" width="12.90625" style="646" customWidth="1"/>
    <col min="23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937"/>
      <c r="G6" s="153"/>
    </row>
    <row r="7" spans="1:7" s="76" customFormat="1" ht="14">
      <c r="D7" s="937"/>
      <c r="E7" s="937"/>
      <c r="F7" s="937"/>
      <c r="G7" s="153"/>
    </row>
    <row r="8" spans="1:7" s="76" customFormat="1" ht="14">
      <c r="D8" s="937"/>
      <c r="E8" s="937"/>
      <c r="F8" s="937"/>
      <c r="G8" s="153"/>
    </row>
    <row r="9" spans="1:7" s="76" customFormat="1" ht="14">
      <c r="D9" s="937"/>
      <c r="E9" s="937"/>
      <c r="F9" s="937"/>
      <c r="G9" s="153"/>
    </row>
    <row r="10" spans="1:7" s="76" customFormat="1" ht="14"/>
    <row r="11" spans="1:7" s="76" customFormat="1" ht="14">
      <c r="A11" s="76" t="s">
        <v>70</v>
      </c>
      <c r="B11" s="938">
        <v>42860</v>
      </c>
      <c r="D11" s="939"/>
    </row>
    <row r="12" spans="1:7" s="76" customFormat="1" ht="14"/>
    <row r="13" spans="1:7" s="76" customFormat="1" ht="14">
      <c r="A13" s="76" t="s">
        <v>71</v>
      </c>
      <c r="B13" s="76" t="s">
        <v>72</v>
      </c>
    </row>
    <row r="14" spans="1:7" s="76" customFormat="1" ht="14">
      <c r="B14" s="526"/>
      <c r="C14" s="526"/>
      <c r="D14" s="526"/>
    </row>
    <row r="15" spans="1:7" s="76" customFormat="1" ht="14">
      <c r="A15" s="76" t="s">
        <v>73</v>
      </c>
      <c r="B15" s="76" t="s">
        <v>647</v>
      </c>
    </row>
    <row r="16" spans="1:7" s="76" customFormat="1" ht="14">
      <c r="B16" s="526"/>
      <c r="C16" s="526"/>
      <c r="D16" s="526"/>
    </row>
    <row r="17" spans="1:24" s="76" customFormat="1" ht="14">
      <c r="A17" s="76" t="s">
        <v>75</v>
      </c>
      <c r="B17" s="77" t="s">
        <v>733</v>
      </c>
    </row>
    <row r="18" spans="1:24" s="76" customFormat="1" ht="14">
      <c r="B18" s="526"/>
      <c r="C18" s="526"/>
      <c r="D18" s="526"/>
    </row>
    <row r="19" spans="1:24" s="76" customFormat="1" ht="14">
      <c r="A19" s="76" t="s">
        <v>494</v>
      </c>
      <c r="B19" s="526"/>
      <c r="C19" s="526"/>
      <c r="D19" s="526"/>
    </row>
    <row r="20" spans="1:24" s="76" customFormat="1" ht="14">
      <c r="A20" s="99" t="s">
        <v>734</v>
      </c>
      <c r="B20" s="527"/>
      <c r="C20" s="527"/>
      <c r="D20" s="527"/>
    </row>
    <row r="21" spans="1:24" s="76" customFormat="1" ht="14">
      <c r="A21" s="99" t="s">
        <v>735</v>
      </c>
      <c r="B21" s="527"/>
      <c r="C21" s="527"/>
      <c r="D21" s="527"/>
    </row>
    <row r="22" spans="1:24" s="76" customFormat="1" ht="14">
      <c r="A22" s="99"/>
      <c r="B22" s="527"/>
      <c r="C22" s="527"/>
      <c r="D22" s="527"/>
    </row>
    <row r="23" spans="1:24" s="76" customFormat="1" ht="14">
      <c r="A23" s="99" t="s">
        <v>778</v>
      </c>
      <c r="B23" s="527"/>
      <c r="C23" s="527"/>
      <c r="D23" s="527"/>
    </row>
    <row r="24" spans="1:24" s="76" customFormat="1" ht="14">
      <c r="B24" s="526"/>
      <c r="C24" s="526"/>
      <c r="D24" s="526"/>
      <c r="E24" s="526"/>
      <c r="F24" s="526"/>
      <c r="G24" s="526"/>
      <c r="H24" s="526"/>
      <c r="I24" s="526"/>
      <c r="J24" s="526"/>
    </row>
    <row r="26" spans="1:24">
      <c r="A26" s="76" t="s">
        <v>75</v>
      </c>
      <c r="B26" s="77" t="s">
        <v>736</v>
      </c>
      <c r="C26" s="76"/>
      <c r="D26" s="76"/>
      <c r="E26" s="76"/>
      <c r="F26" s="126"/>
      <c r="G26" s="76"/>
    </row>
    <row r="27" spans="1:24">
      <c r="A27" s="76"/>
      <c r="B27" s="76"/>
      <c r="C27" s="76"/>
      <c r="D27" s="76"/>
      <c r="E27" s="76"/>
      <c r="F27" s="126"/>
      <c r="G27" s="76"/>
      <c r="H27" s="940"/>
    </row>
    <row r="28" spans="1:24">
      <c r="A28" s="853"/>
      <c r="B28" s="853"/>
      <c r="C28" s="853"/>
      <c r="D28" s="853"/>
      <c r="E28" s="853"/>
      <c r="F28" s="854"/>
      <c r="G28" s="855"/>
      <c r="H28" s="941" t="s">
        <v>781</v>
      </c>
      <c r="J28" s="941"/>
      <c r="K28" s="941"/>
      <c r="L28" s="941"/>
      <c r="M28" s="941"/>
      <c r="N28" s="941"/>
      <c r="O28" s="941"/>
      <c r="P28" s="941"/>
      <c r="Q28" s="941"/>
      <c r="R28" s="941"/>
      <c r="S28" s="941"/>
      <c r="T28" s="941"/>
      <c r="U28" s="941"/>
      <c r="V28" s="941"/>
    </row>
    <row r="29" spans="1:24">
      <c r="A29" s="440" t="s">
        <v>18</v>
      </c>
      <c r="B29" s="441" t="s">
        <v>0</v>
      </c>
      <c r="C29" s="442"/>
      <c r="D29" s="443" t="s">
        <v>1</v>
      </c>
      <c r="E29" s="444"/>
      <c r="F29" s="156" t="s">
        <v>163</v>
      </c>
      <c r="G29" s="855"/>
      <c r="H29" s="942" t="s">
        <v>163</v>
      </c>
      <c r="J29" s="942" t="s">
        <v>291</v>
      </c>
      <c r="K29" s="942" t="s">
        <v>387</v>
      </c>
      <c r="L29" s="942" t="s">
        <v>785</v>
      </c>
      <c r="M29" s="942" t="s">
        <v>786</v>
      </c>
      <c r="N29" s="942" t="s">
        <v>390</v>
      </c>
      <c r="O29" s="942" t="s">
        <v>391</v>
      </c>
      <c r="P29" s="942" t="s">
        <v>653</v>
      </c>
      <c r="Q29" s="942" t="s">
        <v>787</v>
      </c>
      <c r="R29" s="942" t="s">
        <v>654</v>
      </c>
      <c r="S29" s="942" t="s">
        <v>394</v>
      </c>
      <c r="T29" s="942" t="s">
        <v>301</v>
      </c>
      <c r="U29" s="942" t="s">
        <v>788</v>
      </c>
      <c r="V29" s="941" t="s">
        <v>132</v>
      </c>
    </row>
    <row r="30" spans="1:24">
      <c r="A30" s="856"/>
      <c r="B30" s="857"/>
      <c r="C30" s="856"/>
      <c r="D30" s="856"/>
      <c r="E30" s="856"/>
      <c r="F30" s="126"/>
      <c r="G30" s="855"/>
      <c r="H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</row>
    <row r="31" spans="1:24">
      <c r="A31" s="907"/>
      <c r="B31" s="449" t="s">
        <v>4</v>
      </c>
      <c r="C31" s="907"/>
      <c r="D31" s="907"/>
      <c r="E31" s="907"/>
      <c r="F31" s="126"/>
      <c r="H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</row>
    <row r="32" spans="1:24">
      <c r="A32" s="905" t="s">
        <v>19</v>
      </c>
      <c r="B32" s="908" t="s">
        <v>737</v>
      </c>
      <c r="C32" s="907"/>
      <c r="D32" s="907" t="s">
        <v>738</v>
      </c>
      <c r="E32" s="907"/>
      <c r="F32" s="126">
        <v>5000</v>
      </c>
      <c r="H32" s="137">
        <v>5000</v>
      </c>
      <c r="J32" s="137"/>
      <c r="K32" s="137"/>
      <c r="L32" s="137"/>
      <c r="M32" s="137"/>
      <c r="N32" s="137"/>
      <c r="O32" s="137">
        <v>5000</v>
      </c>
      <c r="P32" s="137"/>
      <c r="Q32" s="137"/>
      <c r="R32" s="137"/>
      <c r="S32" s="137"/>
      <c r="T32" s="137"/>
      <c r="U32" s="137"/>
      <c r="V32" s="137">
        <f>SUM(J32:U32)</f>
        <v>5000</v>
      </c>
      <c r="X32" s="952">
        <f>+V32-H32</f>
        <v>0</v>
      </c>
    </row>
    <row r="33" spans="1:24">
      <c r="A33" s="907" t="s">
        <v>50</v>
      </c>
      <c r="B33" s="908" t="s">
        <v>739</v>
      </c>
      <c r="C33" s="907"/>
      <c r="D33" s="907" t="s">
        <v>776</v>
      </c>
      <c r="E33" s="907"/>
      <c r="F33" s="126">
        <v>19500</v>
      </c>
      <c r="H33" s="137">
        <v>19500</v>
      </c>
      <c r="J33" s="137"/>
      <c r="K33" s="137"/>
      <c r="L33" s="137"/>
      <c r="M33" s="137"/>
      <c r="N33" s="137">
        <v>19500</v>
      </c>
      <c r="O33" s="137"/>
      <c r="P33" s="137"/>
      <c r="Q33" s="137"/>
      <c r="R33" s="137"/>
      <c r="S33" s="137"/>
      <c r="T33" s="137"/>
      <c r="U33" s="137"/>
      <c r="V33" s="137">
        <f t="shared" ref="V33:V40" si="0">SUM(J33:U33)</f>
        <v>19500</v>
      </c>
      <c r="X33" s="952">
        <f t="shared" ref="X33:X71" si="1">+V33-H33</f>
        <v>0</v>
      </c>
    </row>
    <row r="34" spans="1:24">
      <c r="A34" s="905" t="s">
        <v>19</v>
      </c>
      <c r="B34" s="906" t="s">
        <v>740</v>
      </c>
      <c r="C34" s="905"/>
      <c r="D34" s="905" t="s">
        <v>741</v>
      </c>
      <c r="E34" s="905"/>
      <c r="F34" s="126">
        <v>15200</v>
      </c>
      <c r="H34" s="137">
        <v>15200</v>
      </c>
      <c r="J34" s="137"/>
      <c r="K34" s="137"/>
      <c r="L34" s="137"/>
      <c r="M34" s="137"/>
      <c r="N34" s="137"/>
      <c r="O34" s="137">
        <v>15200</v>
      </c>
      <c r="P34" s="137"/>
      <c r="Q34" s="137"/>
      <c r="R34" s="137"/>
      <c r="S34" s="137"/>
      <c r="T34" s="137"/>
      <c r="U34" s="137"/>
      <c r="V34" s="137">
        <f t="shared" si="0"/>
        <v>15200</v>
      </c>
      <c r="X34" s="952">
        <f t="shared" si="1"/>
        <v>0</v>
      </c>
    </row>
    <row r="35" spans="1:24">
      <c r="A35" s="905" t="s">
        <v>19</v>
      </c>
      <c r="B35" s="906" t="s">
        <v>740</v>
      </c>
      <c r="C35" s="905"/>
      <c r="D35" s="905" t="s">
        <v>742</v>
      </c>
      <c r="E35" s="905"/>
      <c r="F35" s="126">
        <v>17250</v>
      </c>
      <c r="H35" s="137">
        <v>17250</v>
      </c>
      <c r="J35" s="137"/>
      <c r="K35" s="137"/>
      <c r="L35" s="137"/>
      <c r="M35" s="137"/>
      <c r="N35" s="137"/>
      <c r="O35" s="137"/>
      <c r="P35" s="137"/>
      <c r="Q35" s="137"/>
      <c r="R35" s="137"/>
      <c r="S35" s="137">
        <v>17250</v>
      </c>
      <c r="T35" s="137"/>
      <c r="U35" s="137"/>
      <c r="V35" s="137">
        <f t="shared" si="0"/>
        <v>17250</v>
      </c>
      <c r="X35" s="952">
        <f t="shared" si="1"/>
        <v>0</v>
      </c>
    </row>
    <row r="36" spans="1:24">
      <c r="A36" s="905" t="s">
        <v>97</v>
      </c>
      <c r="B36" s="906" t="s">
        <v>306</v>
      </c>
      <c r="C36" s="905"/>
      <c r="D36" s="905" t="s">
        <v>743</v>
      </c>
      <c r="E36" s="905"/>
      <c r="F36" s="126">
        <v>200000</v>
      </c>
      <c r="H36" s="137">
        <v>200000</v>
      </c>
      <c r="J36" s="137"/>
      <c r="K36" s="137"/>
      <c r="L36" s="137"/>
      <c r="M36" s="137">
        <v>40000</v>
      </c>
      <c r="N36" s="137"/>
      <c r="O36" s="137"/>
      <c r="P36" s="137">
        <v>10000</v>
      </c>
      <c r="Q36" s="137"/>
      <c r="R36" s="137"/>
      <c r="S36" s="137"/>
      <c r="T36" s="137"/>
      <c r="U36" s="137">
        <v>150000</v>
      </c>
      <c r="V36" s="137">
        <f t="shared" si="0"/>
        <v>200000</v>
      </c>
      <c r="X36" s="952">
        <f t="shared" si="1"/>
        <v>0</v>
      </c>
    </row>
    <row r="37" spans="1:24">
      <c r="A37" s="905" t="s">
        <v>97</v>
      </c>
      <c r="B37" s="906" t="s">
        <v>306</v>
      </c>
      <c r="C37" s="905"/>
      <c r="D37" s="905" t="s">
        <v>744</v>
      </c>
      <c r="E37" s="905"/>
      <c r="F37" s="126">
        <v>18000</v>
      </c>
      <c r="H37" s="137">
        <v>18000</v>
      </c>
      <c r="J37" s="137"/>
      <c r="K37" s="137"/>
      <c r="L37" s="137"/>
      <c r="M37" s="137"/>
      <c r="N37" s="137">
        <v>18000</v>
      </c>
      <c r="O37" s="137"/>
      <c r="P37" s="137"/>
      <c r="Q37" s="137"/>
      <c r="R37" s="137"/>
      <c r="S37" s="137"/>
      <c r="T37" s="137"/>
      <c r="U37" s="137"/>
      <c r="V37" s="137">
        <f t="shared" si="0"/>
        <v>18000</v>
      </c>
      <c r="X37" s="952">
        <f t="shared" si="1"/>
        <v>0</v>
      </c>
    </row>
    <row r="38" spans="1:24">
      <c r="A38" s="905" t="s">
        <v>19</v>
      </c>
      <c r="B38" s="906" t="s">
        <v>306</v>
      </c>
      <c r="C38" s="905"/>
      <c r="D38" s="933" t="s">
        <v>779</v>
      </c>
      <c r="E38" s="905"/>
      <c r="F38" s="126">
        <v>18000</v>
      </c>
      <c r="H38" s="137">
        <v>18000</v>
      </c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>
        <v>18000</v>
      </c>
      <c r="U38" s="137"/>
      <c r="V38" s="137">
        <f t="shared" si="0"/>
        <v>18000</v>
      </c>
      <c r="X38" s="952">
        <f t="shared" si="1"/>
        <v>0</v>
      </c>
    </row>
    <row r="39" spans="1:24" hidden="1">
      <c r="A39" s="905" t="s">
        <v>19</v>
      </c>
      <c r="B39" s="906" t="s">
        <v>306</v>
      </c>
      <c r="C39" s="905"/>
      <c r="D39" s="905" t="s">
        <v>777</v>
      </c>
      <c r="E39" s="905"/>
      <c r="F39" s="126">
        <v>0</v>
      </c>
      <c r="H39" s="137">
        <v>0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  <c r="O39" s="137">
        <v>0</v>
      </c>
      <c r="P39" s="137">
        <v>0</v>
      </c>
      <c r="Q39" s="137">
        <v>0</v>
      </c>
      <c r="R39" s="137">
        <v>0</v>
      </c>
      <c r="S39" s="137">
        <v>0</v>
      </c>
      <c r="T39" s="137">
        <v>0</v>
      </c>
      <c r="U39" s="137">
        <v>0</v>
      </c>
      <c r="V39" s="137">
        <f t="shared" si="0"/>
        <v>0</v>
      </c>
      <c r="X39" s="952">
        <f t="shared" si="1"/>
        <v>0</v>
      </c>
    </row>
    <row r="40" spans="1:24">
      <c r="A40" s="905" t="s">
        <v>19</v>
      </c>
      <c r="B40" s="906" t="s">
        <v>419</v>
      </c>
      <c r="C40" s="905"/>
      <c r="D40" s="905" t="s">
        <v>745</v>
      </c>
      <c r="E40" s="905"/>
      <c r="F40" s="126">
        <v>4500</v>
      </c>
      <c r="H40" s="137">
        <v>4500</v>
      </c>
      <c r="J40" s="137"/>
      <c r="K40" s="137">
        <v>4500</v>
      </c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>
        <f t="shared" si="0"/>
        <v>4500</v>
      </c>
      <c r="X40" s="952">
        <f t="shared" si="1"/>
        <v>0</v>
      </c>
    </row>
    <row r="41" spans="1:24" hidden="1">
      <c r="A41" s="907"/>
      <c r="B41" s="932"/>
      <c r="C41" s="907"/>
      <c r="D41" s="907"/>
      <c r="E41" s="907"/>
      <c r="F41" s="798"/>
      <c r="H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X41" s="952">
        <f t="shared" si="1"/>
        <v>0</v>
      </c>
    </row>
    <row r="42" spans="1:24" ht="15" thickBot="1">
      <c r="A42" s="907"/>
      <c r="B42" s="932" t="s">
        <v>17</v>
      </c>
      <c r="C42" s="907"/>
      <c r="D42" s="453" t="s">
        <v>514</v>
      </c>
      <c r="E42" s="907"/>
      <c r="F42" s="248">
        <f>SUM(F32:F41)</f>
        <v>297450</v>
      </c>
      <c r="H42" s="774">
        <f>SUM(H32:H41)</f>
        <v>297450</v>
      </c>
      <c r="J42" s="774">
        <f t="shared" ref="J42:V42" si="2">SUM(J32:J41)</f>
        <v>0</v>
      </c>
      <c r="K42" s="774">
        <f t="shared" si="2"/>
        <v>4500</v>
      </c>
      <c r="L42" s="774">
        <f t="shared" si="2"/>
        <v>0</v>
      </c>
      <c r="M42" s="774">
        <f t="shared" si="2"/>
        <v>40000</v>
      </c>
      <c r="N42" s="774">
        <f t="shared" si="2"/>
        <v>37500</v>
      </c>
      <c r="O42" s="774">
        <f t="shared" si="2"/>
        <v>20200</v>
      </c>
      <c r="P42" s="774">
        <f t="shared" si="2"/>
        <v>10000</v>
      </c>
      <c r="Q42" s="774">
        <f t="shared" si="2"/>
        <v>0</v>
      </c>
      <c r="R42" s="774">
        <f t="shared" si="2"/>
        <v>0</v>
      </c>
      <c r="S42" s="774">
        <f t="shared" si="2"/>
        <v>17250</v>
      </c>
      <c r="T42" s="774">
        <f t="shared" si="2"/>
        <v>18000</v>
      </c>
      <c r="U42" s="774">
        <f t="shared" si="2"/>
        <v>150000</v>
      </c>
      <c r="V42" s="774">
        <f t="shared" si="2"/>
        <v>297450</v>
      </c>
      <c r="X42" s="952">
        <f t="shared" si="1"/>
        <v>0</v>
      </c>
    </row>
    <row r="43" spans="1:24" ht="15" thickTop="1">
      <c r="A43" s="907"/>
      <c r="B43" s="449" t="s">
        <v>7</v>
      </c>
      <c r="C43" s="907"/>
      <c r="D43" s="453"/>
      <c r="E43" s="907"/>
      <c r="F43" s="800"/>
      <c r="H43" s="811"/>
      <c r="J43" s="811"/>
      <c r="K43" s="811"/>
      <c r="L43" s="811"/>
      <c r="M43" s="811"/>
      <c r="N43" s="811"/>
      <c r="O43" s="811"/>
      <c r="P43" s="811"/>
      <c r="Q43" s="811"/>
      <c r="R43" s="811"/>
      <c r="S43" s="811"/>
      <c r="T43" s="811"/>
      <c r="U43" s="811"/>
      <c r="V43" s="811"/>
      <c r="X43" s="952">
        <f t="shared" si="1"/>
        <v>0</v>
      </c>
    </row>
    <row r="44" spans="1:24">
      <c r="A44" s="907" t="s">
        <v>50</v>
      </c>
      <c r="B44" s="908" t="s">
        <v>312</v>
      </c>
      <c r="C44" s="907"/>
      <c r="D44" s="907" t="s">
        <v>746</v>
      </c>
      <c r="E44" s="907"/>
      <c r="F44" s="910">
        <v>25000</v>
      </c>
      <c r="H44" s="947">
        <v>25000</v>
      </c>
      <c r="J44" s="947"/>
      <c r="K44" s="947"/>
      <c r="L44" s="947"/>
      <c r="M44" s="947"/>
      <c r="N44" s="947"/>
      <c r="O44" s="947">
        <v>25000</v>
      </c>
      <c r="P44" s="947"/>
      <c r="Q44" s="947"/>
      <c r="R44" s="947"/>
      <c r="S44" s="947"/>
      <c r="T44" s="947"/>
      <c r="U44" s="947"/>
      <c r="V44" s="947">
        <f t="shared" ref="V44:V46" si="3">SUM(J44:U44)</f>
        <v>25000</v>
      </c>
      <c r="X44" s="952">
        <f t="shared" si="1"/>
        <v>0</v>
      </c>
    </row>
    <row r="45" spans="1:24">
      <c r="A45" s="907" t="s">
        <v>19</v>
      </c>
      <c r="B45" s="908" t="s">
        <v>312</v>
      </c>
      <c r="C45" s="907"/>
      <c r="D45" s="907" t="s">
        <v>747</v>
      </c>
      <c r="E45" s="907"/>
      <c r="F45" s="910">
        <v>20000</v>
      </c>
      <c r="H45" s="947">
        <v>20000</v>
      </c>
      <c r="J45" s="947"/>
      <c r="K45" s="947"/>
      <c r="L45" s="947"/>
      <c r="M45" s="947"/>
      <c r="N45" s="947">
        <v>20000</v>
      </c>
      <c r="O45" s="947"/>
      <c r="P45" s="947"/>
      <c r="Q45" s="947"/>
      <c r="R45" s="947"/>
      <c r="S45" s="947"/>
      <c r="T45" s="947"/>
      <c r="U45" s="947"/>
      <c r="V45" s="947">
        <f t="shared" si="3"/>
        <v>20000</v>
      </c>
      <c r="X45" s="952">
        <f t="shared" si="1"/>
        <v>0</v>
      </c>
    </row>
    <row r="46" spans="1:24">
      <c r="A46" s="907" t="s">
        <v>19</v>
      </c>
      <c r="B46" s="908" t="s">
        <v>312</v>
      </c>
      <c r="C46" s="907"/>
      <c r="D46" s="907" t="s">
        <v>748</v>
      </c>
      <c r="E46" s="907"/>
      <c r="F46" s="910">
        <v>250000</v>
      </c>
      <c r="H46" s="947">
        <v>250000</v>
      </c>
      <c r="J46" s="947"/>
      <c r="K46" s="947"/>
      <c r="L46" s="947"/>
      <c r="M46" s="947"/>
      <c r="N46" s="947"/>
      <c r="O46" s="947"/>
      <c r="P46" s="947"/>
      <c r="Q46" s="947">
        <v>250000</v>
      </c>
      <c r="R46" s="947"/>
      <c r="S46" s="947"/>
      <c r="T46" s="947"/>
      <c r="U46" s="947"/>
      <c r="V46" s="947">
        <f t="shared" si="3"/>
        <v>250000</v>
      </c>
      <c r="X46" s="952">
        <f t="shared" si="1"/>
        <v>0</v>
      </c>
    </row>
    <row r="47" spans="1:24" hidden="1">
      <c r="A47" s="907"/>
      <c r="B47" s="908"/>
      <c r="C47" s="907"/>
      <c r="D47" s="909"/>
      <c r="E47" s="907"/>
      <c r="F47" s="910"/>
      <c r="H47" s="947"/>
      <c r="J47" s="947"/>
      <c r="K47" s="947"/>
      <c r="L47" s="947"/>
      <c r="M47" s="947"/>
      <c r="N47" s="947"/>
      <c r="O47" s="947"/>
      <c r="P47" s="947"/>
      <c r="Q47" s="947"/>
      <c r="R47" s="947"/>
      <c r="S47" s="947"/>
      <c r="T47" s="947"/>
      <c r="U47" s="947"/>
      <c r="V47" s="947"/>
      <c r="X47" s="952">
        <f t="shared" si="1"/>
        <v>0</v>
      </c>
    </row>
    <row r="48" spans="1:24" ht="15" thickBot="1">
      <c r="A48" s="914"/>
      <c r="B48" s="914"/>
      <c r="C48" s="914"/>
      <c r="D48" s="471" t="s">
        <v>529</v>
      </c>
      <c r="E48" s="914"/>
      <c r="F48" s="248">
        <f>SUM(F44:F47)</f>
        <v>295000</v>
      </c>
      <c r="H48" s="774">
        <f>SUM(H44:H47)</f>
        <v>295000</v>
      </c>
      <c r="J48" s="774">
        <f t="shared" ref="J48:V48" si="4">SUM(J44:J47)</f>
        <v>0</v>
      </c>
      <c r="K48" s="774">
        <f t="shared" si="4"/>
        <v>0</v>
      </c>
      <c r="L48" s="774">
        <f t="shared" si="4"/>
        <v>0</v>
      </c>
      <c r="M48" s="774">
        <f t="shared" si="4"/>
        <v>0</v>
      </c>
      <c r="N48" s="774">
        <f t="shared" si="4"/>
        <v>20000</v>
      </c>
      <c r="O48" s="774">
        <f t="shared" si="4"/>
        <v>25000</v>
      </c>
      <c r="P48" s="774">
        <f t="shared" si="4"/>
        <v>0</v>
      </c>
      <c r="Q48" s="774">
        <f t="shared" si="4"/>
        <v>250000</v>
      </c>
      <c r="R48" s="774">
        <f t="shared" si="4"/>
        <v>0</v>
      </c>
      <c r="S48" s="774">
        <f t="shared" si="4"/>
        <v>0</v>
      </c>
      <c r="T48" s="774">
        <f t="shared" si="4"/>
        <v>0</v>
      </c>
      <c r="U48" s="774">
        <f t="shared" si="4"/>
        <v>0</v>
      </c>
      <c r="V48" s="774">
        <f t="shared" si="4"/>
        <v>295000</v>
      </c>
      <c r="X48" s="952">
        <f t="shared" si="1"/>
        <v>0</v>
      </c>
    </row>
    <row r="49" spans="1:24" ht="15" thickTop="1">
      <c r="A49" s="914"/>
      <c r="B49" s="914"/>
      <c r="C49" s="914"/>
      <c r="D49" s="471"/>
      <c r="E49" s="914"/>
      <c r="F49" s="915"/>
      <c r="H49" s="929"/>
      <c r="J49" s="929"/>
      <c r="K49" s="929"/>
      <c r="L49" s="929"/>
      <c r="M49" s="929"/>
      <c r="N49" s="929"/>
      <c r="O49" s="929"/>
      <c r="P49" s="929"/>
      <c r="Q49" s="929"/>
      <c r="R49" s="929"/>
      <c r="S49" s="929"/>
      <c r="T49" s="929"/>
      <c r="U49" s="929"/>
      <c r="V49" s="929"/>
      <c r="X49" s="952">
        <f t="shared" si="1"/>
        <v>0</v>
      </c>
    </row>
    <row r="50" spans="1:24">
      <c r="A50" s="914"/>
      <c r="B50" s="475" t="s">
        <v>450</v>
      </c>
      <c r="C50" s="914"/>
      <c r="D50" s="471"/>
      <c r="E50" s="914"/>
      <c r="F50" s="915"/>
      <c r="H50" s="929"/>
      <c r="J50" s="929"/>
      <c r="K50" s="929"/>
      <c r="L50" s="929"/>
      <c r="M50" s="929"/>
      <c r="N50" s="929"/>
      <c r="O50" s="929"/>
      <c r="P50" s="929"/>
      <c r="Q50" s="929"/>
      <c r="R50" s="929"/>
      <c r="S50" s="929"/>
      <c r="T50" s="929"/>
      <c r="U50" s="929"/>
      <c r="V50" s="929"/>
      <c r="X50" s="952">
        <f t="shared" si="1"/>
        <v>0</v>
      </c>
    </row>
    <row r="51" spans="1:24">
      <c r="A51" s="914" t="s">
        <v>749</v>
      </c>
      <c r="B51" s="912" t="s">
        <v>750</v>
      </c>
      <c r="C51" s="914"/>
      <c r="D51" s="907" t="s">
        <v>751</v>
      </c>
      <c r="E51" s="914"/>
      <c r="F51" s="915">
        <v>5000</v>
      </c>
      <c r="H51" s="929">
        <v>5000</v>
      </c>
      <c r="J51" s="929"/>
      <c r="K51" s="929"/>
      <c r="L51" s="929"/>
      <c r="M51" s="929">
        <v>5000</v>
      </c>
      <c r="N51" s="929"/>
      <c r="O51" s="929"/>
      <c r="P51" s="929"/>
      <c r="Q51" s="929"/>
      <c r="R51" s="929"/>
      <c r="S51" s="929"/>
      <c r="T51" s="929"/>
      <c r="U51" s="929"/>
      <c r="V51" s="929">
        <f t="shared" ref="V51:V67" si="5">SUM(J51:U51)</f>
        <v>5000</v>
      </c>
      <c r="X51" s="952">
        <f t="shared" si="1"/>
        <v>0</v>
      </c>
    </row>
    <row r="52" spans="1:24">
      <c r="A52" s="914" t="s">
        <v>50</v>
      </c>
      <c r="B52" s="912" t="s">
        <v>750</v>
      </c>
      <c r="C52" s="914"/>
      <c r="D52" s="907" t="s">
        <v>222</v>
      </c>
      <c r="E52" s="914"/>
      <c r="F52" s="915">
        <v>20000</v>
      </c>
      <c r="H52" s="929">
        <v>20000</v>
      </c>
      <c r="J52" s="929"/>
      <c r="K52" s="929">
        <v>20000</v>
      </c>
      <c r="L52" s="929"/>
      <c r="M52" s="929"/>
      <c r="N52" s="929"/>
      <c r="O52" s="929"/>
      <c r="P52" s="929"/>
      <c r="Q52" s="929"/>
      <c r="R52" s="929"/>
      <c r="S52" s="929"/>
      <c r="T52" s="929"/>
      <c r="U52" s="929"/>
      <c r="V52" s="929">
        <f t="shared" si="5"/>
        <v>20000</v>
      </c>
      <c r="X52" s="952">
        <f t="shared" si="1"/>
        <v>0</v>
      </c>
    </row>
    <row r="53" spans="1:24">
      <c r="A53" s="914" t="s">
        <v>752</v>
      </c>
      <c r="B53" s="912" t="s">
        <v>753</v>
      </c>
      <c r="C53" s="914"/>
      <c r="D53" s="907" t="s">
        <v>754</v>
      </c>
      <c r="E53" s="914"/>
      <c r="F53" s="945">
        <v>410465</v>
      </c>
      <c r="H53" s="944">
        <v>150000</v>
      </c>
      <c r="J53" s="944"/>
      <c r="K53" s="944"/>
      <c r="L53" s="944"/>
      <c r="M53" s="944"/>
      <c r="N53" s="944"/>
      <c r="O53" s="944">
        <v>75000</v>
      </c>
      <c r="P53" s="944">
        <v>75000</v>
      </c>
      <c r="Q53" s="944"/>
      <c r="R53" s="944"/>
      <c r="S53" s="944"/>
      <c r="T53" s="944"/>
      <c r="U53" s="944"/>
      <c r="V53" s="944">
        <f t="shared" si="5"/>
        <v>150000</v>
      </c>
      <c r="X53" s="952">
        <f t="shared" si="1"/>
        <v>0</v>
      </c>
    </row>
    <row r="54" spans="1:24">
      <c r="A54" s="914" t="s">
        <v>49</v>
      </c>
      <c r="B54" s="912" t="s">
        <v>323</v>
      </c>
      <c r="C54" s="914"/>
      <c r="D54" s="907" t="s">
        <v>755</v>
      </c>
      <c r="E54" s="914"/>
      <c r="F54" s="915">
        <v>100000</v>
      </c>
      <c r="H54" s="929">
        <v>100000</v>
      </c>
      <c r="J54" s="929">
        <v>10000</v>
      </c>
      <c r="K54" s="929">
        <v>0</v>
      </c>
      <c r="L54" s="929">
        <v>0</v>
      </c>
      <c r="M54" s="929">
        <v>25000</v>
      </c>
      <c r="N54" s="929">
        <v>0</v>
      </c>
      <c r="O54" s="929">
        <v>0</v>
      </c>
      <c r="P54" s="929">
        <v>25000</v>
      </c>
      <c r="Q54" s="929">
        <v>15000</v>
      </c>
      <c r="R54" s="929">
        <v>0</v>
      </c>
      <c r="S54" s="929">
        <v>0</v>
      </c>
      <c r="T54" s="929">
        <v>0</v>
      </c>
      <c r="U54" s="929">
        <v>25000</v>
      </c>
      <c r="V54" s="929">
        <f t="shared" si="5"/>
        <v>100000</v>
      </c>
      <c r="X54" s="952">
        <f t="shared" si="1"/>
        <v>0</v>
      </c>
    </row>
    <row r="55" spans="1:24">
      <c r="A55" s="914" t="s">
        <v>97</v>
      </c>
      <c r="B55" s="912" t="s">
        <v>756</v>
      </c>
      <c r="C55" s="914"/>
      <c r="D55" s="914" t="s">
        <v>757</v>
      </c>
      <c r="E55" s="914"/>
      <c r="F55" s="915">
        <v>7000</v>
      </c>
      <c r="H55" s="929">
        <v>7000</v>
      </c>
      <c r="J55" s="929"/>
      <c r="K55" s="929"/>
      <c r="L55" s="929"/>
      <c r="M55" s="929">
        <v>7000</v>
      </c>
      <c r="N55" s="929"/>
      <c r="O55" s="929"/>
      <c r="P55" s="929"/>
      <c r="Q55" s="929"/>
      <c r="R55" s="929"/>
      <c r="S55" s="929"/>
      <c r="T55" s="929"/>
      <c r="U55" s="929"/>
      <c r="V55" s="929">
        <f t="shared" si="5"/>
        <v>7000</v>
      </c>
      <c r="X55" s="952">
        <f t="shared" si="1"/>
        <v>0</v>
      </c>
    </row>
    <row r="56" spans="1:24">
      <c r="A56" s="914" t="s">
        <v>50</v>
      </c>
      <c r="B56" s="913" t="s">
        <v>756</v>
      </c>
      <c r="C56" s="914"/>
      <c r="D56" s="914" t="s">
        <v>758</v>
      </c>
      <c r="E56" s="914"/>
      <c r="F56" s="915">
        <v>250000</v>
      </c>
      <c r="H56" s="929">
        <v>250000</v>
      </c>
      <c r="J56" s="929"/>
      <c r="K56" s="929"/>
      <c r="L56" s="929"/>
      <c r="M56" s="929"/>
      <c r="N56" s="929"/>
      <c r="O56" s="929"/>
      <c r="P56" s="929"/>
      <c r="Q56" s="929"/>
      <c r="R56" s="929"/>
      <c r="S56" s="929">
        <v>50000</v>
      </c>
      <c r="T56" s="929">
        <v>100000</v>
      </c>
      <c r="U56" s="929">
        <v>100000</v>
      </c>
      <c r="V56" s="929">
        <f t="shared" si="5"/>
        <v>250000</v>
      </c>
      <c r="X56" s="952">
        <f t="shared" si="1"/>
        <v>0</v>
      </c>
    </row>
    <row r="57" spans="1:24">
      <c r="A57" s="914" t="s">
        <v>50</v>
      </c>
      <c r="B57" s="913" t="s">
        <v>756</v>
      </c>
      <c r="C57" s="914"/>
      <c r="D57" s="914" t="s">
        <v>759</v>
      </c>
      <c r="E57" s="914"/>
      <c r="F57" s="915">
        <v>5000</v>
      </c>
      <c r="H57" s="929">
        <v>5000</v>
      </c>
      <c r="J57" s="929"/>
      <c r="K57" s="929">
        <v>0</v>
      </c>
      <c r="L57" s="929">
        <v>0</v>
      </c>
      <c r="M57" s="929">
        <v>5000</v>
      </c>
      <c r="N57" s="929"/>
      <c r="O57" s="929"/>
      <c r="P57" s="929"/>
      <c r="Q57" s="929"/>
      <c r="R57" s="929"/>
      <c r="S57" s="929"/>
      <c r="T57" s="929"/>
      <c r="U57" s="929"/>
      <c r="V57" s="929">
        <f t="shared" si="5"/>
        <v>5000</v>
      </c>
      <c r="X57" s="952">
        <f t="shared" si="1"/>
        <v>0</v>
      </c>
    </row>
    <row r="58" spans="1:24">
      <c r="A58" s="914" t="s">
        <v>50</v>
      </c>
      <c r="B58" s="913" t="s">
        <v>760</v>
      </c>
      <c r="C58" s="914"/>
      <c r="D58" s="914" t="s">
        <v>761</v>
      </c>
      <c r="E58" s="914"/>
      <c r="F58" s="915">
        <v>6000</v>
      </c>
      <c r="H58" s="929">
        <v>6000</v>
      </c>
      <c r="J58" s="929"/>
      <c r="K58" s="929"/>
      <c r="L58" s="929"/>
      <c r="M58" s="929"/>
      <c r="N58" s="929"/>
      <c r="O58" s="929"/>
      <c r="P58" s="929">
        <v>6000</v>
      </c>
      <c r="Q58" s="929"/>
      <c r="R58" s="929"/>
      <c r="S58" s="929"/>
      <c r="T58" s="929"/>
      <c r="U58" s="929"/>
      <c r="V58" s="929">
        <f t="shared" si="5"/>
        <v>6000</v>
      </c>
      <c r="X58" s="952">
        <f t="shared" si="1"/>
        <v>0</v>
      </c>
    </row>
    <row r="59" spans="1:24">
      <c r="A59" s="914" t="s">
        <v>752</v>
      </c>
      <c r="B59" s="912" t="s">
        <v>762</v>
      </c>
      <c r="C59" s="914"/>
      <c r="D59" s="907" t="s">
        <v>754</v>
      </c>
      <c r="E59" s="914"/>
      <c r="F59" s="945">
        <v>410465</v>
      </c>
      <c r="H59" s="944">
        <v>250000</v>
      </c>
      <c r="J59" s="944"/>
      <c r="K59" s="944"/>
      <c r="L59" s="944"/>
      <c r="M59" s="944"/>
      <c r="N59" s="944"/>
      <c r="O59" s="944"/>
      <c r="P59" s="944"/>
      <c r="Q59" s="944"/>
      <c r="R59" s="944"/>
      <c r="S59" s="944">
        <v>125000</v>
      </c>
      <c r="T59" s="944">
        <v>125000</v>
      </c>
      <c r="U59" s="944">
        <v>0</v>
      </c>
      <c r="V59" s="944">
        <f t="shared" si="5"/>
        <v>250000</v>
      </c>
      <c r="X59" s="952">
        <f t="shared" si="1"/>
        <v>0</v>
      </c>
    </row>
    <row r="60" spans="1:24">
      <c r="A60" s="914" t="s">
        <v>752</v>
      </c>
      <c r="B60" s="912" t="s">
        <v>762</v>
      </c>
      <c r="C60" s="914"/>
      <c r="D60" s="907" t="s">
        <v>763</v>
      </c>
      <c r="E60" s="914"/>
      <c r="F60" s="915">
        <v>30000</v>
      </c>
      <c r="H60" s="929">
        <v>30000</v>
      </c>
      <c r="J60" s="929"/>
      <c r="K60" s="929"/>
      <c r="L60" s="929"/>
      <c r="M60" s="929"/>
      <c r="N60" s="929">
        <v>30000</v>
      </c>
      <c r="O60" s="929"/>
      <c r="P60" s="929"/>
      <c r="Q60" s="929"/>
      <c r="R60" s="929"/>
      <c r="S60" s="929"/>
      <c r="T60" s="929"/>
      <c r="U60" s="929"/>
      <c r="V60" s="929">
        <f t="shared" si="5"/>
        <v>30000</v>
      </c>
      <c r="X60" s="952">
        <f t="shared" si="1"/>
        <v>0</v>
      </c>
    </row>
    <row r="61" spans="1:24">
      <c r="A61" s="914" t="s">
        <v>764</v>
      </c>
      <c r="B61" s="913" t="s">
        <v>338</v>
      </c>
      <c r="C61" s="914"/>
      <c r="D61" s="914" t="s">
        <v>765</v>
      </c>
      <c r="E61" s="914"/>
      <c r="F61" s="915">
        <v>50000</v>
      </c>
      <c r="H61" s="929">
        <v>50000</v>
      </c>
      <c r="J61" s="929">
        <v>25000</v>
      </c>
      <c r="K61" s="929">
        <v>25000</v>
      </c>
      <c r="L61" s="929">
        <v>0</v>
      </c>
      <c r="M61" s="929"/>
      <c r="N61" s="929"/>
      <c r="O61" s="929"/>
      <c r="P61" s="929"/>
      <c r="Q61" s="929"/>
      <c r="R61" s="929"/>
      <c r="S61" s="929"/>
      <c r="T61" s="929"/>
      <c r="U61" s="929"/>
      <c r="V61" s="929">
        <f t="shared" si="5"/>
        <v>50000</v>
      </c>
      <c r="X61" s="952">
        <f t="shared" si="1"/>
        <v>0</v>
      </c>
    </row>
    <row r="62" spans="1:24">
      <c r="A62" s="914" t="s">
        <v>50</v>
      </c>
      <c r="B62" s="913" t="s">
        <v>766</v>
      </c>
      <c r="C62" s="914"/>
      <c r="D62" s="914" t="s">
        <v>767</v>
      </c>
      <c r="E62" s="914"/>
      <c r="F62" s="915">
        <v>75000</v>
      </c>
      <c r="H62" s="929">
        <v>75000</v>
      </c>
      <c r="J62" s="929">
        <v>75000</v>
      </c>
      <c r="K62" s="929">
        <v>0</v>
      </c>
      <c r="L62" s="929"/>
      <c r="M62" s="929"/>
      <c r="N62" s="929"/>
      <c r="O62" s="929"/>
      <c r="P62" s="929"/>
      <c r="Q62" s="929"/>
      <c r="R62" s="929"/>
      <c r="S62" s="929"/>
      <c r="T62" s="929"/>
      <c r="U62" s="929"/>
      <c r="V62" s="929">
        <f t="shared" si="5"/>
        <v>75000</v>
      </c>
      <c r="X62" s="952">
        <f t="shared" si="1"/>
        <v>0</v>
      </c>
    </row>
    <row r="63" spans="1:24">
      <c r="A63" s="914" t="s">
        <v>19</v>
      </c>
      <c r="B63" s="913" t="s">
        <v>12</v>
      </c>
      <c r="C63" s="914"/>
      <c r="D63" s="914" t="s">
        <v>768</v>
      </c>
      <c r="E63" s="914"/>
      <c r="F63" s="915">
        <v>150000</v>
      </c>
      <c r="H63" s="929">
        <v>150000</v>
      </c>
      <c r="J63" s="929">
        <v>75000</v>
      </c>
      <c r="K63" s="929">
        <v>0</v>
      </c>
      <c r="L63" s="929"/>
      <c r="M63" s="929">
        <v>75000</v>
      </c>
      <c r="N63" s="929"/>
      <c r="O63" s="929"/>
      <c r="P63" s="929"/>
      <c r="Q63" s="929"/>
      <c r="R63" s="929"/>
      <c r="S63" s="929"/>
      <c r="T63" s="929"/>
      <c r="U63" s="929"/>
      <c r="V63" s="929">
        <f t="shared" si="5"/>
        <v>150000</v>
      </c>
      <c r="X63" s="952">
        <f t="shared" si="1"/>
        <v>0</v>
      </c>
    </row>
    <row r="64" spans="1:24">
      <c r="A64" s="914" t="s">
        <v>769</v>
      </c>
      <c r="B64" s="913" t="s">
        <v>770</v>
      </c>
      <c r="C64" s="914"/>
      <c r="D64" s="914" t="s">
        <v>771</v>
      </c>
      <c r="E64" s="914"/>
      <c r="F64" s="915">
        <v>6000</v>
      </c>
      <c r="H64" s="929">
        <v>6000</v>
      </c>
      <c r="J64" s="929"/>
      <c r="K64" s="929"/>
      <c r="L64" s="929"/>
      <c r="M64" s="929">
        <v>6000</v>
      </c>
      <c r="N64" s="929"/>
      <c r="O64" s="929"/>
      <c r="P64" s="929"/>
      <c r="Q64" s="929"/>
      <c r="R64" s="929"/>
      <c r="S64" s="929"/>
      <c r="T64" s="929"/>
      <c r="U64" s="929"/>
      <c r="V64" s="929">
        <f t="shared" si="5"/>
        <v>6000</v>
      </c>
      <c r="X64" s="952">
        <f t="shared" si="1"/>
        <v>0</v>
      </c>
    </row>
    <row r="65" spans="1:24">
      <c r="A65" s="914" t="s">
        <v>769</v>
      </c>
      <c r="B65" s="913" t="s">
        <v>772</v>
      </c>
      <c r="C65" s="914"/>
      <c r="D65" s="914" t="s">
        <v>773</v>
      </c>
      <c r="E65" s="914"/>
      <c r="F65" s="915">
        <v>50000</v>
      </c>
      <c r="H65" s="929">
        <v>50000</v>
      </c>
      <c r="J65" s="929"/>
      <c r="K65" s="929"/>
      <c r="L65" s="929"/>
      <c r="M65" s="929"/>
      <c r="N65" s="929">
        <v>50000</v>
      </c>
      <c r="O65" s="929"/>
      <c r="P65" s="929"/>
      <c r="Q65" s="929"/>
      <c r="R65" s="929"/>
      <c r="S65" s="929"/>
      <c r="T65" s="929"/>
      <c r="U65" s="929"/>
      <c r="V65" s="929">
        <f t="shared" si="5"/>
        <v>50000</v>
      </c>
      <c r="X65" s="952">
        <f t="shared" si="1"/>
        <v>0</v>
      </c>
    </row>
    <row r="66" spans="1:24">
      <c r="A66" s="914" t="s">
        <v>769</v>
      </c>
      <c r="B66" s="913" t="s">
        <v>772</v>
      </c>
      <c r="C66" s="914"/>
      <c r="D66" s="914" t="s">
        <v>771</v>
      </c>
      <c r="E66" s="914"/>
      <c r="F66" s="915">
        <v>8500</v>
      </c>
      <c r="H66" s="929">
        <v>8500</v>
      </c>
      <c r="J66" s="929"/>
      <c r="K66" s="929"/>
      <c r="L66" s="929"/>
      <c r="M66" s="929">
        <v>8500</v>
      </c>
      <c r="N66" s="929"/>
      <c r="O66" s="929"/>
      <c r="P66" s="929"/>
      <c r="Q66" s="929"/>
      <c r="R66" s="929"/>
      <c r="S66" s="929"/>
      <c r="T66" s="929"/>
      <c r="U66" s="929"/>
      <c r="V66" s="929">
        <f t="shared" si="5"/>
        <v>8500</v>
      </c>
      <c r="X66" s="952">
        <f t="shared" si="1"/>
        <v>0</v>
      </c>
    </row>
    <row r="67" spans="1:24">
      <c r="A67" s="905" t="s">
        <v>749</v>
      </c>
      <c r="B67" s="906" t="s">
        <v>774</v>
      </c>
      <c r="C67" s="905"/>
      <c r="D67" s="905" t="s">
        <v>751</v>
      </c>
      <c r="E67" s="905"/>
      <c r="F67" s="915">
        <v>4000</v>
      </c>
      <c r="H67" s="929">
        <v>4000</v>
      </c>
      <c r="J67" s="929"/>
      <c r="K67" s="929">
        <v>4000</v>
      </c>
      <c r="L67" s="929"/>
      <c r="M67" s="929"/>
      <c r="N67" s="929"/>
      <c r="O67" s="929"/>
      <c r="P67" s="929"/>
      <c r="Q67" s="929"/>
      <c r="R67" s="929"/>
      <c r="S67" s="929"/>
      <c r="T67" s="929"/>
      <c r="U67" s="929"/>
      <c r="V67" s="929">
        <f t="shared" si="5"/>
        <v>4000</v>
      </c>
      <c r="X67" s="952">
        <f t="shared" si="1"/>
        <v>0</v>
      </c>
    </row>
    <row r="68" spans="1:24" hidden="1">
      <c r="A68" s="914"/>
      <c r="B68" s="912"/>
      <c r="C68" s="914"/>
      <c r="D68" s="907"/>
      <c r="E68" s="914"/>
      <c r="F68" s="915"/>
      <c r="H68" s="929"/>
      <c r="J68" s="929"/>
      <c r="K68" s="929"/>
      <c r="L68" s="929"/>
      <c r="M68" s="929"/>
      <c r="N68" s="929"/>
      <c r="O68" s="929"/>
      <c r="P68" s="929"/>
      <c r="Q68" s="929"/>
      <c r="R68" s="929"/>
      <c r="S68" s="929"/>
      <c r="T68" s="929"/>
      <c r="U68" s="929"/>
      <c r="V68" s="929"/>
      <c r="X68" s="952">
        <f t="shared" si="1"/>
        <v>0</v>
      </c>
    </row>
    <row r="69" spans="1:24" ht="15" thickBot="1">
      <c r="A69" s="914"/>
      <c r="B69" s="914"/>
      <c r="C69" s="914"/>
      <c r="D69" s="471" t="s">
        <v>544</v>
      </c>
      <c r="E69" s="914"/>
      <c r="F69" s="248">
        <f>SUM(F51:F68)</f>
        <v>1587430</v>
      </c>
      <c r="H69" s="774">
        <f>SUM(H51:H68)</f>
        <v>1166500</v>
      </c>
      <c r="J69" s="774">
        <f t="shared" ref="J69:V69" si="6">SUM(J51:J68)</f>
        <v>185000</v>
      </c>
      <c r="K69" s="774">
        <f t="shared" si="6"/>
        <v>49000</v>
      </c>
      <c r="L69" s="774">
        <f t="shared" si="6"/>
        <v>0</v>
      </c>
      <c r="M69" s="774">
        <f t="shared" si="6"/>
        <v>131500</v>
      </c>
      <c r="N69" s="774">
        <f t="shared" si="6"/>
        <v>80000</v>
      </c>
      <c r="O69" s="774">
        <f t="shared" si="6"/>
        <v>75000</v>
      </c>
      <c r="P69" s="774">
        <f t="shared" si="6"/>
        <v>106000</v>
      </c>
      <c r="Q69" s="774">
        <f t="shared" si="6"/>
        <v>15000</v>
      </c>
      <c r="R69" s="774">
        <f t="shared" si="6"/>
        <v>0</v>
      </c>
      <c r="S69" s="774">
        <f t="shared" si="6"/>
        <v>175000</v>
      </c>
      <c r="T69" s="774">
        <f t="shared" si="6"/>
        <v>225000</v>
      </c>
      <c r="U69" s="774">
        <f t="shared" si="6"/>
        <v>125000</v>
      </c>
      <c r="V69" s="774">
        <f t="shared" si="6"/>
        <v>1166500</v>
      </c>
      <c r="X69" s="952">
        <f t="shared" si="1"/>
        <v>0</v>
      </c>
    </row>
    <row r="70" spans="1:24" ht="15" thickTop="1">
      <c r="A70" s="914"/>
      <c r="B70" s="914"/>
      <c r="C70" s="914"/>
      <c r="D70" s="914"/>
      <c r="E70" s="914"/>
      <c r="F70" s="915"/>
      <c r="H70" s="929"/>
      <c r="J70" s="929"/>
      <c r="K70" s="929"/>
      <c r="L70" s="929"/>
      <c r="M70" s="929"/>
      <c r="N70" s="929"/>
      <c r="O70" s="929"/>
      <c r="P70" s="929"/>
      <c r="Q70" s="929"/>
      <c r="R70" s="929"/>
      <c r="S70" s="929"/>
      <c r="T70" s="929"/>
      <c r="U70" s="929"/>
      <c r="V70" s="929"/>
      <c r="X70" s="952">
        <f t="shared" si="1"/>
        <v>0</v>
      </c>
    </row>
    <row r="71" spans="1:24" ht="15" thickBot="1">
      <c r="A71" s="914"/>
      <c r="B71" s="914"/>
      <c r="C71" s="914"/>
      <c r="D71" s="471" t="s">
        <v>775</v>
      </c>
      <c r="E71" s="914"/>
      <c r="F71" s="248">
        <f>F42+F48+F69</f>
        <v>2179880</v>
      </c>
      <c r="H71" s="943">
        <f>H42+H48+H69</f>
        <v>1758950</v>
      </c>
      <c r="J71" s="943">
        <f t="shared" ref="J71:V71" si="7">J42+J48+J69</f>
        <v>185000</v>
      </c>
      <c r="K71" s="943">
        <f t="shared" si="7"/>
        <v>53500</v>
      </c>
      <c r="L71" s="943">
        <f t="shared" si="7"/>
        <v>0</v>
      </c>
      <c r="M71" s="943">
        <f t="shared" si="7"/>
        <v>171500</v>
      </c>
      <c r="N71" s="943">
        <f t="shared" si="7"/>
        <v>137500</v>
      </c>
      <c r="O71" s="943">
        <f t="shared" si="7"/>
        <v>120200</v>
      </c>
      <c r="P71" s="943">
        <f t="shared" si="7"/>
        <v>116000</v>
      </c>
      <c r="Q71" s="943">
        <f t="shared" si="7"/>
        <v>265000</v>
      </c>
      <c r="R71" s="943">
        <f t="shared" si="7"/>
        <v>0</v>
      </c>
      <c r="S71" s="943">
        <f t="shared" si="7"/>
        <v>192250</v>
      </c>
      <c r="T71" s="943">
        <f t="shared" si="7"/>
        <v>243000</v>
      </c>
      <c r="U71" s="943">
        <f t="shared" si="7"/>
        <v>275000</v>
      </c>
      <c r="V71" s="943">
        <f t="shared" si="7"/>
        <v>1758950</v>
      </c>
      <c r="X71" s="952">
        <f t="shared" si="1"/>
        <v>0</v>
      </c>
    </row>
    <row r="72" spans="1:24" ht="15" thickTop="1"/>
  </sheetData>
  <mergeCells count="1">
    <mergeCell ref="D6:E6"/>
  </mergeCells>
  <pageMargins left="0.5" right="0.25" top="0.25" bottom="0.25" header="0.3" footer="0.3"/>
  <pageSetup scale="32" orientation="portrait" r:id="rId1"/>
  <headerFooter>
    <oddFooter xml:space="preserve">&amp;L&amp;F&amp;RPage &amp;P&amp;  of &amp;P       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57"/>
  <sheetViews>
    <sheetView showGridLines="0" topLeftCell="A28" zoomScale="80" zoomScaleNormal="80" workbookViewId="0">
      <selection activeCell="J35" sqref="J35"/>
    </sheetView>
  </sheetViews>
  <sheetFormatPr defaultColWidth="9.1796875" defaultRowHeight="14.5"/>
  <cols>
    <col min="1" max="1" width="21.1796875" style="1078" customWidth="1"/>
    <col min="2" max="2" width="17.81640625" style="1110" customWidth="1"/>
    <col min="3" max="3" width="6.1796875" style="1078" customWidth="1"/>
    <col min="4" max="4" width="57.6328125" style="1078" customWidth="1"/>
    <col min="5" max="5" width="1.1796875" style="1078" customWidth="1"/>
    <col min="6" max="6" width="13.26953125" style="1111" customWidth="1"/>
    <col min="7" max="7" width="2.453125" style="1078" customWidth="1"/>
    <col min="8" max="16384" width="9.1796875" style="1078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1069"/>
      <c r="G6" s="153"/>
    </row>
    <row r="7" spans="1:7" s="76" customFormat="1" ht="14">
      <c r="D7" s="1069"/>
      <c r="E7" s="1069"/>
      <c r="F7" s="1069"/>
      <c r="G7" s="153"/>
    </row>
    <row r="8" spans="1:7" s="76" customFormat="1" ht="14">
      <c r="D8" s="1069"/>
      <c r="E8" s="1069"/>
      <c r="F8" s="1069"/>
      <c r="G8" s="153"/>
    </row>
    <row r="9" spans="1:7" s="76" customFormat="1" ht="14">
      <c r="D9" s="1069"/>
      <c r="E9" s="1069"/>
      <c r="F9" s="1069"/>
      <c r="G9" s="153"/>
    </row>
    <row r="10" spans="1:7" s="76" customFormat="1" ht="14"/>
    <row r="11" spans="1:7" s="76" customFormat="1" ht="14">
      <c r="A11" s="76" t="s">
        <v>70</v>
      </c>
      <c r="B11" s="1071">
        <v>44695</v>
      </c>
      <c r="D11" s="1072"/>
    </row>
    <row r="12" spans="1:7" s="76" customFormat="1" ht="14"/>
    <row r="13" spans="1:7" s="76" customFormat="1" ht="14">
      <c r="A13" s="76" t="s">
        <v>71</v>
      </c>
      <c r="B13" s="76" t="s">
        <v>72</v>
      </c>
    </row>
    <row r="14" spans="1:7" s="76" customFormat="1" ht="14">
      <c r="B14" s="526"/>
      <c r="C14" s="526"/>
      <c r="D14" s="526"/>
    </row>
    <row r="15" spans="1:7" s="76" customFormat="1" ht="14">
      <c r="A15" s="76" t="s">
        <v>73</v>
      </c>
      <c r="B15" s="76" t="s">
        <v>958</v>
      </c>
    </row>
    <row r="16" spans="1:7" s="76" customFormat="1" ht="14">
      <c r="B16" s="526"/>
      <c r="C16" s="526"/>
      <c r="D16" s="526"/>
    </row>
    <row r="17" spans="1:7" s="76" customFormat="1" ht="14">
      <c r="A17" s="76" t="s">
        <v>75</v>
      </c>
      <c r="B17" s="77" t="s">
        <v>978</v>
      </c>
    </row>
    <row r="18" spans="1:7" s="76" customFormat="1" ht="14">
      <c r="B18" s="526"/>
      <c r="C18" s="526"/>
      <c r="D18" s="526"/>
    </row>
    <row r="19" spans="1:7" s="76" customFormat="1" ht="14">
      <c r="A19" s="99" t="s">
        <v>884</v>
      </c>
      <c r="B19" s="527"/>
      <c r="C19" s="527"/>
      <c r="D19" s="527"/>
      <c r="E19" s="99"/>
      <c r="F19" s="99"/>
    </row>
    <row r="20" spans="1:7" s="76" customFormat="1" ht="14">
      <c r="A20" s="99" t="s">
        <v>988</v>
      </c>
      <c r="B20" s="527"/>
      <c r="C20" s="527"/>
      <c r="D20" s="527"/>
      <c r="E20" s="99"/>
      <c r="F20" s="99"/>
      <c r="G20" s="99"/>
    </row>
    <row r="21" spans="1:7" s="76" customFormat="1" ht="14">
      <c r="A21" s="99" t="s">
        <v>989</v>
      </c>
      <c r="B21" s="527"/>
      <c r="C21" s="527"/>
      <c r="D21" s="527"/>
      <c r="E21" s="99"/>
      <c r="F21" s="99"/>
      <c r="G21" s="99"/>
    </row>
    <row r="22" spans="1:7" s="76" customFormat="1" ht="14">
      <c r="A22" s="99"/>
      <c r="B22" s="527"/>
      <c r="C22" s="527"/>
      <c r="D22" s="527"/>
      <c r="E22" s="99"/>
      <c r="F22" s="99"/>
      <c r="G22" s="99"/>
    </row>
    <row r="23" spans="1:7" s="76" customFormat="1" ht="14">
      <c r="A23" s="99" t="s">
        <v>1004</v>
      </c>
      <c r="B23" s="527"/>
      <c r="C23" s="527"/>
      <c r="D23" s="527"/>
      <c r="E23" s="99"/>
      <c r="F23" s="99"/>
      <c r="G23" s="99"/>
    </row>
    <row r="24" spans="1:7" s="76" customFormat="1" ht="14">
      <c r="B24" s="526"/>
      <c r="C24" s="526"/>
      <c r="D24" s="526"/>
      <c r="E24" s="526"/>
      <c r="F24" s="526"/>
      <c r="G24" s="526"/>
    </row>
    <row r="25" spans="1:7">
      <c r="A25" s="1075"/>
      <c r="B25" s="1075"/>
      <c r="C25" s="1075"/>
      <c r="D25" s="1075"/>
      <c r="E25" s="1075"/>
      <c r="F25" s="1076"/>
      <c r="G25" s="1077"/>
    </row>
    <row r="26" spans="1:7">
      <c r="A26" s="1079"/>
      <c r="B26" s="1080"/>
      <c r="C26" s="1081"/>
      <c r="D26" s="1081"/>
      <c r="E26" s="1082"/>
      <c r="F26" s="157"/>
      <c r="G26" s="1077"/>
    </row>
    <row r="27" spans="1:7">
      <c r="A27" s="1083"/>
      <c r="B27" s="1084"/>
      <c r="C27" s="1083"/>
      <c r="D27" s="1083"/>
      <c r="E27" s="1083"/>
      <c r="F27" s="160"/>
      <c r="G27" s="1077"/>
    </row>
    <row r="28" spans="1:7">
      <c r="A28" s="1083"/>
      <c r="B28" s="1085"/>
      <c r="C28" s="1083"/>
      <c r="D28" s="1083"/>
      <c r="E28" s="1083"/>
      <c r="F28" s="160"/>
      <c r="G28" s="1077"/>
    </row>
    <row r="29" spans="1:7">
      <c r="A29" s="1083"/>
      <c r="B29" s="1084"/>
      <c r="C29" s="1083"/>
      <c r="D29" s="1083"/>
      <c r="E29" s="1083"/>
      <c r="F29" s="160"/>
      <c r="G29" s="1077"/>
    </row>
    <row r="30" spans="1:7">
      <c r="A30" s="1086" t="s">
        <v>18</v>
      </c>
      <c r="B30" s="1087" t="s">
        <v>0</v>
      </c>
      <c r="C30" s="1088"/>
      <c r="D30" s="1089" t="s">
        <v>1</v>
      </c>
      <c r="E30" s="1090"/>
      <c r="F30" s="156" t="s">
        <v>163</v>
      </c>
      <c r="G30" s="1091"/>
    </row>
    <row r="31" spans="1:7">
      <c r="A31" s="1092"/>
      <c r="B31" s="1093"/>
      <c r="C31" s="1092"/>
      <c r="D31" s="1092"/>
      <c r="E31" s="1092"/>
      <c r="F31" s="126"/>
      <c r="G31" s="1091"/>
    </row>
    <row r="32" spans="1:7">
      <c r="A32" s="1092"/>
      <c r="B32" s="1094" t="s">
        <v>4</v>
      </c>
      <c r="C32" s="1092"/>
      <c r="D32" s="1092"/>
      <c r="E32" s="1092"/>
      <c r="F32" s="126"/>
      <c r="G32" s="1091"/>
    </row>
    <row r="33" spans="1:7">
      <c r="A33" s="1092"/>
      <c r="B33" s="1095"/>
      <c r="C33" s="1092"/>
      <c r="D33" s="1092"/>
      <c r="E33" s="1092"/>
      <c r="F33" s="126"/>
      <c r="G33" s="1091"/>
    </row>
    <row r="34" spans="1:7" ht="15" thickBot="1">
      <c r="A34" s="1092"/>
      <c r="B34" s="1093" t="s">
        <v>17</v>
      </c>
      <c r="C34" s="1092"/>
      <c r="D34" s="1096" t="s">
        <v>514</v>
      </c>
      <c r="E34" s="1092"/>
      <c r="F34" s="967">
        <f>SUM(F33:F33)</f>
        <v>0</v>
      </c>
      <c r="G34" s="1091"/>
    </row>
    <row r="35" spans="1:7">
      <c r="A35" s="1092"/>
      <c r="B35" s="1094" t="s">
        <v>7</v>
      </c>
      <c r="C35" s="1092"/>
      <c r="D35" s="1096"/>
      <c r="E35" s="1092"/>
      <c r="F35" s="800"/>
      <c r="G35" s="1091"/>
    </row>
    <row r="36" spans="1:7" ht="43.5">
      <c r="A36" s="1155" t="s">
        <v>97</v>
      </c>
      <c r="B36" s="1154" t="s">
        <v>592</v>
      </c>
      <c r="C36" s="1092"/>
      <c r="D36" s="1097" t="s">
        <v>979</v>
      </c>
      <c r="E36" s="1092"/>
      <c r="F36" s="1156">
        <v>30000</v>
      </c>
      <c r="G36" s="1091"/>
    </row>
    <row r="37" spans="1:7">
      <c r="A37" s="1092" t="s">
        <v>97</v>
      </c>
      <c r="B37" s="1095" t="s">
        <v>592</v>
      </c>
      <c r="D37" s="1092" t="s">
        <v>1000</v>
      </c>
      <c r="E37" s="1092"/>
      <c r="F37" s="1111">
        <v>100000</v>
      </c>
      <c r="G37" s="1091"/>
    </row>
    <row r="38" spans="1:7" hidden="1">
      <c r="A38" s="1092"/>
      <c r="B38" s="1095"/>
      <c r="C38" s="1092"/>
      <c r="D38" s="1092"/>
      <c r="E38" s="1092"/>
      <c r="F38" s="1076"/>
      <c r="G38" s="1091"/>
    </row>
    <row r="39" spans="1:7" ht="15" thickBot="1">
      <c r="A39" s="1098"/>
      <c r="B39" s="1098"/>
      <c r="C39" s="1098"/>
      <c r="D39" s="1099" t="s">
        <v>529</v>
      </c>
      <c r="E39" s="1098"/>
      <c r="F39" s="967">
        <f>SUM(F36:F38)</f>
        <v>130000</v>
      </c>
      <c r="G39" s="1091"/>
    </row>
    <row r="40" spans="1:7">
      <c r="A40" s="1098"/>
      <c r="B40" s="1098"/>
      <c r="C40" s="1098"/>
      <c r="D40" s="1099"/>
      <c r="E40" s="1098"/>
      <c r="F40" s="1100"/>
      <c r="G40" s="1091"/>
    </row>
    <row r="41" spans="1:7">
      <c r="A41" s="1098"/>
      <c r="B41" s="1101" t="s">
        <v>450</v>
      </c>
      <c r="C41" s="1098"/>
      <c r="D41" s="1099"/>
      <c r="E41" s="1098"/>
      <c r="F41" s="1100"/>
      <c r="G41" s="1091"/>
    </row>
    <row r="42" spans="1:7">
      <c r="A42" s="1098" t="s">
        <v>48</v>
      </c>
      <c r="B42" s="1102" t="s">
        <v>980</v>
      </c>
      <c r="C42" s="1098"/>
      <c r="D42" s="1103" t="s">
        <v>981</v>
      </c>
      <c r="E42" s="1098"/>
      <c r="F42" s="1153">
        <v>75000</v>
      </c>
      <c r="G42" s="1091"/>
    </row>
    <row r="43" spans="1:7">
      <c r="A43" s="1098" t="s">
        <v>97</v>
      </c>
      <c r="B43" s="1105" t="s">
        <v>982</v>
      </c>
      <c r="C43" s="1098"/>
      <c r="D43" s="1098" t="s">
        <v>983</v>
      </c>
      <c r="E43" s="1098"/>
      <c r="F43" s="1104">
        <v>20000</v>
      </c>
      <c r="G43" s="1091"/>
    </row>
    <row r="44" spans="1:7">
      <c r="A44" s="1098" t="s">
        <v>984</v>
      </c>
      <c r="B44" s="1105" t="s">
        <v>609</v>
      </c>
      <c r="C44" s="1098"/>
      <c r="D44" s="1098" t="s">
        <v>675</v>
      </c>
      <c r="E44" s="1098"/>
      <c r="F44" s="1104">
        <v>10000</v>
      </c>
      <c r="G44" s="1091"/>
    </row>
    <row r="45" spans="1:7">
      <c r="A45" s="1098" t="s">
        <v>19</v>
      </c>
      <c r="B45" s="1105" t="s">
        <v>609</v>
      </c>
      <c r="C45" s="1098"/>
      <c r="D45" s="1098" t="s">
        <v>873</v>
      </c>
      <c r="E45" s="1098"/>
      <c r="F45" s="1104">
        <v>100000</v>
      </c>
      <c r="G45" s="1091"/>
    </row>
    <row r="46" spans="1:7">
      <c r="A46" s="1098" t="s">
        <v>97</v>
      </c>
      <c r="B46" s="1105" t="s">
        <v>620</v>
      </c>
      <c r="C46" s="1098"/>
      <c r="D46" s="1098" t="s">
        <v>985</v>
      </c>
      <c r="E46" s="1098"/>
      <c r="F46" s="1104">
        <v>23000</v>
      </c>
      <c r="G46" s="1091"/>
    </row>
    <row r="47" spans="1:7">
      <c r="A47" s="1098" t="s">
        <v>97</v>
      </c>
      <c r="B47" s="1105" t="s">
        <v>620</v>
      </c>
      <c r="C47" s="1098"/>
      <c r="D47" s="1106" t="s">
        <v>986</v>
      </c>
      <c r="E47" s="1098"/>
      <c r="F47" s="1104">
        <v>25000</v>
      </c>
      <c r="G47" s="1091"/>
    </row>
    <row r="48" spans="1:7">
      <c r="A48" s="1098" t="s">
        <v>48</v>
      </c>
      <c r="B48" s="1105" t="s">
        <v>620</v>
      </c>
      <c r="C48" s="1098"/>
      <c r="D48" s="1098" t="s">
        <v>987</v>
      </c>
      <c r="E48" s="1098"/>
      <c r="F48" s="1104">
        <v>25000</v>
      </c>
      <c r="G48" s="1091"/>
    </row>
    <row r="49" spans="1:7" ht="7.5" hidden="1" customHeight="1">
      <c r="A49" s="1098"/>
      <c r="B49" s="1105"/>
      <c r="C49" s="1098"/>
      <c r="D49" s="1098"/>
      <c r="E49" s="1098"/>
      <c r="F49" s="1104"/>
      <c r="G49" s="1091"/>
    </row>
    <row r="50" spans="1:7">
      <c r="A50" s="1098"/>
      <c r="B50" s="1105"/>
      <c r="C50" s="1098"/>
      <c r="D50" s="1096" t="s">
        <v>544</v>
      </c>
      <c r="E50" s="1098"/>
      <c r="F50" s="1157">
        <f>SUM(F42:F49)</f>
        <v>278000</v>
      </c>
      <c r="G50" s="1091"/>
    </row>
    <row r="51" spans="1:7">
      <c r="A51" s="1098"/>
      <c r="B51" s="1105"/>
      <c r="C51" s="1098"/>
      <c r="D51" s="1092"/>
      <c r="E51" s="1098"/>
      <c r="F51" s="1100"/>
      <c r="G51" s="1091"/>
    </row>
    <row r="52" spans="1:7" ht="15" thickBot="1">
      <c r="A52" s="1098"/>
      <c r="B52" s="1105"/>
      <c r="C52" s="1098"/>
      <c r="D52" s="1099" t="s">
        <v>792</v>
      </c>
      <c r="E52" s="1099"/>
      <c r="F52" s="1001">
        <f>F34+F39+F50</f>
        <v>408000</v>
      </c>
      <c r="G52" s="1091"/>
    </row>
    <row r="53" spans="1:7" ht="15" thickTop="1">
      <c r="A53" s="1098"/>
      <c r="B53" s="1107"/>
      <c r="C53" s="1098"/>
      <c r="D53" s="1098"/>
      <c r="E53" s="1098"/>
      <c r="F53" s="1100"/>
      <c r="G53" s="1091"/>
    </row>
    <row r="54" spans="1:7">
      <c r="A54" s="1077"/>
      <c r="B54" s="1108"/>
      <c r="C54" s="1077"/>
      <c r="D54" s="1077"/>
      <c r="E54" s="1077"/>
      <c r="F54" s="1109"/>
      <c r="G54" s="1077"/>
    </row>
    <row r="55" spans="1:7">
      <c r="A55" s="1077"/>
      <c r="B55" s="1108"/>
      <c r="C55" s="1077"/>
      <c r="D55" s="1077"/>
      <c r="E55" s="1077"/>
      <c r="F55" s="1109"/>
      <c r="G55" s="1077"/>
    </row>
    <row r="56" spans="1:7">
      <c r="A56" s="1077"/>
      <c r="B56" s="1108"/>
      <c r="C56" s="1077"/>
      <c r="D56" s="1077"/>
      <c r="E56" s="1077"/>
      <c r="F56" s="1109"/>
      <c r="G56" s="1077"/>
    </row>
    <row r="57" spans="1:7">
      <c r="A57" s="1077"/>
      <c r="B57" s="1108"/>
      <c r="C57" s="1077"/>
      <c r="D57" s="1077"/>
      <c r="E57" s="1077"/>
      <c r="F57" s="1109"/>
      <c r="G57" s="1077"/>
    </row>
  </sheetData>
  <mergeCells count="1">
    <mergeCell ref="D6:E6"/>
  </mergeCells>
  <pageMargins left="0.5" right="0.25" top="0.25" bottom="0.25" header="0.3" footer="0.3"/>
  <pageSetup scale="84" orientation="portrait" r:id="rId1"/>
  <headerFooter>
    <oddFooter xml:space="preserve">&amp;L&amp;F&amp;RPage &amp;P&amp;  of &amp;P        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0" sqref="F20"/>
    </sheetView>
  </sheetViews>
  <sheetFormatPr defaultRowHeight="12.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5"/>
  <sheetViews>
    <sheetView showGridLines="0" topLeftCell="A3" workbookViewId="0">
      <selection activeCell="F20" sqref="F20"/>
    </sheetView>
  </sheetViews>
  <sheetFormatPr defaultRowHeight="12.5"/>
  <cols>
    <col min="1" max="1" width="8.90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3.6328125" style="689" customWidth="1"/>
    <col min="13" max="13" width="13.36328125" style="689" customWidth="1"/>
    <col min="14" max="255" width="8.90625" style="689"/>
    <col min="256" max="256" width="28.453125" style="689" customWidth="1"/>
    <col min="257" max="257" width="2.453125" style="689" customWidth="1"/>
    <col min="258" max="259" width="10.36328125" style="689" bestFit="1" customWidth="1"/>
    <col min="260" max="260" width="11.36328125" style="689" bestFit="1" customWidth="1"/>
    <col min="261" max="261" width="3.08984375" style="689" customWidth="1"/>
    <col min="262" max="262" width="10.90625" style="689" bestFit="1" customWidth="1"/>
    <col min="263" max="263" width="14" style="689" bestFit="1" customWidth="1"/>
    <col min="264" max="264" width="9.6328125" style="689" bestFit="1" customWidth="1"/>
    <col min="265" max="265" width="1.90625" style="689" customWidth="1"/>
    <col min="266" max="266" width="11.36328125" style="689" bestFit="1" customWidth="1"/>
    <col min="267" max="511" width="8.90625" style="689"/>
    <col min="512" max="512" width="28.453125" style="689" customWidth="1"/>
    <col min="513" max="513" width="2.453125" style="689" customWidth="1"/>
    <col min="514" max="515" width="10.36328125" style="689" bestFit="1" customWidth="1"/>
    <col min="516" max="516" width="11.36328125" style="689" bestFit="1" customWidth="1"/>
    <col min="517" max="517" width="3.08984375" style="689" customWidth="1"/>
    <col min="518" max="518" width="10.90625" style="689" bestFit="1" customWidth="1"/>
    <col min="519" max="519" width="14" style="689" bestFit="1" customWidth="1"/>
    <col min="520" max="520" width="9.6328125" style="689" bestFit="1" customWidth="1"/>
    <col min="521" max="521" width="1.90625" style="689" customWidth="1"/>
    <col min="522" max="522" width="11.36328125" style="689" bestFit="1" customWidth="1"/>
    <col min="523" max="767" width="8.90625" style="689"/>
    <col min="768" max="768" width="28.453125" style="689" customWidth="1"/>
    <col min="769" max="769" width="2.453125" style="689" customWidth="1"/>
    <col min="770" max="771" width="10.36328125" style="689" bestFit="1" customWidth="1"/>
    <col min="772" max="772" width="11.36328125" style="689" bestFit="1" customWidth="1"/>
    <col min="773" max="773" width="3.08984375" style="689" customWidth="1"/>
    <col min="774" max="774" width="10.90625" style="689" bestFit="1" customWidth="1"/>
    <col min="775" max="775" width="14" style="689" bestFit="1" customWidth="1"/>
    <col min="776" max="776" width="9.6328125" style="689" bestFit="1" customWidth="1"/>
    <col min="777" max="777" width="1.90625" style="689" customWidth="1"/>
    <col min="778" max="778" width="11.36328125" style="689" bestFit="1" customWidth="1"/>
    <col min="779" max="1023" width="8.90625" style="689"/>
    <col min="1024" max="1024" width="28.453125" style="689" customWidth="1"/>
    <col min="1025" max="1025" width="2.453125" style="689" customWidth="1"/>
    <col min="1026" max="1027" width="10.36328125" style="689" bestFit="1" customWidth="1"/>
    <col min="1028" max="1028" width="11.36328125" style="689" bestFit="1" customWidth="1"/>
    <col min="1029" max="1029" width="3.08984375" style="689" customWidth="1"/>
    <col min="1030" max="1030" width="10.90625" style="689" bestFit="1" customWidth="1"/>
    <col min="1031" max="1031" width="14" style="689" bestFit="1" customWidth="1"/>
    <col min="1032" max="1032" width="9.6328125" style="689" bestFit="1" customWidth="1"/>
    <col min="1033" max="1033" width="1.90625" style="689" customWidth="1"/>
    <col min="1034" max="1034" width="11.36328125" style="689" bestFit="1" customWidth="1"/>
    <col min="1035" max="1279" width="8.90625" style="689"/>
    <col min="1280" max="1280" width="28.453125" style="689" customWidth="1"/>
    <col min="1281" max="1281" width="2.453125" style="689" customWidth="1"/>
    <col min="1282" max="1283" width="10.36328125" style="689" bestFit="1" customWidth="1"/>
    <col min="1284" max="1284" width="11.36328125" style="689" bestFit="1" customWidth="1"/>
    <col min="1285" max="1285" width="3.08984375" style="689" customWidth="1"/>
    <col min="1286" max="1286" width="10.90625" style="689" bestFit="1" customWidth="1"/>
    <col min="1287" max="1287" width="14" style="689" bestFit="1" customWidth="1"/>
    <col min="1288" max="1288" width="9.6328125" style="689" bestFit="1" customWidth="1"/>
    <col min="1289" max="1289" width="1.90625" style="689" customWidth="1"/>
    <col min="1290" max="1290" width="11.36328125" style="689" bestFit="1" customWidth="1"/>
    <col min="1291" max="1535" width="8.90625" style="689"/>
    <col min="1536" max="1536" width="28.453125" style="689" customWidth="1"/>
    <col min="1537" max="1537" width="2.453125" style="689" customWidth="1"/>
    <col min="1538" max="1539" width="10.36328125" style="689" bestFit="1" customWidth="1"/>
    <col min="1540" max="1540" width="11.36328125" style="689" bestFit="1" customWidth="1"/>
    <col min="1541" max="1541" width="3.08984375" style="689" customWidth="1"/>
    <col min="1542" max="1542" width="10.90625" style="689" bestFit="1" customWidth="1"/>
    <col min="1543" max="1543" width="14" style="689" bestFit="1" customWidth="1"/>
    <col min="1544" max="1544" width="9.6328125" style="689" bestFit="1" customWidth="1"/>
    <col min="1545" max="1545" width="1.90625" style="689" customWidth="1"/>
    <col min="1546" max="1546" width="11.36328125" style="689" bestFit="1" customWidth="1"/>
    <col min="1547" max="1791" width="8.90625" style="689"/>
    <col min="1792" max="1792" width="28.453125" style="689" customWidth="1"/>
    <col min="1793" max="1793" width="2.453125" style="689" customWidth="1"/>
    <col min="1794" max="1795" width="10.36328125" style="689" bestFit="1" customWidth="1"/>
    <col min="1796" max="1796" width="11.36328125" style="689" bestFit="1" customWidth="1"/>
    <col min="1797" max="1797" width="3.08984375" style="689" customWidth="1"/>
    <col min="1798" max="1798" width="10.90625" style="689" bestFit="1" customWidth="1"/>
    <col min="1799" max="1799" width="14" style="689" bestFit="1" customWidth="1"/>
    <col min="1800" max="1800" width="9.6328125" style="689" bestFit="1" customWidth="1"/>
    <col min="1801" max="1801" width="1.90625" style="689" customWidth="1"/>
    <col min="1802" max="1802" width="11.36328125" style="689" bestFit="1" customWidth="1"/>
    <col min="1803" max="2047" width="8.90625" style="689"/>
    <col min="2048" max="2048" width="28.453125" style="689" customWidth="1"/>
    <col min="2049" max="2049" width="2.453125" style="689" customWidth="1"/>
    <col min="2050" max="2051" width="10.36328125" style="689" bestFit="1" customWidth="1"/>
    <col min="2052" max="2052" width="11.36328125" style="689" bestFit="1" customWidth="1"/>
    <col min="2053" max="2053" width="3.08984375" style="689" customWidth="1"/>
    <col min="2054" max="2054" width="10.90625" style="689" bestFit="1" customWidth="1"/>
    <col min="2055" max="2055" width="14" style="689" bestFit="1" customWidth="1"/>
    <col min="2056" max="2056" width="9.6328125" style="689" bestFit="1" customWidth="1"/>
    <col min="2057" max="2057" width="1.90625" style="689" customWidth="1"/>
    <col min="2058" max="2058" width="11.36328125" style="689" bestFit="1" customWidth="1"/>
    <col min="2059" max="2303" width="8.90625" style="689"/>
    <col min="2304" max="2304" width="28.453125" style="689" customWidth="1"/>
    <col min="2305" max="2305" width="2.453125" style="689" customWidth="1"/>
    <col min="2306" max="2307" width="10.36328125" style="689" bestFit="1" customWidth="1"/>
    <col min="2308" max="2308" width="11.36328125" style="689" bestFit="1" customWidth="1"/>
    <col min="2309" max="2309" width="3.08984375" style="689" customWidth="1"/>
    <col min="2310" max="2310" width="10.90625" style="689" bestFit="1" customWidth="1"/>
    <col min="2311" max="2311" width="14" style="689" bestFit="1" customWidth="1"/>
    <col min="2312" max="2312" width="9.6328125" style="689" bestFit="1" customWidth="1"/>
    <col min="2313" max="2313" width="1.90625" style="689" customWidth="1"/>
    <col min="2314" max="2314" width="11.36328125" style="689" bestFit="1" customWidth="1"/>
    <col min="2315" max="2559" width="8.90625" style="689"/>
    <col min="2560" max="2560" width="28.453125" style="689" customWidth="1"/>
    <col min="2561" max="2561" width="2.453125" style="689" customWidth="1"/>
    <col min="2562" max="2563" width="10.36328125" style="689" bestFit="1" customWidth="1"/>
    <col min="2564" max="2564" width="11.36328125" style="689" bestFit="1" customWidth="1"/>
    <col min="2565" max="2565" width="3.08984375" style="689" customWidth="1"/>
    <col min="2566" max="2566" width="10.90625" style="689" bestFit="1" customWidth="1"/>
    <col min="2567" max="2567" width="14" style="689" bestFit="1" customWidth="1"/>
    <col min="2568" max="2568" width="9.6328125" style="689" bestFit="1" customWidth="1"/>
    <col min="2569" max="2569" width="1.90625" style="689" customWidth="1"/>
    <col min="2570" max="2570" width="11.36328125" style="689" bestFit="1" customWidth="1"/>
    <col min="2571" max="2815" width="8.90625" style="689"/>
    <col min="2816" max="2816" width="28.453125" style="689" customWidth="1"/>
    <col min="2817" max="2817" width="2.453125" style="689" customWidth="1"/>
    <col min="2818" max="2819" width="10.36328125" style="689" bestFit="1" customWidth="1"/>
    <col min="2820" max="2820" width="11.36328125" style="689" bestFit="1" customWidth="1"/>
    <col min="2821" max="2821" width="3.08984375" style="689" customWidth="1"/>
    <col min="2822" max="2822" width="10.90625" style="689" bestFit="1" customWidth="1"/>
    <col min="2823" max="2823" width="14" style="689" bestFit="1" customWidth="1"/>
    <col min="2824" max="2824" width="9.6328125" style="689" bestFit="1" customWidth="1"/>
    <col min="2825" max="2825" width="1.90625" style="689" customWidth="1"/>
    <col min="2826" max="2826" width="11.36328125" style="689" bestFit="1" customWidth="1"/>
    <col min="2827" max="3071" width="8.90625" style="689"/>
    <col min="3072" max="3072" width="28.453125" style="689" customWidth="1"/>
    <col min="3073" max="3073" width="2.453125" style="689" customWidth="1"/>
    <col min="3074" max="3075" width="10.36328125" style="689" bestFit="1" customWidth="1"/>
    <col min="3076" max="3076" width="11.36328125" style="689" bestFit="1" customWidth="1"/>
    <col min="3077" max="3077" width="3.08984375" style="689" customWidth="1"/>
    <col min="3078" max="3078" width="10.90625" style="689" bestFit="1" customWidth="1"/>
    <col min="3079" max="3079" width="14" style="689" bestFit="1" customWidth="1"/>
    <col min="3080" max="3080" width="9.6328125" style="689" bestFit="1" customWidth="1"/>
    <col min="3081" max="3081" width="1.90625" style="689" customWidth="1"/>
    <col min="3082" max="3082" width="11.36328125" style="689" bestFit="1" customWidth="1"/>
    <col min="3083" max="3327" width="8.90625" style="689"/>
    <col min="3328" max="3328" width="28.453125" style="689" customWidth="1"/>
    <col min="3329" max="3329" width="2.453125" style="689" customWidth="1"/>
    <col min="3330" max="3331" width="10.36328125" style="689" bestFit="1" customWidth="1"/>
    <col min="3332" max="3332" width="11.36328125" style="689" bestFit="1" customWidth="1"/>
    <col min="3333" max="3333" width="3.08984375" style="689" customWidth="1"/>
    <col min="3334" max="3334" width="10.90625" style="689" bestFit="1" customWidth="1"/>
    <col min="3335" max="3335" width="14" style="689" bestFit="1" customWidth="1"/>
    <col min="3336" max="3336" width="9.6328125" style="689" bestFit="1" customWidth="1"/>
    <col min="3337" max="3337" width="1.90625" style="689" customWidth="1"/>
    <col min="3338" max="3338" width="11.36328125" style="689" bestFit="1" customWidth="1"/>
    <col min="3339" max="3583" width="8.90625" style="689"/>
    <col min="3584" max="3584" width="28.453125" style="689" customWidth="1"/>
    <col min="3585" max="3585" width="2.453125" style="689" customWidth="1"/>
    <col min="3586" max="3587" width="10.36328125" style="689" bestFit="1" customWidth="1"/>
    <col min="3588" max="3588" width="11.36328125" style="689" bestFit="1" customWidth="1"/>
    <col min="3589" max="3589" width="3.08984375" style="689" customWidth="1"/>
    <col min="3590" max="3590" width="10.90625" style="689" bestFit="1" customWidth="1"/>
    <col min="3591" max="3591" width="14" style="689" bestFit="1" customWidth="1"/>
    <col min="3592" max="3592" width="9.6328125" style="689" bestFit="1" customWidth="1"/>
    <col min="3593" max="3593" width="1.90625" style="689" customWidth="1"/>
    <col min="3594" max="3594" width="11.36328125" style="689" bestFit="1" customWidth="1"/>
    <col min="3595" max="3839" width="8.90625" style="689"/>
    <col min="3840" max="3840" width="28.453125" style="689" customWidth="1"/>
    <col min="3841" max="3841" width="2.453125" style="689" customWidth="1"/>
    <col min="3842" max="3843" width="10.36328125" style="689" bestFit="1" customWidth="1"/>
    <col min="3844" max="3844" width="11.36328125" style="689" bestFit="1" customWidth="1"/>
    <col min="3845" max="3845" width="3.08984375" style="689" customWidth="1"/>
    <col min="3846" max="3846" width="10.90625" style="689" bestFit="1" customWidth="1"/>
    <col min="3847" max="3847" width="14" style="689" bestFit="1" customWidth="1"/>
    <col min="3848" max="3848" width="9.6328125" style="689" bestFit="1" customWidth="1"/>
    <col min="3849" max="3849" width="1.90625" style="689" customWidth="1"/>
    <col min="3850" max="3850" width="11.36328125" style="689" bestFit="1" customWidth="1"/>
    <col min="3851" max="4095" width="8.90625" style="689"/>
    <col min="4096" max="4096" width="28.453125" style="689" customWidth="1"/>
    <col min="4097" max="4097" width="2.453125" style="689" customWidth="1"/>
    <col min="4098" max="4099" width="10.36328125" style="689" bestFit="1" customWidth="1"/>
    <col min="4100" max="4100" width="11.36328125" style="689" bestFit="1" customWidth="1"/>
    <col min="4101" max="4101" width="3.08984375" style="689" customWidth="1"/>
    <col min="4102" max="4102" width="10.90625" style="689" bestFit="1" customWidth="1"/>
    <col min="4103" max="4103" width="14" style="689" bestFit="1" customWidth="1"/>
    <col min="4104" max="4104" width="9.6328125" style="689" bestFit="1" customWidth="1"/>
    <col min="4105" max="4105" width="1.90625" style="689" customWidth="1"/>
    <col min="4106" max="4106" width="11.36328125" style="689" bestFit="1" customWidth="1"/>
    <col min="4107" max="4351" width="8.90625" style="689"/>
    <col min="4352" max="4352" width="28.453125" style="689" customWidth="1"/>
    <col min="4353" max="4353" width="2.453125" style="689" customWidth="1"/>
    <col min="4354" max="4355" width="10.36328125" style="689" bestFit="1" customWidth="1"/>
    <col min="4356" max="4356" width="11.36328125" style="689" bestFit="1" customWidth="1"/>
    <col min="4357" max="4357" width="3.08984375" style="689" customWidth="1"/>
    <col min="4358" max="4358" width="10.90625" style="689" bestFit="1" customWidth="1"/>
    <col min="4359" max="4359" width="14" style="689" bestFit="1" customWidth="1"/>
    <col min="4360" max="4360" width="9.6328125" style="689" bestFit="1" customWidth="1"/>
    <col min="4361" max="4361" width="1.90625" style="689" customWidth="1"/>
    <col min="4362" max="4362" width="11.36328125" style="689" bestFit="1" customWidth="1"/>
    <col min="4363" max="4607" width="8.90625" style="689"/>
    <col min="4608" max="4608" width="28.453125" style="689" customWidth="1"/>
    <col min="4609" max="4609" width="2.453125" style="689" customWidth="1"/>
    <col min="4610" max="4611" width="10.36328125" style="689" bestFit="1" customWidth="1"/>
    <col min="4612" max="4612" width="11.36328125" style="689" bestFit="1" customWidth="1"/>
    <col min="4613" max="4613" width="3.08984375" style="689" customWidth="1"/>
    <col min="4614" max="4614" width="10.90625" style="689" bestFit="1" customWidth="1"/>
    <col min="4615" max="4615" width="14" style="689" bestFit="1" customWidth="1"/>
    <col min="4616" max="4616" width="9.6328125" style="689" bestFit="1" customWidth="1"/>
    <col min="4617" max="4617" width="1.90625" style="689" customWidth="1"/>
    <col min="4618" max="4618" width="11.36328125" style="689" bestFit="1" customWidth="1"/>
    <col min="4619" max="4863" width="8.90625" style="689"/>
    <col min="4864" max="4864" width="28.453125" style="689" customWidth="1"/>
    <col min="4865" max="4865" width="2.453125" style="689" customWidth="1"/>
    <col min="4866" max="4867" width="10.36328125" style="689" bestFit="1" customWidth="1"/>
    <col min="4868" max="4868" width="11.36328125" style="689" bestFit="1" customWidth="1"/>
    <col min="4869" max="4869" width="3.08984375" style="689" customWidth="1"/>
    <col min="4870" max="4870" width="10.90625" style="689" bestFit="1" customWidth="1"/>
    <col min="4871" max="4871" width="14" style="689" bestFit="1" customWidth="1"/>
    <col min="4872" max="4872" width="9.6328125" style="689" bestFit="1" customWidth="1"/>
    <col min="4873" max="4873" width="1.90625" style="689" customWidth="1"/>
    <col min="4874" max="4874" width="11.36328125" style="689" bestFit="1" customWidth="1"/>
    <col min="4875" max="5119" width="8.90625" style="689"/>
    <col min="5120" max="5120" width="28.453125" style="689" customWidth="1"/>
    <col min="5121" max="5121" width="2.453125" style="689" customWidth="1"/>
    <col min="5122" max="5123" width="10.36328125" style="689" bestFit="1" customWidth="1"/>
    <col min="5124" max="5124" width="11.36328125" style="689" bestFit="1" customWidth="1"/>
    <col min="5125" max="5125" width="3.08984375" style="689" customWidth="1"/>
    <col min="5126" max="5126" width="10.90625" style="689" bestFit="1" customWidth="1"/>
    <col min="5127" max="5127" width="14" style="689" bestFit="1" customWidth="1"/>
    <col min="5128" max="5128" width="9.6328125" style="689" bestFit="1" customWidth="1"/>
    <col min="5129" max="5129" width="1.90625" style="689" customWidth="1"/>
    <col min="5130" max="5130" width="11.36328125" style="689" bestFit="1" customWidth="1"/>
    <col min="5131" max="5375" width="8.90625" style="689"/>
    <col min="5376" max="5376" width="28.453125" style="689" customWidth="1"/>
    <col min="5377" max="5377" width="2.453125" style="689" customWidth="1"/>
    <col min="5378" max="5379" width="10.36328125" style="689" bestFit="1" customWidth="1"/>
    <col min="5380" max="5380" width="11.36328125" style="689" bestFit="1" customWidth="1"/>
    <col min="5381" max="5381" width="3.08984375" style="689" customWidth="1"/>
    <col min="5382" max="5382" width="10.90625" style="689" bestFit="1" customWidth="1"/>
    <col min="5383" max="5383" width="14" style="689" bestFit="1" customWidth="1"/>
    <col min="5384" max="5384" width="9.6328125" style="689" bestFit="1" customWidth="1"/>
    <col min="5385" max="5385" width="1.90625" style="689" customWidth="1"/>
    <col min="5386" max="5386" width="11.36328125" style="689" bestFit="1" customWidth="1"/>
    <col min="5387" max="5631" width="8.90625" style="689"/>
    <col min="5632" max="5632" width="28.453125" style="689" customWidth="1"/>
    <col min="5633" max="5633" width="2.453125" style="689" customWidth="1"/>
    <col min="5634" max="5635" width="10.36328125" style="689" bestFit="1" customWidth="1"/>
    <col min="5636" max="5636" width="11.36328125" style="689" bestFit="1" customWidth="1"/>
    <col min="5637" max="5637" width="3.08984375" style="689" customWidth="1"/>
    <col min="5638" max="5638" width="10.90625" style="689" bestFit="1" customWidth="1"/>
    <col min="5639" max="5639" width="14" style="689" bestFit="1" customWidth="1"/>
    <col min="5640" max="5640" width="9.6328125" style="689" bestFit="1" customWidth="1"/>
    <col min="5641" max="5641" width="1.90625" style="689" customWidth="1"/>
    <col min="5642" max="5642" width="11.36328125" style="689" bestFit="1" customWidth="1"/>
    <col min="5643" max="5887" width="8.90625" style="689"/>
    <col min="5888" max="5888" width="28.453125" style="689" customWidth="1"/>
    <col min="5889" max="5889" width="2.453125" style="689" customWidth="1"/>
    <col min="5890" max="5891" width="10.36328125" style="689" bestFit="1" customWidth="1"/>
    <col min="5892" max="5892" width="11.36328125" style="689" bestFit="1" customWidth="1"/>
    <col min="5893" max="5893" width="3.08984375" style="689" customWidth="1"/>
    <col min="5894" max="5894" width="10.90625" style="689" bestFit="1" customWidth="1"/>
    <col min="5895" max="5895" width="14" style="689" bestFit="1" customWidth="1"/>
    <col min="5896" max="5896" width="9.6328125" style="689" bestFit="1" customWidth="1"/>
    <col min="5897" max="5897" width="1.90625" style="689" customWidth="1"/>
    <col min="5898" max="5898" width="11.36328125" style="689" bestFit="1" customWidth="1"/>
    <col min="5899" max="6143" width="8.90625" style="689"/>
    <col min="6144" max="6144" width="28.453125" style="689" customWidth="1"/>
    <col min="6145" max="6145" width="2.453125" style="689" customWidth="1"/>
    <col min="6146" max="6147" width="10.36328125" style="689" bestFit="1" customWidth="1"/>
    <col min="6148" max="6148" width="11.36328125" style="689" bestFit="1" customWidth="1"/>
    <col min="6149" max="6149" width="3.08984375" style="689" customWidth="1"/>
    <col min="6150" max="6150" width="10.90625" style="689" bestFit="1" customWidth="1"/>
    <col min="6151" max="6151" width="14" style="689" bestFit="1" customWidth="1"/>
    <col min="6152" max="6152" width="9.6328125" style="689" bestFit="1" customWidth="1"/>
    <col min="6153" max="6153" width="1.90625" style="689" customWidth="1"/>
    <col min="6154" max="6154" width="11.36328125" style="689" bestFit="1" customWidth="1"/>
    <col min="6155" max="6399" width="8.90625" style="689"/>
    <col min="6400" max="6400" width="28.453125" style="689" customWidth="1"/>
    <col min="6401" max="6401" width="2.453125" style="689" customWidth="1"/>
    <col min="6402" max="6403" width="10.36328125" style="689" bestFit="1" customWidth="1"/>
    <col min="6404" max="6404" width="11.36328125" style="689" bestFit="1" customWidth="1"/>
    <col min="6405" max="6405" width="3.08984375" style="689" customWidth="1"/>
    <col min="6406" max="6406" width="10.90625" style="689" bestFit="1" customWidth="1"/>
    <col min="6407" max="6407" width="14" style="689" bestFit="1" customWidth="1"/>
    <col min="6408" max="6408" width="9.6328125" style="689" bestFit="1" customWidth="1"/>
    <col min="6409" max="6409" width="1.90625" style="689" customWidth="1"/>
    <col min="6410" max="6410" width="11.36328125" style="689" bestFit="1" customWidth="1"/>
    <col min="6411" max="6655" width="8.90625" style="689"/>
    <col min="6656" max="6656" width="28.453125" style="689" customWidth="1"/>
    <col min="6657" max="6657" width="2.453125" style="689" customWidth="1"/>
    <col min="6658" max="6659" width="10.36328125" style="689" bestFit="1" customWidth="1"/>
    <col min="6660" max="6660" width="11.36328125" style="689" bestFit="1" customWidth="1"/>
    <col min="6661" max="6661" width="3.08984375" style="689" customWidth="1"/>
    <col min="6662" max="6662" width="10.90625" style="689" bestFit="1" customWidth="1"/>
    <col min="6663" max="6663" width="14" style="689" bestFit="1" customWidth="1"/>
    <col min="6664" max="6664" width="9.6328125" style="689" bestFit="1" customWidth="1"/>
    <col min="6665" max="6665" width="1.90625" style="689" customWidth="1"/>
    <col min="6666" max="6666" width="11.36328125" style="689" bestFit="1" customWidth="1"/>
    <col min="6667" max="6911" width="8.90625" style="689"/>
    <col min="6912" max="6912" width="28.453125" style="689" customWidth="1"/>
    <col min="6913" max="6913" width="2.453125" style="689" customWidth="1"/>
    <col min="6914" max="6915" width="10.36328125" style="689" bestFit="1" customWidth="1"/>
    <col min="6916" max="6916" width="11.36328125" style="689" bestFit="1" customWidth="1"/>
    <col min="6917" max="6917" width="3.08984375" style="689" customWidth="1"/>
    <col min="6918" max="6918" width="10.90625" style="689" bestFit="1" customWidth="1"/>
    <col min="6919" max="6919" width="14" style="689" bestFit="1" customWidth="1"/>
    <col min="6920" max="6920" width="9.6328125" style="689" bestFit="1" customWidth="1"/>
    <col min="6921" max="6921" width="1.90625" style="689" customWidth="1"/>
    <col min="6922" max="6922" width="11.36328125" style="689" bestFit="1" customWidth="1"/>
    <col min="6923" max="7167" width="8.90625" style="689"/>
    <col min="7168" max="7168" width="28.453125" style="689" customWidth="1"/>
    <col min="7169" max="7169" width="2.453125" style="689" customWidth="1"/>
    <col min="7170" max="7171" width="10.36328125" style="689" bestFit="1" customWidth="1"/>
    <col min="7172" max="7172" width="11.36328125" style="689" bestFit="1" customWidth="1"/>
    <col min="7173" max="7173" width="3.08984375" style="689" customWidth="1"/>
    <col min="7174" max="7174" width="10.90625" style="689" bestFit="1" customWidth="1"/>
    <col min="7175" max="7175" width="14" style="689" bestFit="1" customWidth="1"/>
    <col min="7176" max="7176" width="9.6328125" style="689" bestFit="1" customWidth="1"/>
    <col min="7177" max="7177" width="1.90625" style="689" customWidth="1"/>
    <col min="7178" max="7178" width="11.36328125" style="689" bestFit="1" customWidth="1"/>
    <col min="7179" max="7423" width="8.90625" style="689"/>
    <col min="7424" max="7424" width="28.453125" style="689" customWidth="1"/>
    <col min="7425" max="7425" width="2.453125" style="689" customWidth="1"/>
    <col min="7426" max="7427" width="10.36328125" style="689" bestFit="1" customWidth="1"/>
    <col min="7428" max="7428" width="11.36328125" style="689" bestFit="1" customWidth="1"/>
    <col min="7429" max="7429" width="3.08984375" style="689" customWidth="1"/>
    <col min="7430" max="7430" width="10.90625" style="689" bestFit="1" customWidth="1"/>
    <col min="7431" max="7431" width="14" style="689" bestFit="1" customWidth="1"/>
    <col min="7432" max="7432" width="9.6328125" style="689" bestFit="1" customWidth="1"/>
    <col min="7433" max="7433" width="1.90625" style="689" customWidth="1"/>
    <col min="7434" max="7434" width="11.36328125" style="689" bestFit="1" customWidth="1"/>
    <col min="7435" max="7679" width="8.90625" style="689"/>
    <col min="7680" max="7680" width="28.453125" style="689" customWidth="1"/>
    <col min="7681" max="7681" width="2.453125" style="689" customWidth="1"/>
    <col min="7682" max="7683" width="10.36328125" style="689" bestFit="1" customWidth="1"/>
    <col min="7684" max="7684" width="11.36328125" style="689" bestFit="1" customWidth="1"/>
    <col min="7685" max="7685" width="3.08984375" style="689" customWidth="1"/>
    <col min="7686" max="7686" width="10.90625" style="689" bestFit="1" customWidth="1"/>
    <col min="7687" max="7687" width="14" style="689" bestFit="1" customWidth="1"/>
    <col min="7688" max="7688" width="9.6328125" style="689" bestFit="1" customWidth="1"/>
    <col min="7689" max="7689" width="1.90625" style="689" customWidth="1"/>
    <col min="7690" max="7690" width="11.36328125" style="689" bestFit="1" customWidth="1"/>
    <col min="7691" max="7935" width="8.90625" style="689"/>
    <col min="7936" max="7936" width="28.453125" style="689" customWidth="1"/>
    <col min="7937" max="7937" width="2.453125" style="689" customWidth="1"/>
    <col min="7938" max="7939" width="10.36328125" style="689" bestFit="1" customWidth="1"/>
    <col min="7940" max="7940" width="11.36328125" style="689" bestFit="1" customWidth="1"/>
    <col min="7941" max="7941" width="3.08984375" style="689" customWidth="1"/>
    <col min="7942" max="7942" width="10.90625" style="689" bestFit="1" customWidth="1"/>
    <col min="7943" max="7943" width="14" style="689" bestFit="1" customWidth="1"/>
    <col min="7944" max="7944" width="9.6328125" style="689" bestFit="1" customWidth="1"/>
    <col min="7945" max="7945" width="1.90625" style="689" customWidth="1"/>
    <col min="7946" max="7946" width="11.36328125" style="689" bestFit="1" customWidth="1"/>
    <col min="7947" max="8191" width="8.90625" style="689"/>
    <col min="8192" max="8192" width="28.453125" style="689" customWidth="1"/>
    <col min="8193" max="8193" width="2.453125" style="689" customWidth="1"/>
    <col min="8194" max="8195" width="10.36328125" style="689" bestFit="1" customWidth="1"/>
    <col min="8196" max="8196" width="11.36328125" style="689" bestFit="1" customWidth="1"/>
    <col min="8197" max="8197" width="3.08984375" style="689" customWidth="1"/>
    <col min="8198" max="8198" width="10.90625" style="689" bestFit="1" customWidth="1"/>
    <col min="8199" max="8199" width="14" style="689" bestFit="1" customWidth="1"/>
    <col min="8200" max="8200" width="9.6328125" style="689" bestFit="1" customWidth="1"/>
    <col min="8201" max="8201" width="1.90625" style="689" customWidth="1"/>
    <col min="8202" max="8202" width="11.36328125" style="689" bestFit="1" customWidth="1"/>
    <col min="8203" max="8447" width="8.90625" style="689"/>
    <col min="8448" max="8448" width="28.453125" style="689" customWidth="1"/>
    <col min="8449" max="8449" width="2.453125" style="689" customWidth="1"/>
    <col min="8450" max="8451" width="10.36328125" style="689" bestFit="1" customWidth="1"/>
    <col min="8452" max="8452" width="11.36328125" style="689" bestFit="1" customWidth="1"/>
    <col min="8453" max="8453" width="3.08984375" style="689" customWidth="1"/>
    <col min="8454" max="8454" width="10.90625" style="689" bestFit="1" customWidth="1"/>
    <col min="8455" max="8455" width="14" style="689" bestFit="1" customWidth="1"/>
    <col min="8456" max="8456" width="9.6328125" style="689" bestFit="1" customWidth="1"/>
    <col min="8457" max="8457" width="1.90625" style="689" customWidth="1"/>
    <col min="8458" max="8458" width="11.36328125" style="689" bestFit="1" customWidth="1"/>
    <col min="8459" max="8703" width="8.90625" style="689"/>
    <col min="8704" max="8704" width="28.453125" style="689" customWidth="1"/>
    <col min="8705" max="8705" width="2.453125" style="689" customWidth="1"/>
    <col min="8706" max="8707" width="10.36328125" style="689" bestFit="1" customWidth="1"/>
    <col min="8708" max="8708" width="11.36328125" style="689" bestFit="1" customWidth="1"/>
    <col min="8709" max="8709" width="3.08984375" style="689" customWidth="1"/>
    <col min="8710" max="8710" width="10.90625" style="689" bestFit="1" customWidth="1"/>
    <col min="8711" max="8711" width="14" style="689" bestFit="1" customWidth="1"/>
    <col min="8712" max="8712" width="9.6328125" style="689" bestFit="1" customWidth="1"/>
    <col min="8713" max="8713" width="1.90625" style="689" customWidth="1"/>
    <col min="8714" max="8714" width="11.36328125" style="689" bestFit="1" customWidth="1"/>
    <col min="8715" max="8959" width="8.90625" style="689"/>
    <col min="8960" max="8960" width="28.453125" style="689" customWidth="1"/>
    <col min="8961" max="8961" width="2.453125" style="689" customWidth="1"/>
    <col min="8962" max="8963" width="10.36328125" style="689" bestFit="1" customWidth="1"/>
    <col min="8964" max="8964" width="11.36328125" style="689" bestFit="1" customWidth="1"/>
    <col min="8965" max="8965" width="3.08984375" style="689" customWidth="1"/>
    <col min="8966" max="8966" width="10.90625" style="689" bestFit="1" customWidth="1"/>
    <col min="8967" max="8967" width="14" style="689" bestFit="1" customWidth="1"/>
    <col min="8968" max="8968" width="9.6328125" style="689" bestFit="1" customWidth="1"/>
    <col min="8969" max="8969" width="1.90625" style="689" customWidth="1"/>
    <col min="8970" max="8970" width="11.36328125" style="689" bestFit="1" customWidth="1"/>
    <col min="8971" max="9215" width="8.90625" style="689"/>
    <col min="9216" max="9216" width="28.453125" style="689" customWidth="1"/>
    <col min="9217" max="9217" width="2.453125" style="689" customWidth="1"/>
    <col min="9218" max="9219" width="10.36328125" style="689" bestFit="1" customWidth="1"/>
    <col min="9220" max="9220" width="11.36328125" style="689" bestFit="1" customWidth="1"/>
    <col min="9221" max="9221" width="3.08984375" style="689" customWidth="1"/>
    <col min="9222" max="9222" width="10.90625" style="689" bestFit="1" customWidth="1"/>
    <col min="9223" max="9223" width="14" style="689" bestFit="1" customWidth="1"/>
    <col min="9224" max="9224" width="9.6328125" style="689" bestFit="1" customWidth="1"/>
    <col min="9225" max="9225" width="1.90625" style="689" customWidth="1"/>
    <col min="9226" max="9226" width="11.36328125" style="689" bestFit="1" customWidth="1"/>
    <col min="9227" max="9471" width="8.90625" style="689"/>
    <col min="9472" max="9472" width="28.453125" style="689" customWidth="1"/>
    <col min="9473" max="9473" width="2.453125" style="689" customWidth="1"/>
    <col min="9474" max="9475" width="10.36328125" style="689" bestFit="1" customWidth="1"/>
    <col min="9476" max="9476" width="11.36328125" style="689" bestFit="1" customWidth="1"/>
    <col min="9477" max="9477" width="3.08984375" style="689" customWidth="1"/>
    <col min="9478" max="9478" width="10.90625" style="689" bestFit="1" customWidth="1"/>
    <col min="9479" max="9479" width="14" style="689" bestFit="1" customWidth="1"/>
    <col min="9480" max="9480" width="9.6328125" style="689" bestFit="1" customWidth="1"/>
    <col min="9481" max="9481" width="1.90625" style="689" customWidth="1"/>
    <col min="9482" max="9482" width="11.36328125" style="689" bestFit="1" customWidth="1"/>
    <col min="9483" max="9727" width="8.90625" style="689"/>
    <col min="9728" max="9728" width="28.453125" style="689" customWidth="1"/>
    <col min="9729" max="9729" width="2.453125" style="689" customWidth="1"/>
    <col min="9730" max="9731" width="10.36328125" style="689" bestFit="1" customWidth="1"/>
    <col min="9732" max="9732" width="11.36328125" style="689" bestFit="1" customWidth="1"/>
    <col min="9733" max="9733" width="3.08984375" style="689" customWidth="1"/>
    <col min="9734" max="9734" width="10.90625" style="689" bestFit="1" customWidth="1"/>
    <col min="9735" max="9735" width="14" style="689" bestFit="1" customWidth="1"/>
    <col min="9736" max="9736" width="9.6328125" style="689" bestFit="1" customWidth="1"/>
    <col min="9737" max="9737" width="1.90625" style="689" customWidth="1"/>
    <col min="9738" max="9738" width="11.36328125" style="689" bestFit="1" customWidth="1"/>
    <col min="9739" max="9983" width="8.90625" style="689"/>
    <col min="9984" max="9984" width="28.453125" style="689" customWidth="1"/>
    <col min="9985" max="9985" width="2.453125" style="689" customWidth="1"/>
    <col min="9986" max="9987" width="10.36328125" style="689" bestFit="1" customWidth="1"/>
    <col min="9988" max="9988" width="11.36328125" style="689" bestFit="1" customWidth="1"/>
    <col min="9989" max="9989" width="3.08984375" style="689" customWidth="1"/>
    <col min="9990" max="9990" width="10.90625" style="689" bestFit="1" customWidth="1"/>
    <col min="9991" max="9991" width="14" style="689" bestFit="1" customWidth="1"/>
    <col min="9992" max="9992" width="9.6328125" style="689" bestFit="1" customWidth="1"/>
    <col min="9993" max="9993" width="1.90625" style="689" customWidth="1"/>
    <col min="9994" max="9994" width="11.36328125" style="689" bestFit="1" customWidth="1"/>
    <col min="9995" max="10239" width="8.90625" style="689"/>
    <col min="10240" max="10240" width="28.453125" style="689" customWidth="1"/>
    <col min="10241" max="10241" width="2.453125" style="689" customWidth="1"/>
    <col min="10242" max="10243" width="10.36328125" style="689" bestFit="1" customWidth="1"/>
    <col min="10244" max="10244" width="11.36328125" style="689" bestFit="1" customWidth="1"/>
    <col min="10245" max="10245" width="3.08984375" style="689" customWidth="1"/>
    <col min="10246" max="10246" width="10.90625" style="689" bestFit="1" customWidth="1"/>
    <col min="10247" max="10247" width="14" style="689" bestFit="1" customWidth="1"/>
    <col min="10248" max="10248" width="9.6328125" style="689" bestFit="1" customWidth="1"/>
    <col min="10249" max="10249" width="1.90625" style="689" customWidth="1"/>
    <col min="10250" max="10250" width="11.36328125" style="689" bestFit="1" customWidth="1"/>
    <col min="10251" max="10495" width="8.90625" style="689"/>
    <col min="10496" max="10496" width="28.453125" style="689" customWidth="1"/>
    <col min="10497" max="10497" width="2.453125" style="689" customWidth="1"/>
    <col min="10498" max="10499" width="10.36328125" style="689" bestFit="1" customWidth="1"/>
    <col min="10500" max="10500" width="11.36328125" style="689" bestFit="1" customWidth="1"/>
    <col min="10501" max="10501" width="3.08984375" style="689" customWidth="1"/>
    <col min="10502" max="10502" width="10.90625" style="689" bestFit="1" customWidth="1"/>
    <col min="10503" max="10503" width="14" style="689" bestFit="1" customWidth="1"/>
    <col min="10504" max="10504" width="9.6328125" style="689" bestFit="1" customWidth="1"/>
    <col min="10505" max="10505" width="1.90625" style="689" customWidth="1"/>
    <col min="10506" max="10506" width="11.36328125" style="689" bestFit="1" customWidth="1"/>
    <col min="10507" max="10751" width="8.90625" style="689"/>
    <col min="10752" max="10752" width="28.453125" style="689" customWidth="1"/>
    <col min="10753" max="10753" width="2.453125" style="689" customWidth="1"/>
    <col min="10754" max="10755" width="10.36328125" style="689" bestFit="1" customWidth="1"/>
    <col min="10756" max="10756" width="11.36328125" style="689" bestFit="1" customWidth="1"/>
    <col min="10757" max="10757" width="3.08984375" style="689" customWidth="1"/>
    <col min="10758" max="10758" width="10.90625" style="689" bestFit="1" customWidth="1"/>
    <col min="10759" max="10759" width="14" style="689" bestFit="1" customWidth="1"/>
    <col min="10760" max="10760" width="9.6328125" style="689" bestFit="1" customWidth="1"/>
    <col min="10761" max="10761" width="1.90625" style="689" customWidth="1"/>
    <col min="10762" max="10762" width="11.36328125" style="689" bestFit="1" customWidth="1"/>
    <col min="10763" max="11007" width="8.90625" style="689"/>
    <col min="11008" max="11008" width="28.453125" style="689" customWidth="1"/>
    <col min="11009" max="11009" width="2.453125" style="689" customWidth="1"/>
    <col min="11010" max="11011" width="10.36328125" style="689" bestFit="1" customWidth="1"/>
    <col min="11012" max="11012" width="11.36328125" style="689" bestFit="1" customWidth="1"/>
    <col min="11013" max="11013" width="3.08984375" style="689" customWidth="1"/>
    <col min="11014" max="11014" width="10.90625" style="689" bestFit="1" customWidth="1"/>
    <col min="11015" max="11015" width="14" style="689" bestFit="1" customWidth="1"/>
    <col min="11016" max="11016" width="9.6328125" style="689" bestFit="1" customWidth="1"/>
    <col min="11017" max="11017" width="1.90625" style="689" customWidth="1"/>
    <col min="11018" max="11018" width="11.36328125" style="689" bestFit="1" customWidth="1"/>
    <col min="11019" max="11263" width="8.90625" style="689"/>
    <col min="11264" max="11264" width="28.453125" style="689" customWidth="1"/>
    <col min="11265" max="11265" width="2.453125" style="689" customWidth="1"/>
    <col min="11266" max="11267" width="10.36328125" style="689" bestFit="1" customWidth="1"/>
    <col min="11268" max="11268" width="11.36328125" style="689" bestFit="1" customWidth="1"/>
    <col min="11269" max="11269" width="3.08984375" style="689" customWidth="1"/>
    <col min="11270" max="11270" width="10.90625" style="689" bestFit="1" customWidth="1"/>
    <col min="11271" max="11271" width="14" style="689" bestFit="1" customWidth="1"/>
    <col min="11272" max="11272" width="9.6328125" style="689" bestFit="1" customWidth="1"/>
    <col min="11273" max="11273" width="1.90625" style="689" customWidth="1"/>
    <col min="11274" max="11274" width="11.36328125" style="689" bestFit="1" customWidth="1"/>
    <col min="11275" max="11519" width="8.90625" style="689"/>
    <col min="11520" max="11520" width="28.453125" style="689" customWidth="1"/>
    <col min="11521" max="11521" width="2.453125" style="689" customWidth="1"/>
    <col min="11522" max="11523" width="10.36328125" style="689" bestFit="1" customWidth="1"/>
    <col min="11524" max="11524" width="11.36328125" style="689" bestFit="1" customWidth="1"/>
    <col min="11525" max="11525" width="3.08984375" style="689" customWidth="1"/>
    <col min="11526" max="11526" width="10.90625" style="689" bestFit="1" customWidth="1"/>
    <col min="11527" max="11527" width="14" style="689" bestFit="1" customWidth="1"/>
    <col min="11528" max="11528" width="9.6328125" style="689" bestFit="1" customWidth="1"/>
    <col min="11529" max="11529" width="1.90625" style="689" customWidth="1"/>
    <col min="11530" max="11530" width="11.36328125" style="689" bestFit="1" customWidth="1"/>
    <col min="11531" max="11775" width="8.90625" style="689"/>
    <col min="11776" max="11776" width="28.453125" style="689" customWidth="1"/>
    <col min="11777" max="11777" width="2.453125" style="689" customWidth="1"/>
    <col min="11778" max="11779" width="10.36328125" style="689" bestFit="1" customWidth="1"/>
    <col min="11780" max="11780" width="11.36328125" style="689" bestFit="1" customWidth="1"/>
    <col min="11781" max="11781" width="3.08984375" style="689" customWidth="1"/>
    <col min="11782" max="11782" width="10.90625" style="689" bestFit="1" customWidth="1"/>
    <col min="11783" max="11783" width="14" style="689" bestFit="1" customWidth="1"/>
    <col min="11784" max="11784" width="9.6328125" style="689" bestFit="1" customWidth="1"/>
    <col min="11785" max="11785" width="1.90625" style="689" customWidth="1"/>
    <col min="11786" max="11786" width="11.36328125" style="689" bestFit="1" customWidth="1"/>
    <col min="11787" max="12031" width="8.90625" style="689"/>
    <col min="12032" max="12032" width="28.453125" style="689" customWidth="1"/>
    <col min="12033" max="12033" width="2.453125" style="689" customWidth="1"/>
    <col min="12034" max="12035" width="10.36328125" style="689" bestFit="1" customWidth="1"/>
    <col min="12036" max="12036" width="11.36328125" style="689" bestFit="1" customWidth="1"/>
    <col min="12037" max="12037" width="3.08984375" style="689" customWidth="1"/>
    <col min="12038" max="12038" width="10.90625" style="689" bestFit="1" customWidth="1"/>
    <col min="12039" max="12039" width="14" style="689" bestFit="1" customWidth="1"/>
    <col min="12040" max="12040" width="9.6328125" style="689" bestFit="1" customWidth="1"/>
    <col min="12041" max="12041" width="1.90625" style="689" customWidth="1"/>
    <col min="12042" max="12042" width="11.36328125" style="689" bestFit="1" customWidth="1"/>
    <col min="12043" max="12287" width="8.90625" style="689"/>
    <col min="12288" max="12288" width="28.453125" style="689" customWidth="1"/>
    <col min="12289" max="12289" width="2.453125" style="689" customWidth="1"/>
    <col min="12290" max="12291" width="10.36328125" style="689" bestFit="1" customWidth="1"/>
    <col min="12292" max="12292" width="11.36328125" style="689" bestFit="1" customWidth="1"/>
    <col min="12293" max="12293" width="3.08984375" style="689" customWidth="1"/>
    <col min="12294" max="12294" width="10.90625" style="689" bestFit="1" customWidth="1"/>
    <col min="12295" max="12295" width="14" style="689" bestFit="1" customWidth="1"/>
    <col min="12296" max="12296" width="9.6328125" style="689" bestFit="1" customWidth="1"/>
    <col min="12297" max="12297" width="1.90625" style="689" customWidth="1"/>
    <col min="12298" max="12298" width="11.36328125" style="689" bestFit="1" customWidth="1"/>
    <col min="12299" max="12543" width="8.90625" style="689"/>
    <col min="12544" max="12544" width="28.453125" style="689" customWidth="1"/>
    <col min="12545" max="12545" width="2.453125" style="689" customWidth="1"/>
    <col min="12546" max="12547" width="10.36328125" style="689" bestFit="1" customWidth="1"/>
    <col min="12548" max="12548" width="11.36328125" style="689" bestFit="1" customWidth="1"/>
    <col min="12549" max="12549" width="3.08984375" style="689" customWidth="1"/>
    <col min="12550" max="12550" width="10.90625" style="689" bestFit="1" customWidth="1"/>
    <col min="12551" max="12551" width="14" style="689" bestFit="1" customWidth="1"/>
    <col min="12552" max="12552" width="9.6328125" style="689" bestFit="1" customWidth="1"/>
    <col min="12553" max="12553" width="1.90625" style="689" customWidth="1"/>
    <col min="12554" max="12554" width="11.36328125" style="689" bestFit="1" customWidth="1"/>
    <col min="12555" max="12799" width="8.90625" style="689"/>
    <col min="12800" max="12800" width="28.453125" style="689" customWidth="1"/>
    <col min="12801" max="12801" width="2.453125" style="689" customWidth="1"/>
    <col min="12802" max="12803" width="10.36328125" style="689" bestFit="1" customWidth="1"/>
    <col min="12804" max="12804" width="11.36328125" style="689" bestFit="1" customWidth="1"/>
    <col min="12805" max="12805" width="3.08984375" style="689" customWidth="1"/>
    <col min="12806" max="12806" width="10.90625" style="689" bestFit="1" customWidth="1"/>
    <col min="12807" max="12807" width="14" style="689" bestFit="1" customWidth="1"/>
    <col min="12808" max="12808" width="9.6328125" style="689" bestFit="1" customWidth="1"/>
    <col min="12809" max="12809" width="1.90625" style="689" customWidth="1"/>
    <col min="12810" max="12810" width="11.36328125" style="689" bestFit="1" customWidth="1"/>
    <col min="12811" max="13055" width="8.90625" style="689"/>
    <col min="13056" max="13056" width="28.453125" style="689" customWidth="1"/>
    <col min="13057" max="13057" width="2.453125" style="689" customWidth="1"/>
    <col min="13058" max="13059" width="10.36328125" style="689" bestFit="1" customWidth="1"/>
    <col min="13060" max="13060" width="11.36328125" style="689" bestFit="1" customWidth="1"/>
    <col min="13061" max="13061" width="3.08984375" style="689" customWidth="1"/>
    <col min="13062" max="13062" width="10.90625" style="689" bestFit="1" customWidth="1"/>
    <col min="13063" max="13063" width="14" style="689" bestFit="1" customWidth="1"/>
    <col min="13064" max="13064" width="9.6328125" style="689" bestFit="1" customWidth="1"/>
    <col min="13065" max="13065" width="1.90625" style="689" customWidth="1"/>
    <col min="13066" max="13066" width="11.36328125" style="689" bestFit="1" customWidth="1"/>
    <col min="13067" max="13311" width="8.90625" style="689"/>
    <col min="13312" max="13312" width="28.453125" style="689" customWidth="1"/>
    <col min="13313" max="13313" width="2.453125" style="689" customWidth="1"/>
    <col min="13314" max="13315" width="10.36328125" style="689" bestFit="1" customWidth="1"/>
    <col min="13316" max="13316" width="11.36328125" style="689" bestFit="1" customWidth="1"/>
    <col min="13317" max="13317" width="3.08984375" style="689" customWidth="1"/>
    <col min="13318" max="13318" width="10.90625" style="689" bestFit="1" customWidth="1"/>
    <col min="13319" max="13319" width="14" style="689" bestFit="1" customWidth="1"/>
    <col min="13320" max="13320" width="9.6328125" style="689" bestFit="1" customWidth="1"/>
    <col min="13321" max="13321" width="1.90625" style="689" customWidth="1"/>
    <col min="13322" max="13322" width="11.36328125" style="689" bestFit="1" customWidth="1"/>
    <col min="13323" max="13567" width="8.90625" style="689"/>
    <col min="13568" max="13568" width="28.453125" style="689" customWidth="1"/>
    <col min="13569" max="13569" width="2.453125" style="689" customWidth="1"/>
    <col min="13570" max="13571" width="10.36328125" style="689" bestFit="1" customWidth="1"/>
    <col min="13572" max="13572" width="11.36328125" style="689" bestFit="1" customWidth="1"/>
    <col min="13573" max="13573" width="3.08984375" style="689" customWidth="1"/>
    <col min="13574" max="13574" width="10.90625" style="689" bestFit="1" customWidth="1"/>
    <col min="13575" max="13575" width="14" style="689" bestFit="1" customWidth="1"/>
    <col min="13576" max="13576" width="9.6328125" style="689" bestFit="1" customWidth="1"/>
    <col min="13577" max="13577" width="1.90625" style="689" customWidth="1"/>
    <col min="13578" max="13578" width="11.36328125" style="689" bestFit="1" customWidth="1"/>
    <col min="13579" max="13823" width="8.90625" style="689"/>
    <col min="13824" max="13824" width="28.453125" style="689" customWidth="1"/>
    <col min="13825" max="13825" width="2.453125" style="689" customWidth="1"/>
    <col min="13826" max="13827" width="10.36328125" style="689" bestFit="1" customWidth="1"/>
    <col min="13828" max="13828" width="11.36328125" style="689" bestFit="1" customWidth="1"/>
    <col min="13829" max="13829" width="3.08984375" style="689" customWidth="1"/>
    <col min="13830" max="13830" width="10.90625" style="689" bestFit="1" customWidth="1"/>
    <col min="13831" max="13831" width="14" style="689" bestFit="1" customWidth="1"/>
    <col min="13832" max="13832" width="9.6328125" style="689" bestFit="1" customWidth="1"/>
    <col min="13833" max="13833" width="1.90625" style="689" customWidth="1"/>
    <col min="13834" max="13834" width="11.36328125" style="689" bestFit="1" customWidth="1"/>
    <col min="13835" max="14079" width="8.90625" style="689"/>
    <col min="14080" max="14080" width="28.453125" style="689" customWidth="1"/>
    <col min="14081" max="14081" width="2.453125" style="689" customWidth="1"/>
    <col min="14082" max="14083" width="10.36328125" style="689" bestFit="1" customWidth="1"/>
    <col min="14084" max="14084" width="11.36328125" style="689" bestFit="1" customWidth="1"/>
    <col min="14085" max="14085" width="3.08984375" style="689" customWidth="1"/>
    <col min="14086" max="14086" width="10.90625" style="689" bestFit="1" customWidth="1"/>
    <col min="14087" max="14087" width="14" style="689" bestFit="1" customWidth="1"/>
    <col min="14088" max="14088" width="9.6328125" style="689" bestFit="1" customWidth="1"/>
    <col min="14089" max="14089" width="1.90625" style="689" customWidth="1"/>
    <col min="14090" max="14090" width="11.36328125" style="689" bestFit="1" customWidth="1"/>
    <col min="14091" max="14335" width="8.90625" style="689"/>
    <col min="14336" max="14336" width="28.453125" style="689" customWidth="1"/>
    <col min="14337" max="14337" width="2.453125" style="689" customWidth="1"/>
    <col min="14338" max="14339" width="10.36328125" style="689" bestFit="1" customWidth="1"/>
    <col min="14340" max="14340" width="11.36328125" style="689" bestFit="1" customWidth="1"/>
    <col min="14341" max="14341" width="3.08984375" style="689" customWidth="1"/>
    <col min="14342" max="14342" width="10.90625" style="689" bestFit="1" customWidth="1"/>
    <col min="14343" max="14343" width="14" style="689" bestFit="1" customWidth="1"/>
    <col min="14344" max="14344" width="9.6328125" style="689" bestFit="1" customWidth="1"/>
    <col min="14345" max="14345" width="1.90625" style="689" customWidth="1"/>
    <col min="14346" max="14346" width="11.36328125" style="689" bestFit="1" customWidth="1"/>
    <col min="14347" max="14591" width="8.90625" style="689"/>
    <col min="14592" max="14592" width="28.453125" style="689" customWidth="1"/>
    <col min="14593" max="14593" width="2.453125" style="689" customWidth="1"/>
    <col min="14594" max="14595" width="10.36328125" style="689" bestFit="1" customWidth="1"/>
    <col min="14596" max="14596" width="11.36328125" style="689" bestFit="1" customWidth="1"/>
    <col min="14597" max="14597" width="3.08984375" style="689" customWidth="1"/>
    <col min="14598" max="14598" width="10.90625" style="689" bestFit="1" customWidth="1"/>
    <col min="14599" max="14599" width="14" style="689" bestFit="1" customWidth="1"/>
    <col min="14600" max="14600" width="9.6328125" style="689" bestFit="1" customWidth="1"/>
    <col min="14601" max="14601" width="1.90625" style="689" customWidth="1"/>
    <col min="14602" max="14602" width="11.36328125" style="689" bestFit="1" customWidth="1"/>
    <col min="14603" max="14847" width="8.90625" style="689"/>
    <col min="14848" max="14848" width="28.453125" style="689" customWidth="1"/>
    <col min="14849" max="14849" width="2.453125" style="689" customWidth="1"/>
    <col min="14850" max="14851" width="10.36328125" style="689" bestFit="1" customWidth="1"/>
    <col min="14852" max="14852" width="11.36328125" style="689" bestFit="1" customWidth="1"/>
    <col min="14853" max="14853" width="3.08984375" style="689" customWidth="1"/>
    <col min="14854" max="14854" width="10.90625" style="689" bestFit="1" customWidth="1"/>
    <col min="14855" max="14855" width="14" style="689" bestFit="1" customWidth="1"/>
    <col min="14856" max="14856" width="9.6328125" style="689" bestFit="1" customWidth="1"/>
    <col min="14857" max="14857" width="1.90625" style="689" customWidth="1"/>
    <col min="14858" max="14858" width="11.36328125" style="689" bestFit="1" customWidth="1"/>
    <col min="14859" max="15103" width="8.90625" style="689"/>
    <col min="15104" max="15104" width="28.453125" style="689" customWidth="1"/>
    <col min="15105" max="15105" width="2.453125" style="689" customWidth="1"/>
    <col min="15106" max="15107" width="10.36328125" style="689" bestFit="1" customWidth="1"/>
    <col min="15108" max="15108" width="11.36328125" style="689" bestFit="1" customWidth="1"/>
    <col min="15109" max="15109" width="3.08984375" style="689" customWidth="1"/>
    <col min="15110" max="15110" width="10.90625" style="689" bestFit="1" customWidth="1"/>
    <col min="15111" max="15111" width="14" style="689" bestFit="1" customWidth="1"/>
    <col min="15112" max="15112" width="9.6328125" style="689" bestFit="1" customWidth="1"/>
    <col min="15113" max="15113" width="1.90625" style="689" customWidth="1"/>
    <col min="15114" max="15114" width="11.36328125" style="689" bestFit="1" customWidth="1"/>
    <col min="15115" max="15359" width="8.90625" style="689"/>
    <col min="15360" max="15360" width="28.453125" style="689" customWidth="1"/>
    <col min="15361" max="15361" width="2.453125" style="689" customWidth="1"/>
    <col min="15362" max="15363" width="10.36328125" style="689" bestFit="1" customWidth="1"/>
    <col min="15364" max="15364" width="11.36328125" style="689" bestFit="1" customWidth="1"/>
    <col min="15365" max="15365" width="3.08984375" style="689" customWidth="1"/>
    <col min="15366" max="15366" width="10.90625" style="689" bestFit="1" customWidth="1"/>
    <col min="15367" max="15367" width="14" style="689" bestFit="1" customWidth="1"/>
    <col min="15368" max="15368" width="9.6328125" style="689" bestFit="1" customWidth="1"/>
    <col min="15369" max="15369" width="1.90625" style="689" customWidth="1"/>
    <col min="15370" max="15370" width="11.36328125" style="689" bestFit="1" customWidth="1"/>
    <col min="15371" max="15615" width="8.90625" style="689"/>
    <col min="15616" max="15616" width="28.453125" style="689" customWidth="1"/>
    <col min="15617" max="15617" width="2.453125" style="689" customWidth="1"/>
    <col min="15618" max="15619" width="10.36328125" style="689" bestFit="1" customWidth="1"/>
    <col min="15620" max="15620" width="11.36328125" style="689" bestFit="1" customWidth="1"/>
    <col min="15621" max="15621" width="3.08984375" style="689" customWidth="1"/>
    <col min="15622" max="15622" width="10.90625" style="689" bestFit="1" customWidth="1"/>
    <col min="15623" max="15623" width="14" style="689" bestFit="1" customWidth="1"/>
    <col min="15624" max="15624" width="9.6328125" style="689" bestFit="1" customWidth="1"/>
    <col min="15625" max="15625" width="1.90625" style="689" customWidth="1"/>
    <col min="15626" max="15626" width="11.36328125" style="689" bestFit="1" customWidth="1"/>
    <col min="15627" max="15871" width="8.90625" style="689"/>
    <col min="15872" max="15872" width="28.453125" style="689" customWidth="1"/>
    <col min="15873" max="15873" width="2.453125" style="689" customWidth="1"/>
    <col min="15874" max="15875" width="10.36328125" style="689" bestFit="1" customWidth="1"/>
    <col min="15876" max="15876" width="11.36328125" style="689" bestFit="1" customWidth="1"/>
    <col min="15877" max="15877" width="3.08984375" style="689" customWidth="1"/>
    <col min="15878" max="15878" width="10.90625" style="689" bestFit="1" customWidth="1"/>
    <col min="15879" max="15879" width="14" style="689" bestFit="1" customWidth="1"/>
    <col min="15880" max="15880" width="9.6328125" style="689" bestFit="1" customWidth="1"/>
    <col min="15881" max="15881" width="1.90625" style="689" customWidth="1"/>
    <col min="15882" max="15882" width="11.36328125" style="689" bestFit="1" customWidth="1"/>
    <col min="15883" max="16127" width="8.90625" style="689"/>
    <col min="16128" max="16128" width="28.453125" style="689" customWidth="1"/>
    <col min="16129" max="16129" width="2.453125" style="689" customWidth="1"/>
    <col min="16130" max="16131" width="10.36328125" style="689" bestFit="1" customWidth="1"/>
    <col min="16132" max="16132" width="11.36328125" style="689" bestFit="1" customWidth="1"/>
    <col min="16133" max="16133" width="3.08984375" style="689" customWidth="1"/>
    <col min="16134" max="16134" width="10.90625" style="689" bestFit="1" customWidth="1"/>
    <col min="16135" max="16135" width="14" style="689" bestFit="1" customWidth="1"/>
    <col min="16136" max="16136" width="9.6328125" style="689" bestFit="1" customWidth="1"/>
    <col min="16137" max="16137" width="1.90625" style="689" customWidth="1"/>
    <col min="16138" max="16138" width="11.36328125" style="689" bestFit="1" customWidth="1"/>
    <col min="16139" max="16384" width="8.90625" style="689"/>
  </cols>
  <sheetData>
    <row r="1" spans="2:14" ht="15.5">
      <c r="F1" s="1116"/>
      <c r="G1" s="1116"/>
      <c r="H1" s="1116"/>
      <c r="I1" s="1116"/>
      <c r="J1" s="1116"/>
      <c r="K1" s="1116"/>
    </row>
    <row r="2" spans="2:14" ht="16" thickBot="1">
      <c r="F2" s="1117" t="s">
        <v>507</v>
      </c>
      <c r="G2" s="1117"/>
      <c r="H2" s="1117"/>
      <c r="I2" s="1117"/>
      <c r="J2" s="1117"/>
      <c r="K2" s="1117"/>
    </row>
    <row r="4" spans="2:14" ht="21" customHeight="1" thickBot="1">
      <c r="C4" s="690"/>
      <c r="D4" s="691"/>
      <c r="E4" s="692"/>
      <c r="F4" s="1118" t="s">
        <v>718</v>
      </c>
      <c r="G4" s="1118"/>
      <c r="H4" s="1118"/>
      <c r="I4" s="1118"/>
      <c r="J4" s="1118"/>
      <c r="K4" s="1118"/>
    </row>
    <row r="5" spans="2:14" ht="33" customHeight="1" thickBot="1">
      <c r="D5" s="758" t="s">
        <v>694</v>
      </c>
      <c r="E5" s="759"/>
      <c r="F5" s="760" t="s">
        <v>398</v>
      </c>
      <c r="G5" s="708" t="s">
        <v>397</v>
      </c>
      <c r="H5" s="708" t="s">
        <v>551</v>
      </c>
      <c r="I5" s="709" t="s">
        <v>132</v>
      </c>
      <c r="J5" s="761"/>
      <c r="K5" s="762" t="s">
        <v>197</v>
      </c>
      <c r="L5" s="761"/>
      <c r="M5" s="763" t="s">
        <v>727</v>
      </c>
    </row>
    <row r="6" spans="2:14">
      <c r="B6" s="689" t="s">
        <v>133</v>
      </c>
      <c r="C6" s="693"/>
      <c r="D6" s="764">
        <v>46000</v>
      </c>
      <c r="E6" s="765"/>
      <c r="F6" s="694">
        <v>2609</v>
      </c>
      <c r="G6" s="694">
        <v>0</v>
      </c>
      <c r="H6" s="694">
        <v>28000</v>
      </c>
      <c r="I6" s="694">
        <f>SUM(F6:H6)</f>
        <v>30609</v>
      </c>
      <c r="J6" s="707"/>
      <c r="K6" s="694">
        <f>+D6-I6</f>
        <v>15391</v>
      </c>
      <c r="L6" s="707"/>
      <c r="M6" s="766">
        <v>297450</v>
      </c>
    </row>
    <row r="7" spans="2:14">
      <c r="B7" s="689" t="s">
        <v>134</v>
      </c>
      <c r="C7" s="695"/>
      <c r="D7" s="890">
        <v>780195</v>
      </c>
      <c r="E7" s="765"/>
      <c r="F7" s="890">
        <v>565498</v>
      </c>
      <c r="G7" s="697">
        <v>0</v>
      </c>
      <c r="H7" s="697"/>
      <c r="I7" s="767">
        <f t="shared" ref="I7:I13" si="0">SUM(F7:H7)</f>
        <v>565498</v>
      </c>
      <c r="J7" s="707"/>
      <c r="K7" s="767">
        <f>+D7-I7</f>
        <v>214697</v>
      </c>
      <c r="L7" s="707"/>
      <c r="M7" s="356">
        <v>295000</v>
      </c>
      <c r="N7" s="698"/>
    </row>
    <row r="8" spans="2:14">
      <c r="B8" s="689" t="s">
        <v>135</v>
      </c>
      <c r="C8" s="695"/>
      <c r="D8" s="924">
        <v>602000</v>
      </c>
      <c r="E8" s="765"/>
      <c r="F8" s="925">
        <v>75510</v>
      </c>
      <c r="G8" s="699">
        <v>0</v>
      </c>
      <c r="H8" s="699">
        <v>45000</v>
      </c>
      <c r="I8" s="767">
        <f t="shared" si="0"/>
        <v>120510</v>
      </c>
      <c r="J8" s="707"/>
      <c r="K8" s="767">
        <f>+D8-I8</f>
        <v>481490</v>
      </c>
      <c r="L8" s="707"/>
      <c r="M8" s="356">
        <v>1587430</v>
      </c>
    </row>
    <row r="9" spans="2:14" ht="13" thickBot="1">
      <c r="B9" s="689" t="s">
        <v>346</v>
      </c>
      <c r="C9" s="695"/>
      <c r="D9" s="768">
        <v>0</v>
      </c>
      <c r="E9" s="765"/>
      <c r="F9" s="704">
        <v>0</v>
      </c>
      <c r="G9" s="704">
        <v>0</v>
      </c>
      <c r="H9" s="704">
        <v>0</v>
      </c>
      <c r="I9" s="705">
        <f t="shared" si="0"/>
        <v>0</v>
      </c>
      <c r="J9" s="707"/>
      <c r="K9" s="705">
        <f>+D9-I9</f>
        <v>0</v>
      </c>
      <c r="L9" s="707"/>
      <c r="M9" s="768">
        <v>0</v>
      </c>
    </row>
    <row r="10" spans="2:14">
      <c r="B10" s="689" t="s">
        <v>198</v>
      </c>
      <c r="C10" s="693"/>
      <c r="D10" s="770">
        <f>SUM(D6:D9)</f>
        <v>1428195</v>
      </c>
      <c r="E10" s="769"/>
      <c r="F10" s="701">
        <f>SUM(F6:F9)</f>
        <v>643617</v>
      </c>
      <c r="G10" s="701">
        <f>SUM(G6:G9)</f>
        <v>0</v>
      </c>
      <c r="H10" s="701">
        <f>SUM(H6:H9)</f>
        <v>73000</v>
      </c>
      <c r="I10" s="701">
        <f>SUM(I6:I9)</f>
        <v>716617</v>
      </c>
      <c r="J10" s="707"/>
      <c r="K10" s="701">
        <f>SUM(K6:K9)</f>
        <v>711578</v>
      </c>
      <c r="L10" s="707"/>
      <c r="M10" s="770">
        <f>SUM(M6:M9)</f>
        <v>2179880</v>
      </c>
    </row>
    <row r="11" spans="2:14">
      <c r="B11" s="689" t="s">
        <v>200</v>
      </c>
      <c r="C11" s="693"/>
      <c r="D11" s="770">
        <v>0</v>
      </c>
      <c r="E11" s="769"/>
      <c r="F11" s="701">
        <v>30000</v>
      </c>
      <c r="G11" s="701"/>
      <c r="H11" s="701"/>
      <c r="I11" s="895">
        <f t="shared" si="0"/>
        <v>30000</v>
      </c>
      <c r="J11" s="707"/>
      <c r="K11" s="894">
        <f>+D11-I11</f>
        <v>-30000</v>
      </c>
      <c r="L11" s="707"/>
      <c r="M11" s="770"/>
    </row>
    <row r="12" spans="2:14" ht="13" thickBot="1">
      <c r="B12" s="689" t="s">
        <v>725</v>
      </c>
      <c r="C12" s="693"/>
      <c r="D12" s="771"/>
      <c r="E12" s="769"/>
      <c r="F12" s="703">
        <v>51102</v>
      </c>
      <c r="G12" s="704"/>
      <c r="H12" s="704"/>
      <c r="I12" s="705">
        <f t="shared" si="0"/>
        <v>51102</v>
      </c>
      <c r="J12" s="765"/>
      <c r="K12" s="705">
        <f>+D12-I12</f>
        <v>-51102</v>
      </c>
      <c r="L12" s="707"/>
      <c r="M12" s="771">
        <v>0</v>
      </c>
    </row>
    <row r="13" spans="2:14" ht="13" hidden="1" thickBot="1">
      <c r="B13" s="689" t="s">
        <v>200</v>
      </c>
      <c r="C13" s="695"/>
      <c r="D13" s="771">
        <v>0</v>
      </c>
      <c r="E13" s="765"/>
      <c r="F13" s="700"/>
      <c r="G13" s="700"/>
      <c r="H13" s="700"/>
      <c r="I13" s="706">
        <f t="shared" si="0"/>
        <v>0</v>
      </c>
      <c r="J13" s="707"/>
      <c r="K13" s="706">
        <f>+D13-I13</f>
        <v>0</v>
      </c>
      <c r="L13" s="707"/>
      <c r="M13" s="771">
        <v>0</v>
      </c>
    </row>
    <row r="14" spans="2:14">
      <c r="B14" s="689" t="s">
        <v>138</v>
      </c>
      <c r="C14" s="693"/>
      <c r="D14" s="770">
        <f>SUM(D10:D13)</f>
        <v>1428195</v>
      </c>
      <c r="E14" s="765"/>
      <c r="F14" s="701">
        <f>SUM(F10:F13)</f>
        <v>724719</v>
      </c>
      <c r="G14" s="701">
        <f>SUM(G10:G13)</f>
        <v>0</v>
      </c>
      <c r="H14" s="701">
        <f>SUM(H10:H13)</f>
        <v>73000</v>
      </c>
      <c r="I14" s="701">
        <f>SUM(I10:I13)</f>
        <v>797719</v>
      </c>
      <c r="J14" s="707"/>
      <c r="K14" s="701">
        <f>SUM(K10:K13)</f>
        <v>630476</v>
      </c>
      <c r="L14" s="707"/>
      <c r="M14" s="770">
        <f>SUM(M10:M13)</f>
        <v>2179880</v>
      </c>
    </row>
    <row r="15" spans="2:14">
      <c r="C15" s="693"/>
      <c r="D15" s="770"/>
      <c r="E15" s="765"/>
      <c r="F15" s="701"/>
      <c r="G15" s="701"/>
      <c r="H15" s="701"/>
      <c r="I15" s="701"/>
      <c r="J15" s="707"/>
      <c r="K15" s="701"/>
      <c r="L15" s="707"/>
      <c r="M15" s="770"/>
    </row>
    <row r="16" spans="2:14">
      <c r="B16" s="922" t="s">
        <v>720</v>
      </c>
      <c r="E16" s="765"/>
      <c r="F16" s="701"/>
      <c r="G16" s="701"/>
      <c r="H16" s="701"/>
      <c r="I16" s="701"/>
      <c r="J16" s="707"/>
      <c r="K16" s="701"/>
      <c r="L16" s="707"/>
      <c r="M16" s="770"/>
    </row>
    <row r="17" spans="2:13">
      <c r="B17" s="689" t="s">
        <v>721</v>
      </c>
      <c r="D17" s="923">
        <v>12277</v>
      </c>
      <c r="E17" s="765"/>
      <c r="F17" s="701"/>
      <c r="G17" s="701"/>
      <c r="H17" s="701"/>
      <c r="I17" s="701"/>
      <c r="J17" s="707"/>
      <c r="K17" s="701"/>
      <c r="L17" s="707"/>
      <c r="M17" s="770"/>
    </row>
    <row r="18" spans="2:13">
      <c r="B18" s="689" t="s">
        <v>722</v>
      </c>
      <c r="D18" s="923">
        <v>8142</v>
      </c>
      <c r="E18" s="765"/>
      <c r="F18" s="701"/>
      <c r="G18" s="701"/>
      <c r="H18" s="701"/>
      <c r="I18" s="701"/>
      <c r="J18" s="707"/>
      <c r="K18" s="701"/>
      <c r="L18" s="707"/>
      <c r="M18" s="770"/>
    </row>
    <row r="19" spans="2:13">
      <c r="B19" s="689" t="s">
        <v>723</v>
      </c>
      <c r="D19" s="923">
        <v>26133</v>
      </c>
      <c r="E19" s="765"/>
      <c r="F19" s="701"/>
      <c r="G19" s="701"/>
      <c r="H19" s="701"/>
      <c r="I19" s="701"/>
      <c r="J19" s="707"/>
      <c r="K19" s="701"/>
      <c r="L19" s="707"/>
      <c r="M19" s="770"/>
    </row>
    <row r="20" spans="2:13">
      <c r="B20" s="689" t="s">
        <v>724</v>
      </c>
      <c r="D20" s="923">
        <v>4549</v>
      </c>
      <c r="E20" s="692"/>
      <c r="F20" s="701"/>
      <c r="G20" s="701"/>
      <c r="H20" s="702"/>
      <c r="I20" s="702"/>
      <c r="K20" s="701"/>
    </row>
    <row r="22" spans="2:13">
      <c r="B22" s="922" t="s">
        <v>200</v>
      </c>
    </row>
    <row r="23" spans="2:13">
      <c r="B23" s="689" t="s">
        <v>726</v>
      </c>
      <c r="D23" s="923">
        <v>30000</v>
      </c>
      <c r="I23" s="702"/>
    </row>
    <row r="24" spans="2:13">
      <c r="D24" s="923"/>
      <c r="I24" s="702"/>
    </row>
    <row r="25" spans="2:13">
      <c r="D25" s="923"/>
      <c r="I25" s="702"/>
    </row>
  </sheetData>
  <mergeCells count="3">
    <mergeCell ref="F1:K1"/>
    <mergeCell ref="F2:K2"/>
    <mergeCell ref="F4:K4"/>
  </mergeCells>
  <pageMargins left="0.75" right="0.75" top="1" bottom="1" header="0.5" footer="0.5"/>
  <pageSetup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72"/>
  <sheetViews>
    <sheetView showGridLines="0" topLeftCell="A16" zoomScaleNormal="100" workbookViewId="0">
      <selection activeCell="F20" sqref="F20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901"/>
      <c r="G6" s="153"/>
    </row>
    <row r="7" spans="1:7" s="76" customFormat="1" ht="14">
      <c r="D7" s="901"/>
      <c r="E7" s="901"/>
      <c r="F7" s="901"/>
      <c r="G7" s="153"/>
    </row>
    <row r="8" spans="1:7" s="76" customFormat="1" ht="14">
      <c r="D8" s="901"/>
      <c r="E8" s="901"/>
      <c r="F8" s="901"/>
      <c r="G8" s="153"/>
    </row>
    <row r="9" spans="1:7" s="76" customFormat="1" ht="14">
      <c r="D9" s="901"/>
      <c r="E9" s="901"/>
      <c r="F9" s="901"/>
      <c r="G9" s="153"/>
    </row>
    <row r="10" spans="1:7" s="76" customFormat="1" ht="14"/>
    <row r="11" spans="1:7" s="76" customFormat="1" ht="14">
      <c r="A11" s="76" t="s">
        <v>70</v>
      </c>
      <c r="B11" s="903">
        <v>42860</v>
      </c>
      <c r="D11" s="904"/>
    </row>
    <row r="12" spans="1:7" s="76" customFormat="1" ht="14"/>
    <row r="13" spans="1:7" s="76" customFormat="1" ht="14">
      <c r="A13" s="76" t="s">
        <v>71</v>
      </c>
      <c r="B13" s="76" t="s">
        <v>72</v>
      </c>
    </row>
    <row r="14" spans="1:7" s="76" customFormat="1" ht="14">
      <c r="B14" s="526"/>
      <c r="C14" s="526"/>
      <c r="D14" s="526"/>
    </row>
    <row r="15" spans="1:7" s="76" customFormat="1" ht="14">
      <c r="A15" s="76" t="s">
        <v>73</v>
      </c>
      <c r="B15" s="76" t="s">
        <v>647</v>
      </c>
    </row>
    <row r="16" spans="1:7" s="76" customFormat="1" ht="14">
      <c r="B16" s="526"/>
      <c r="C16" s="526"/>
      <c r="D16" s="526"/>
    </row>
    <row r="17" spans="1:10" s="76" customFormat="1" ht="14">
      <c r="A17" s="76" t="s">
        <v>75</v>
      </c>
      <c r="B17" s="77" t="s">
        <v>733</v>
      </c>
    </row>
    <row r="18" spans="1:10" s="76" customFormat="1" ht="14">
      <c r="B18" s="526"/>
      <c r="C18" s="526"/>
      <c r="D18" s="526"/>
    </row>
    <row r="19" spans="1:10" s="76" customFormat="1" ht="14">
      <c r="A19" s="76" t="s">
        <v>494</v>
      </c>
      <c r="B19" s="526"/>
      <c r="C19" s="526"/>
      <c r="D19" s="526"/>
    </row>
    <row r="20" spans="1:10" s="76" customFormat="1" ht="14">
      <c r="A20" s="99" t="s">
        <v>734</v>
      </c>
      <c r="B20" s="527"/>
      <c r="C20" s="527"/>
      <c r="D20" s="527"/>
    </row>
    <row r="21" spans="1:10" s="76" customFormat="1" ht="14">
      <c r="A21" s="99" t="s">
        <v>735</v>
      </c>
      <c r="B21" s="527"/>
      <c r="C21" s="527"/>
      <c r="D21" s="527"/>
    </row>
    <row r="22" spans="1:10" s="76" customFormat="1" ht="14">
      <c r="A22" s="99"/>
      <c r="B22" s="527"/>
      <c r="C22" s="527"/>
      <c r="D22" s="527"/>
    </row>
    <row r="23" spans="1:10" s="76" customFormat="1" ht="14">
      <c r="A23" s="99" t="s">
        <v>778</v>
      </c>
      <c r="B23" s="527"/>
      <c r="C23" s="527"/>
      <c r="D23" s="527"/>
    </row>
    <row r="24" spans="1:10" s="76" customFormat="1" ht="14">
      <c r="B24" s="526"/>
      <c r="C24" s="526"/>
      <c r="D24" s="526"/>
      <c r="E24" s="526"/>
      <c r="F24" s="526"/>
      <c r="G24" s="526"/>
      <c r="H24" s="526"/>
      <c r="I24" s="526"/>
      <c r="J24" s="526"/>
    </row>
    <row r="26" spans="1:10">
      <c r="A26" s="76" t="s">
        <v>75</v>
      </c>
      <c r="B26" s="77" t="s">
        <v>736</v>
      </c>
      <c r="C26" s="76"/>
      <c r="D26" s="76"/>
      <c r="E26" s="76"/>
      <c r="F26" s="126"/>
      <c r="G26" s="76"/>
    </row>
    <row r="27" spans="1:10">
      <c r="A27" s="76"/>
      <c r="B27" s="76"/>
      <c r="C27" s="76"/>
      <c r="D27" s="76"/>
      <c r="E27" s="76"/>
      <c r="F27" s="126"/>
      <c r="G27" s="76"/>
    </row>
    <row r="28" spans="1:10">
      <c r="A28" s="853"/>
      <c r="B28" s="853"/>
      <c r="C28" s="853"/>
      <c r="D28" s="853"/>
      <c r="E28" s="853"/>
      <c r="F28" s="854"/>
      <c r="G28" s="855"/>
    </row>
    <row r="29" spans="1:10">
      <c r="A29" s="440" t="s">
        <v>18</v>
      </c>
      <c r="B29" s="441" t="s">
        <v>0</v>
      </c>
      <c r="C29" s="442"/>
      <c r="D29" s="443" t="s">
        <v>1</v>
      </c>
      <c r="E29" s="444"/>
      <c r="F29" s="156" t="s">
        <v>163</v>
      </c>
      <c r="G29" s="855"/>
    </row>
    <row r="30" spans="1:10">
      <c r="A30" s="856"/>
      <c r="B30" s="857"/>
      <c r="C30" s="856"/>
      <c r="D30" s="856"/>
      <c r="E30" s="856"/>
      <c r="F30" s="126"/>
      <c r="G30" s="855"/>
    </row>
    <row r="31" spans="1:10">
      <c r="A31" s="907"/>
      <c r="B31" s="449" t="s">
        <v>4</v>
      </c>
      <c r="C31" s="907"/>
      <c r="D31" s="907"/>
      <c r="E31" s="907"/>
      <c r="F31" s="126"/>
    </row>
    <row r="32" spans="1:10">
      <c r="A32" s="905" t="s">
        <v>19</v>
      </c>
      <c r="B32" s="908" t="s">
        <v>737</v>
      </c>
      <c r="C32" s="907"/>
      <c r="D32" s="907" t="s">
        <v>738</v>
      </c>
      <c r="E32" s="907"/>
      <c r="F32" s="126">
        <v>5000</v>
      </c>
    </row>
    <row r="33" spans="1:6">
      <c r="A33" s="907" t="s">
        <v>50</v>
      </c>
      <c r="B33" s="908" t="s">
        <v>739</v>
      </c>
      <c r="C33" s="907"/>
      <c r="D33" s="907" t="s">
        <v>776</v>
      </c>
      <c r="E33" s="907"/>
      <c r="F33" s="126">
        <v>19500</v>
      </c>
    </row>
    <row r="34" spans="1:6">
      <c r="A34" s="905" t="s">
        <v>19</v>
      </c>
      <c r="B34" s="906" t="s">
        <v>740</v>
      </c>
      <c r="C34" s="905"/>
      <c r="D34" s="905" t="s">
        <v>741</v>
      </c>
      <c r="E34" s="905"/>
      <c r="F34" s="126">
        <v>15200</v>
      </c>
    </row>
    <row r="35" spans="1:6">
      <c r="A35" s="905" t="s">
        <v>19</v>
      </c>
      <c r="B35" s="906" t="s">
        <v>740</v>
      </c>
      <c r="C35" s="905"/>
      <c r="D35" s="905" t="s">
        <v>742</v>
      </c>
      <c r="E35" s="905"/>
      <c r="F35" s="126">
        <v>17250</v>
      </c>
    </row>
    <row r="36" spans="1:6">
      <c r="A36" s="905" t="s">
        <v>97</v>
      </c>
      <c r="B36" s="906" t="s">
        <v>306</v>
      </c>
      <c r="C36" s="905"/>
      <c r="D36" s="905" t="s">
        <v>743</v>
      </c>
      <c r="E36" s="905"/>
      <c r="F36" s="126">
        <v>200000</v>
      </c>
    </row>
    <row r="37" spans="1:6">
      <c r="A37" s="905" t="s">
        <v>97</v>
      </c>
      <c r="B37" s="906" t="s">
        <v>306</v>
      </c>
      <c r="C37" s="905"/>
      <c r="D37" s="905" t="s">
        <v>744</v>
      </c>
      <c r="E37" s="905"/>
      <c r="F37" s="126">
        <v>18000</v>
      </c>
    </row>
    <row r="38" spans="1:6">
      <c r="A38" s="905" t="s">
        <v>19</v>
      </c>
      <c r="B38" s="906" t="s">
        <v>306</v>
      </c>
      <c r="C38" s="905"/>
      <c r="D38" s="933" t="s">
        <v>779</v>
      </c>
      <c r="E38" s="905"/>
      <c r="F38" s="126">
        <v>18000</v>
      </c>
    </row>
    <row r="39" spans="1:6" hidden="1">
      <c r="A39" s="905" t="s">
        <v>19</v>
      </c>
      <c r="B39" s="906" t="s">
        <v>306</v>
      </c>
      <c r="C39" s="905"/>
      <c r="D39" s="905" t="s">
        <v>777</v>
      </c>
      <c r="E39" s="905"/>
      <c r="F39" s="126">
        <v>0</v>
      </c>
    </row>
    <row r="40" spans="1:6">
      <c r="A40" s="905" t="s">
        <v>19</v>
      </c>
      <c r="B40" s="906" t="s">
        <v>419</v>
      </c>
      <c r="C40" s="905"/>
      <c r="D40" s="905" t="s">
        <v>745</v>
      </c>
      <c r="E40" s="905"/>
      <c r="F40" s="126">
        <v>4500</v>
      </c>
    </row>
    <row r="41" spans="1:6" hidden="1">
      <c r="A41" s="907"/>
      <c r="B41" s="932"/>
      <c r="C41" s="907"/>
      <c r="D41" s="907"/>
      <c r="E41" s="907"/>
      <c r="F41" s="798"/>
    </row>
    <row r="42" spans="1:6" ht="15" thickBot="1">
      <c r="A42" s="907"/>
      <c r="B42" s="932" t="s">
        <v>17</v>
      </c>
      <c r="C42" s="907"/>
      <c r="D42" s="453" t="s">
        <v>514</v>
      </c>
      <c r="E42" s="907"/>
      <c r="F42" s="248">
        <f>SUM(F32:F41)</f>
        <v>297450</v>
      </c>
    </row>
    <row r="43" spans="1:6" ht="15" thickTop="1">
      <c r="A43" s="907"/>
      <c r="B43" s="449" t="s">
        <v>7</v>
      </c>
      <c r="C43" s="907"/>
      <c r="D43" s="453"/>
      <c r="E43" s="907"/>
      <c r="F43" s="800"/>
    </row>
    <row r="44" spans="1:6">
      <c r="A44" s="907" t="s">
        <v>50</v>
      </c>
      <c r="B44" s="908" t="s">
        <v>312</v>
      </c>
      <c r="C44" s="907"/>
      <c r="D44" s="907" t="s">
        <v>746</v>
      </c>
      <c r="E44" s="907"/>
      <c r="F44" s="910">
        <v>25000</v>
      </c>
    </row>
    <row r="45" spans="1:6">
      <c r="A45" s="907" t="s">
        <v>19</v>
      </c>
      <c r="B45" s="908" t="s">
        <v>312</v>
      </c>
      <c r="C45" s="907"/>
      <c r="D45" s="907" t="s">
        <v>747</v>
      </c>
      <c r="E45" s="907"/>
      <c r="F45" s="910">
        <v>20000</v>
      </c>
    </row>
    <row r="46" spans="1:6">
      <c r="A46" s="907" t="s">
        <v>19</v>
      </c>
      <c r="B46" s="908" t="s">
        <v>312</v>
      </c>
      <c r="C46" s="907"/>
      <c r="D46" s="907" t="s">
        <v>748</v>
      </c>
      <c r="E46" s="907"/>
      <c r="F46" s="910">
        <v>250000</v>
      </c>
    </row>
    <row r="47" spans="1:6" hidden="1">
      <c r="A47" s="907"/>
      <c r="B47" s="908"/>
      <c r="C47" s="907"/>
      <c r="D47" s="909"/>
      <c r="E47" s="907"/>
      <c r="F47" s="910"/>
    </row>
    <row r="48" spans="1:6" ht="15" thickBot="1">
      <c r="A48" s="914"/>
      <c r="B48" s="914"/>
      <c r="C48" s="914"/>
      <c r="D48" s="471" t="s">
        <v>529</v>
      </c>
      <c r="E48" s="914"/>
      <c r="F48" s="248">
        <f>SUM(F44:F47)</f>
        <v>295000</v>
      </c>
    </row>
    <row r="49" spans="1:6" ht="15" thickTop="1">
      <c r="A49" s="914"/>
      <c r="B49" s="914"/>
      <c r="C49" s="914"/>
      <c r="D49" s="471"/>
      <c r="E49" s="914"/>
      <c r="F49" s="915"/>
    </row>
    <row r="50" spans="1:6">
      <c r="A50" s="914"/>
      <c r="B50" s="475" t="s">
        <v>450</v>
      </c>
      <c r="C50" s="914"/>
      <c r="D50" s="471"/>
      <c r="E50" s="914"/>
      <c r="F50" s="915"/>
    </row>
    <row r="51" spans="1:6">
      <c r="A51" s="914" t="s">
        <v>749</v>
      </c>
      <c r="B51" s="912" t="s">
        <v>750</v>
      </c>
      <c r="C51" s="914"/>
      <c r="D51" s="907" t="s">
        <v>751</v>
      </c>
      <c r="E51" s="914"/>
      <c r="F51" s="915">
        <v>5000</v>
      </c>
    </row>
    <row r="52" spans="1:6">
      <c r="A52" s="914" t="s">
        <v>50</v>
      </c>
      <c r="B52" s="912" t="s">
        <v>750</v>
      </c>
      <c r="C52" s="914"/>
      <c r="D52" s="907" t="s">
        <v>222</v>
      </c>
      <c r="E52" s="914"/>
      <c r="F52" s="915">
        <v>20000</v>
      </c>
    </row>
    <row r="53" spans="1:6">
      <c r="A53" s="914" t="s">
        <v>752</v>
      </c>
      <c r="B53" s="912" t="s">
        <v>753</v>
      </c>
      <c r="C53" s="914"/>
      <c r="D53" s="907" t="s">
        <v>754</v>
      </c>
      <c r="E53" s="914"/>
      <c r="F53" s="915">
        <v>410465</v>
      </c>
    </row>
    <row r="54" spans="1:6">
      <c r="A54" s="914" t="s">
        <v>49</v>
      </c>
      <c r="B54" s="912" t="s">
        <v>323</v>
      </c>
      <c r="C54" s="914"/>
      <c r="D54" s="907" t="s">
        <v>755</v>
      </c>
      <c r="E54" s="914"/>
      <c r="F54" s="915">
        <v>100000</v>
      </c>
    </row>
    <row r="55" spans="1:6">
      <c r="A55" s="914" t="s">
        <v>97</v>
      </c>
      <c r="B55" s="912" t="s">
        <v>756</v>
      </c>
      <c r="C55" s="914"/>
      <c r="D55" s="914" t="s">
        <v>757</v>
      </c>
      <c r="E55" s="914"/>
      <c r="F55" s="915">
        <v>7000</v>
      </c>
    </row>
    <row r="56" spans="1:6">
      <c r="A56" s="914" t="s">
        <v>50</v>
      </c>
      <c r="B56" s="913" t="s">
        <v>756</v>
      </c>
      <c r="C56" s="914"/>
      <c r="D56" s="914" t="s">
        <v>758</v>
      </c>
      <c r="E56" s="914"/>
      <c r="F56" s="915">
        <v>250000</v>
      </c>
    </row>
    <row r="57" spans="1:6">
      <c r="A57" s="914" t="s">
        <v>50</v>
      </c>
      <c r="B57" s="913" t="s">
        <v>756</v>
      </c>
      <c r="C57" s="914"/>
      <c r="D57" s="914" t="s">
        <v>759</v>
      </c>
      <c r="E57" s="914"/>
      <c r="F57" s="915">
        <v>5000</v>
      </c>
    </row>
    <row r="58" spans="1:6">
      <c r="A58" s="914" t="s">
        <v>50</v>
      </c>
      <c r="B58" s="913" t="s">
        <v>760</v>
      </c>
      <c r="C58" s="914"/>
      <c r="D58" s="914" t="s">
        <v>761</v>
      </c>
      <c r="E58" s="914"/>
      <c r="F58" s="915">
        <v>6000</v>
      </c>
    </row>
    <row r="59" spans="1:6">
      <c r="A59" s="914" t="s">
        <v>752</v>
      </c>
      <c r="B59" s="912" t="s">
        <v>762</v>
      </c>
      <c r="C59" s="914"/>
      <c r="D59" s="907" t="s">
        <v>754</v>
      </c>
      <c r="E59" s="914"/>
      <c r="F59" s="915">
        <v>410465</v>
      </c>
    </row>
    <row r="60" spans="1:6">
      <c r="A60" s="914" t="s">
        <v>752</v>
      </c>
      <c r="B60" s="912" t="s">
        <v>762</v>
      </c>
      <c r="C60" s="914"/>
      <c r="D60" s="907" t="s">
        <v>763</v>
      </c>
      <c r="E60" s="914"/>
      <c r="F60" s="915">
        <v>30000</v>
      </c>
    </row>
    <row r="61" spans="1:6">
      <c r="A61" s="914" t="s">
        <v>764</v>
      </c>
      <c r="B61" s="913" t="s">
        <v>338</v>
      </c>
      <c r="C61" s="914"/>
      <c r="D61" s="914" t="s">
        <v>765</v>
      </c>
      <c r="E61" s="914"/>
      <c r="F61" s="915">
        <v>50000</v>
      </c>
    </row>
    <row r="62" spans="1:6">
      <c r="A62" s="914" t="s">
        <v>50</v>
      </c>
      <c r="B62" s="913" t="s">
        <v>766</v>
      </c>
      <c r="C62" s="914"/>
      <c r="D62" s="914" t="s">
        <v>767</v>
      </c>
      <c r="E62" s="914"/>
      <c r="F62" s="915">
        <v>75000</v>
      </c>
    </row>
    <row r="63" spans="1:6">
      <c r="A63" s="914" t="s">
        <v>19</v>
      </c>
      <c r="B63" s="913" t="s">
        <v>12</v>
      </c>
      <c r="C63" s="914"/>
      <c r="D63" s="914" t="s">
        <v>768</v>
      </c>
      <c r="E63" s="914"/>
      <c r="F63" s="915">
        <v>150000</v>
      </c>
    </row>
    <row r="64" spans="1:6">
      <c r="A64" s="914" t="s">
        <v>769</v>
      </c>
      <c r="B64" s="913" t="s">
        <v>770</v>
      </c>
      <c r="C64" s="914"/>
      <c r="D64" s="914" t="s">
        <v>771</v>
      </c>
      <c r="E64" s="914"/>
      <c r="F64" s="915">
        <v>6000</v>
      </c>
    </row>
    <row r="65" spans="1:6">
      <c r="A65" s="914" t="s">
        <v>769</v>
      </c>
      <c r="B65" s="913" t="s">
        <v>772</v>
      </c>
      <c r="C65" s="914"/>
      <c r="D65" s="914" t="s">
        <v>773</v>
      </c>
      <c r="E65" s="914"/>
      <c r="F65" s="915">
        <v>50000</v>
      </c>
    </row>
    <row r="66" spans="1:6">
      <c r="A66" s="914" t="s">
        <v>769</v>
      </c>
      <c r="B66" s="913" t="s">
        <v>772</v>
      </c>
      <c r="C66" s="914"/>
      <c r="D66" s="914" t="s">
        <v>771</v>
      </c>
      <c r="E66" s="914"/>
      <c r="F66" s="915">
        <v>8500</v>
      </c>
    </row>
    <row r="67" spans="1:6">
      <c r="A67" s="905" t="s">
        <v>749</v>
      </c>
      <c r="B67" s="906" t="s">
        <v>774</v>
      </c>
      <c r="C67" s="905"/>
      <c r="D67" s="905" t="s">
        <v>751</v>
      </c>
      <c r="E67" s="905"/>
      <c r="F67" s="915">
        <v>4000</v>
      </c>
    </row>
    <row r="68" spans="1:6" hidden="1">
      <c r="A68" s="914"/>
      <c r="B68" s="912"/>
      <c r="C68" s="914"/>
      <c r="D68" s="907"/>
      <c r="E68" s="914"/>
      <c r="F68" s="915"/>
    </row>
    <row r="69" spans="1:6" ht="15" thickBot="1">
      <c r="A69" s="914"/>
      <c r="B69" s="914"/>
      <c r="C69" s="914"/>
      <c r="D69" s="471" t="s">
        <v>544</v>
      </c>
      <c r="E69" s="914"/>
      <c r="F69" s="248">
        <f>SUM(F51:F68)</f>
        <v>1587430</v>
      </c>
    </row>
    <row r="70" spans="1:6" ht="15" thickTop="1">
      <c r="A70" s="914"/>
      <c r="B70" s="914"/>
      <c r="C70" s="914"/>
      <c r="D70" s="914"/>
      <c r="E70" s="914"/>
      <c r="F70" s="915"/>
    </row>
    <row r="71" spans="1:6" ht="15" thickBot="1">
      <c r="A71" s="914"/>
      <c r="B71" s="914"/>
      <c r="C71" s="914"/>
      <c r="D71" s="471" t="s">
        <v>775</v>
      </c>
      <c r="E71" s="914"/>
      <c r="F71" s="248">
        <f>F42+F48+F69</f>
        <v>2179880</v>
      </c>
    </row>
    <row r="72" spans="1:6" ht="15" thickTop="1"/>
  </sheetData>
  <mergeCells count="1">
    <mergeCell ref="D6:E6"/>
  </mergeCells>
  <pageMargins left="0.5" right="0.25" top="0.25" bottom="0.25" header="0.3" footer="0.3"/>
  <pageSetup scale="79" orientation="portrait" r:id="rId1"/>
  <headerFooter>
    <oddFooter xml:space="preserve">&amp;L&amp;F&amp;RPage &amp;P&amp;  of &amp;P       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9"/>
  <sheetViews>
    <sheetView showGridLines="0" topLeftCell="A121" zoomScale="70" zoomScaleNormal="70" workbookViewId="0">
      <selection activeCell="F20" sqref="F20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2.36328125" style="711" customWidth="1"/>
    <col min="6" max="6" width="48.6328125" style="747" customWidth="1"/>
    <col min="7" max="7" width="2.453125" style="711" customWidth="1"/>
    <col min="8" max="8" width="14.6328125" style="725" customWidth="1"/>
    <col min="9" max="9" width="9.08984375" style="711"/>
    <col min="10" max="10" width="14.6328125" style="711" customWidth="1"/>
    <col min="11" max="11" width="13.453125" style="711" bestFit="1" customWidth="1"/>
    <col min="12" max="12" width="3.6328125" style="711" customWidth="1"/>
    <col min="13" max="13" width="13.6328125" style="711" bestFit="1" customWidth="1"/>
    <col min="14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930"/>
      <c r="E12" s="490"/>
      <c r="F12" s="931">
        <v>42860</v>
      </c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D16" s="490" t="s">
        <v>647</v>
      </c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D18" s="490" t="s">
        <v>728</v>
      </c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D20" s="490" t="s">
        <v>729</v>
      </c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D21" s="490" t="s">
        <v>703</v>
      </c>
      <c r="E21" s="490"/>
      <c r="F21" s="490"/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D22" s="490" t="s">
        <v>704</v>
      </c>
      <c r="E22" s="490"/>
      <c r="F22" s="490"/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780</v>
      </c>
      <c r="I26" s="1120"/>
      <c r="J26" s="1120"/>
      <c r="K26" s="1120"/>
      <c r="L26" s="1120"/>
      <c r="M26" s="1120"/>
      <c r="N26" s="497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902"/>
      <c r="J27" s="1121" t="s">
        <v>567</v>
      </c>
      <c r="K27" s="1121"/>
      <c r="L27" s="501"/>
      <c r="M27" s="500" t="s">
        <v>125</v>
      </c>
      <c r="N27" s="500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2"/>
      <c r="M28" s="503"/>
      <c r="N28" s="503"/>
    </row>
    <row r="29" spans="1:14" ht="15.5">
      <c r="A29" s="490"/>
      <c r="B29" s="490"/>
      <c r="C29" s="498"/>
      <c r="D29" s="493" t="s">
        <v>730</v>
      </c>
      <c r="E29" s="490"/>
      <c r="F29" s="490"/>
      <c r="G29" s="490"/>
      <c r="H29" s="504">
        <f>+H132</f>
        <v>1428195</v>
      </c>
      <c r="I29" s="504"/>
      <c r="J29" s="504">
        <f>+J132</f>
        <v>643617.06000000006</v>
      </c>
      <c r="K29" s="504">
        <f>+K132</f>
        <v>73000</v>
      </c>
      <c r="L29" s="504"/>
      <c r="M29" s="504">
        <f>+M132</f>
        <v>711577.94</v>
      </c>
      <c r="N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4"/>
      <c r="M30" s="504"/>
      <c r="N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+H136</f>
        <v>0</v>
      </c>
      <c r="I31" s="504"/>
      <c r="J31" s="504">
        <f>+J136</f>
        <v>30000</v>
      </c>
      <c r="K31" s="504">
        <f>+K136</f>
        <v>0</v>
      </c>
      <c r="L31" s="507"/>
      <c r="M31" s="504">
        <f>+M136</f>
        <v>-30000</v>
      </c>
      <c r="N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2"/>
      <c r="M32" s="502"/>
      <c r="N32" s="503"/>
    </row>
    <row r="33" spans="1:14" ht="15.5">
      <c r="A33" s="490"/>
      <c r="B33" s="490"/>
      <c r="C33" s="498"/>
      <c r="D33" s="506" t="s">
        <v>731</v>
      </c>
      <c r="E33" s="490"/>
      <c r="F33" s="490"/>
      <c r="G33" s="490"/>
      <c r="H33" s="504">
        <f>+H144</f>
        <v>0</v>
      </c>
      <c r="I33" s="504"/>
      <c r="J33" s="504">
        <f>+J144</f>
        <v>51101.600000000006</v>
      </c>
      <c r="K33" s="504">
        <f>+K144</f>
        <v>0</v>
      </c>
      <c r="L33" s="507"/>
      <c r="M33" s="504">
        <f>+M144</f>
        <v>-51101.600000000006</v>
      </c>
      <c r="N33" s="505"/>
    </row>
    <row r="34" spans="1:14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7"/>
      <c r="M34" s="508"/>
      <c r="N34" s="508"/>
    </row>
    <row r="35" spans="1:14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1428195</v>
      </c>
      <c r="I35" s="509"/>
      <c r="J35" s="509">
        <f>SUM(J29:J34)</f>
        <v>724718.66</v>
      </c>
      <c r="K35" s="509">
        <f>SUM(K29:K34)</f>
        <v>73000</v>
      </c>
      <c r="L35" s="504"/>
      <c r="M35" s="509">
        <f>SUM(M29:M34)</f>
        <v>630476.34</v>
      </c>
      <c r="N35" s="504"/>
    </row>
    <row r="36" spans="1:14" ht="16" thickTop="1">
      <c r="A36" s="490"/>
      <c r="B36" s="490"/>
      <c r="C36" s="498"/>
      <c r="D36" s="493"/>
      <c r="E36" s="490"/>
      <c r="F36" s="490"/>
      <c r="G36" s="490"/>
      <c r="H36" s="504"/>
      <c r="I36" s="504"/>
      <c r="J36" s="504"/>
      <c r="K36" s="504"/>
      <c r="L36" s="504"/>
      <c r="M36" s="504"/>
      <c r="N36" s="504"/>
    </row>
    <row r="37" spans="1:14" ht="15.5">
      <c r="A37" s="490"/>
      <c r="B37" s="490"/>
      <c r="C37" s="498"/>
      <c r="D37" s="493"/>
      <c r="E37" s="490"/>
      <c r="F37" s="490"/>
      <c r="G37" s="490"/>
      <c r="H37" s="504"/>
      <c r="I37" s="504"/>
      <c r="J37" s="504"/>
      <c r="K37" s="504"/>
      <c r="L37" s="504"/>
      <c r="M37" s="504"/>
      <c r="N37" s="504"/>
    </row>
    <row r="38" spans="1:14" ht="15.5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8"/>
      <c r="C82" s="498"/>
      <c r="D82" s="490"/>
      <c r="E82" s="490"/>
      <c r="F82" s="493"/>
      <c r="G82" s="504"/>
      <c r="H82" s="504"/>
      <c r="I82" s="490"/>
      <c r="J82" s="492"/>
      <c r="K82" s="492"/>
      <c r="L82" s="528"/>
      <c r="M82" s="490"/>
      <c r="N82" s="490"/>
    </row>
    <row r="83" spans="1:14" ht="15.5">
      <c r="A83" s="490"/>
      <c r="B83" s="498"/>
      <c r="C83" s="498"/>
      <c r="D83" s="490"/>
      <c r="E83" s="490"/>
      <c r="F83" s="490"/>
      <c r="G83" s="529"/>
      <c r="H83" s="490"/>
      <c r="I83" s="490"/>
      <c r="J83" s="492"/>
      <c r="K83" s="492"/>
      <c r="L83" s="528"/>
      <c r="M83" s="490"/>
      <c r="N83" s="490"/>
    </row>
    <row r="84" spans="1:14" ht="15.5">
      <c r="A84" s="490"/>
      <c r="B84" s="498"/>
      <c r="C84" s="498"/>
      <c r="D84" s="490"/>
      <c r="E84" s="490"/>
      <c r="F84" s="490"/>
      <c r="G84" s="529"/>
      <c r="H84" s="490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0"/>
      <c r="C87" s="490"/>
      <c r="D87" s="490"/>
      <c r="E87" s="490"/>
      <c r="F87" s="490"/>
      <c r="G87" s="490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0"/>
      <c r="C88" s="490"/>
      <c r="D88" s="490"/>
      <c r="E88" s="490"/>
      <c r="F88" s="490"/>
      <c r="G88" s="490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4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0"/>
      <c r="J92" s="492"/>
      <c r="K92" s="492"/>
      <c r="L92" s="528"/>
      <c r="M92" s="490"/>
      <c r="N92" s="490"/>
    </row>
    <row r="93" spans="1:14" ht="15.5">
      <c r="A93" s="545"/>
      <c r="B93" s="545"/>
      <c r="C93" s="545"/>
      <c r="D93" s="545"/>
      <c r="E93" s="545"/>
      <c r="F93" s="490"/>
      <c r="G93" s="545"/>
      <c r="H93" s="545"/>
      <c r="I93" s="545"/>
      <c r="J93" s="547"/>
      <c r="K93" s="547"/>
      <c r="L93" s="545"/>
      <c r="M93" s="545"/>
      <c r="N93" s="545"/>
    </row>
    <row r="94" spans="1:14" ht="15.5">
      <c r="A94" s="545"/>
      <c r="B94" s="545"/>
      <c r="C94" s="545"/>
      <c r="D94" s="545"/>
      <c r="E94" s="545"/>
      <c r="F94" s="490"/>
      <c r="G94" s="545"/>
      <c r="H94" s="545"/>
      <c r="I94" s="545"/>
      <c r="J94" s="547"/>
      <c r="K94" s="547"/>
      <c r="L94" s="545"/>
      <c r="M94" s="545"/>
      <c r="N94" s="545"/>
    </row>
    <row r="95" spans="1:14" ht="16" thickBot="1">
      <c r="A95" s="545"/>
      <c r="B95" s="545"/>
      <c r="C95" s="545"/>
      <c r="D95" s="545"/>
      <c r="E95" s="545"/>
      <c r="F95" s="1117" t="s">
        <v>711</v>
      </c>
      <c r="G95" s="1117"/>
      <c r="H95" s="1117"/>
      <c r="I95" s="1117"/>
      <c r="J95" s="1117"/>
      <c r="K95" s="1117"/>
      <c r="L95" s="1117"/>
      <c r="M95" s="1117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8" spans="1:13" ht="15.5">
      <c r="A98" s="713"/>
      <c r="B98" s="711"/>
      <c r="C98" s="714"/>
      <c r="D98" s="714"/>
      <c r="E98" s="714"/>
      <c r="F98" s="711"/>
      <c r="H98" s="514"/>
      <c r="I98" s="712"/>
      <c r="J98" s="514"/>
      <c r="K98" s="514"/>
      <c r="L98" s="712"/>
    </row>
    <row r="99" spans="1:13" ht="15.5">
      <c r="A99" s="715" t="s">
        <v>18</v>
      </c>
      <c r="B99" s="711"/>
      <c r="C99" s="716" t="s">
        <v>0</v>
      </c>
      <c r="D99" s="717"/>
      <c r="E99" s="718"/>
      <c r="F99" s="711"/>
      <c r="H99" s="519" t="s">
        <v>163</v>
      </c>
      <c r="I99" s="712"/>
      <c r="J99" s="756" t="s">
        <v>566</v>
      </c>
      <c r="K99" s="756" t="s">
        <v>565</v>
      </c>
      <c r="L99" s="757"/>
      <c r="M99" s="538" t="s">
        <v>564</v>
      </c>
    </row>
    <row r="100" spans="1:13" ht="15.5">
      <c r="A100" s="719"/>
      <c r="B100" s="711"/>
      <c r="C100" s="720"/>
      <c r="D100" s="721"/>
      <c r="E100" s="721"/>
      <c r="F100" s="711"/>
      <c r="H100" s="522"/>
      <c r="I100" s="712"/>
      <c r="J100" s="514"/>
      <c r="K100" s="514"/>
      <c r="L100" s="712"/>
      <c r="M100" s="545"/>
    </row>
    <row r="101" spans="1:13" ht="15.5">
      <c r="A101" s="719"/>
      <c r="B101" s="711"/>
      <c r="C101" s="722" t="s">
        <v>4</v>
      </c>
      <c r="D101" s="721"/>
      <c r="E101" s="721"/>
      <c r="F101" s="711"/>
      <c r="H101" s="522"/>
      <c r="I101" s="712"/>
      <c r="J101" s="514"/>
      <c r="K101" s="514"/>
      <c r="L101" s="712"/>
      <c r="M101" s="545"/>
    </row>
    <row r="102" spans="1:13" ht="15.5">
      <c r="A102" s="905" t="s">
        <v>19</v>
      </c>
      <c r="B102" s="866"/>
      <c r="C102" s="906" t="s">
        <v>586</v>
      </c>
      <c r="D102" s="867"/>
      <c r="E102" s="864"/>
      <c r="F102" s="905" t="s">
        <v>656</v>
      </c>
      <c r="G102" s="864"/>
      <c r="H102" s="162">
        <v>18000</v>
      </c>
      <c r="I102" s="865"/>
      <c r="J102" s="883">
        <v>2609.46</v>
      </c>
      <c r="K102" s="748"/>
      <c r="L102" s="712"/>
      <c r="M102" s="748">
        <f>+H102-J102-K102</f>
        <v>15390.54</v>
      </c>
    </row>
    <row r="103" spans="1:13" ht="15.5">
      <c r="A103" s="905" t="s">
        <v>19</v>
      </c>
      <c r="B103" s="864"/>
      <c r="C103" s="906" t="s">
        <v>586</v>
      </c>
      <c r="D103" s="867"/>
      <c r="E103" s="864"/>
      <c r="F103" s="905" t="s">
        <v>657</v>
      </c>
      <c r="G103" s="864"/>
      <c r="H103" s="126">
        <v>8000</v>
      </c>
      <c r="I103" s="865"/>
      <c r="J103" s="872">
        <v>0</v>
      </c>
      <c r="K103" s="751">
        <v>8000</v>
      </c>
      <c r="L103" s="712"/>
      <c r="M103" s="887">
        <f t="shared" ref="M103:M105" si="0">+H103-J103-K103</f>
        <v>0</v>
      </c>
    </row>
    <row r="104" spans="1:13" ht="15.5">
      <c r="A104" s="905" t="s">
        <v>19</v>
      </c>
      <c r="B104" s="864"/>
      <c r="C104" s="906" t="s">
        <v>586</v>
      </c>
      <c r="D104" s="867"/>
      <c r="E104" s="864"/>
      <c r="F104" s="905" t="s">
        <v>658</v>
      </c>
      <c r="G104" s="864"/>
      <c r="H104" s="126">
        <v>20000</v>
      </c>
      <c r="I104" s="865"/>
      <c r="J104" s="872">
        <v>0</v>
      </c>
      <c r="K104" s="748">
        <v>20000</v>
      </c>
      <c r="L104" s="712"/>
      <c r="M104" s="887">
        <f t="shared" si="0"/>
        <v>0</v>
      </c>
    </row>
    <row r="105" spans="1:13" ht="15.5">
      <c r="A105" s="719"/>
      <c r="B105" s="711"/>
      <c r="C105" s="723"/>
      <c r="D105" s="724"/>
      <c r="E105" s="724"/>
      <c r="F105" s="724"/>
      <c r="H105" s="660"/>
      <c r="I105" s="712"/>
      <c r="J105" s="748"/>
      <c r="K105" s="748"/>
      <c r="L105" s="712"/>
      <c r="M105" s="887">
        <f t="shared" si="0"/>
        <v>0</v>
      </c>
    </row>
    <row r="106" spans="1:13" ht="16" thickBot="1">
      <c r="A106" s="719"/>
      <c r="B106" s="711"/>
      <c r="C106" s="720" t="s">
        <v>17</v>
      </c>
      <c r="D106" s="721"/>
      <c r="E106" s="724"/>
      <c r="F106" s="726" t="s">
        <v>215</v>
      </c>
      <c r="H106" s="248">
        <f>SUM(H102:H105)</f>
        <v>46000</v>
      </c>
      <c r="I106" s="712"/>
      <c r="J106" s="749">
        <f>SUM(J102:J105)</f>
        <v>2609.46</v>
      </c>
      <c r="K106" s="749">
        <f>SUM(K102:K105)</f>
        <v>28000</v>
      </c>
      <c r="L106" s="712"/>
      <c r="M106" s="749">
        <f>SUM(M102:M105)</f>
        <v>15390.54</v>
      </c>
    </row>
    <row r="107" spans="1:13" ht="16" thickTop="1">
      <c r="A107" s="719"/>
      <c r="B107" s="711"/>
      <c r="C107" s="720"/>
      <c r="D107" s="721"/>
      <c r="E107" s="724"/>
      <c r="F107" s="726"/>
      <c r="H107" s="884"/>
      <c r="I107" s="712"/>
      <c r="J107" s="750"/>
      <c r="K107" s="750"/>
      <c r="L107" s="712"/>
      <c r="M107" s="750"/>
    </row>
    <row r="108" spans="1:13" ht="15.5">
      <c r="A108" s="719"/>
      <c r="B108" s="711"/>
      <c r="C108" s="722" t="s">
        <v>7</v>
      </c>
      <c r="D108" s="721"/>
      <c r="E108" s="721"/>
      <c r="F108" s="727"/>
      <c r="H108" s="663"/>
      <c r="I108" s="712"/>
      <c r="J108" s="748"/>
      <c r="K108" s="748"/>
      <c r="L108" s="712"/>
      <c r="M108" s="748"/>
    </row>
    <row r="109" spans="1:13">
      <c r="A109" s="907" t="s">
        <v>50</v>
      </c>
      <c r="B109" s="908" t="s">
        <v>592</v>
      </c>
      <c r="C109" s="907"/>
      <c r="E109" s="864"/>
      <c r="F109" s="907" t="s">
        <v>659</v>
      </c>
      <c r="G109" s="864"/>
      <c r="H109" s="927">
        <v>567000</v>
      </c>
      <c r="I109" s="883"/>
      <c r="J109" s="928">
        <v>532899.81000000006</v>
      </c>
      <c r="K109" s="748"/>
      <c r="L109" s="748"/>
      <c r="M109" s="748">
        <f t="shared" ref="M109:M115" si="1">+H109-J109-K109</f>
        <v>34100.189999999944</v>
      </c>
    </row>
    <row r="110" spans="1:13">
      <c r="A110" s="907" t="s">
        <v>19</v>
      </c>
      <c r="B110" s="908" t="s">
        <v>592</v>
      </c>
      <c r="C110" s="907"/>
      <c r="E110" s="864"/>
      <c r="F110" s="907" t="s">
        <v>660</v>
      </c>
      <c r="G110" s="864"/>
      <c r="H110" s="910">
        <v>17655</v>
      </c>
      <c r="I110" s="896" t="s">
        <v>706</v>
      </c>
      <c r="J110" s="911">
        <v>2830</v>
      </c>
      <c r="K110" s="748"/>
      <c r="M110" s="887">
        <f t="shared" si="1"/>
        <v>14825</v>
      </c>
    </row>
    <row r="111" spans="1:13">
      <c r="A111" s="907" t="s">
        <v>19</v>
      </c>
      <c r="B111" s="908" t="s">
        <v>592</v>
      </c>
      <c r="C111" s="907"/>
      <c r="E111" s="864"/>
      <c r="F111" s="907" t="s">
        <v>661</v>
      </c>
      <c r="G111" s="864"/>
      <c r="H111" s="910">
        <v>12840</v>
      </c>
      <c r="I111" s="896" t="s">
        <v>706</v>
      </c>
      <c r="J111" s="911">
        <v>16750</v>
      </c>
      <c r="K111" s="751"/>
      <c r="M111" s="887">
        <f t="shared" si="1"/>
        <v>-3910</v>
      </c>
    </row>
    <row r="112" spans="1:13">
      <c r="A112" s="907" t="s">
        <v>19</v>
      </c>
      <c r="B112" s="908" t="s">
        <v>592</v>
      </c>
      <c r="C112" s="907"/>
      <c r="E112" s="864"/>
      <c r="F112" s="907" t="s">
        <v>662</v>
      </c>
      <c r="G112" s="864"/>
      <c r="H112" s="910">
        <v>85000</v>
      </c>
      <c r="I112" s="896" t="s">
        <v>706</v>
      </c>
      <c r="J112" s="911">
        <v>12243</v>
      </c>
      <c r="K112" s="751"/>
      <c r="M112" s="887">
        <f t="shared" si="1"/>
        <v>72757</v>
      </c>
    </row>
    <row r="113" spans="1:13">
      <c r="A113" s="907" t="s">
        <v>48</v>
      </c>
      <c r="B113" s="908" t="s">
        <v>663</v>
      </c>
      <c r="C113" s="907"/>
      <c r="E113" s="864"/>
      <c r="F113" s="907" t="s">
        <v>664</v>
      </c>
      <c r="G113" s="864"/>
      <c r="H113" s="910">
        <v>80000</v>
      </c>
      <c r="I113" s="865"/>
      <c r="J113" s="911">
        <v>775</v>
      </c>
      <c r="K113" s="751"/>
      <c r="M113" s="887">
        <f t="shared" si="1"/>
        <v>79225</v>
      </c>
    </row>
    <row r="114" spans="1:13">
      <c r="A114" s="907" t="s">
        <v>48</v>
      </c>
      <c r="B114" s="908" t="s">
        <v>665</v>
      </c>
      <c r="C114" s="907"/>
      <c r="E114" s="864"/>
      <c r="F114" s="909" t="s">
        <v>712</v>
      </c>
      <c r="G114" s="864"/>
      <c r="H114" s="910">
        <v>17700</v>
      </c>
      <c r="I114" s="865"/>
      <c r="K114" s="751"/>
      <c r="M114" s="887">
        <f t="shared" si="1"/>
        <v>17700</v>
      </c>
    </row>
    <row r="115" spans="1:13">
      <c r="A115" s="724"/>
      <c r="B115" s="711"/>
      <c r="C115" s="723"/>
      <c r="D115" s="719"/>
      <c r="E115" s="719"/>
      <c r="F115" s="724"/>
      <c r="H115" s="247"/>
      <c r="J115" s="886"/>
      <c r="K115" s="748"/>
      <c r="M115" s="887">
        <f t="shared" si="1"/>
        <v>0</v>
      </c>
    </row>
    <row r="116" spans="1:13" ht="15" thickBot="1">
      <c r="A116" s="713"/>
      <c r="B116" s="711"/>
      <c r="C116" s="713"/>
      <c r="D116" s="713"/>
      <c r="E116" s="713"/>
      <c r="F116" s="740" t="s">
        <v>449</v>
      </c>
      <c r="H116" s="248">
        <f>SUM(H109:H115)</f>
        <v>780195</v>
      </c>
      <c r="J116" s="749">
        <f>SUM(J109:J115)</f>
        <v>565497.81000000006</v>
      </c>
      <c r="K116" s="749">
        <f>SUM(K109:K115)</f>
        <v>0</v>
      </c>
      <c r="M116" s="749">
        <f>SUM(M109:M115)</f>
        <v>214697.18999999994</v>
      </c>
    </row>
    <row r="117" spans="1:13" ht="15" thickTop="1">
      <c r="A117" s="713"/>
      <c r="B117" s="711"/>
      <c r="C117" s="713"/>
      <c r="D117" s="713"/>
      <c r="E117" s="713"/>
      <c r="F117" s="740"/>
      <c r="H117" s="748"/>
      <c r="J117" s="748"/>
      <c r="K117" s="748"/>
      <c r="M117" s="748"/>
    </row>
    <row r="118" spans="1:13" ht="15.5">
      <c r="A118" s="713"/>
      <c r="B118" s="711"/>
      <c r="C118" s="741" t="s">
        <v>450</v>
      </c>
      <c r="D118" s="713"/>
      <c r="E118" s="713"/>
      <c r="F118" s="740"/>
      <c r="H118" s="748"/>
      <c r="J118" s="748"/>
      <c r="K118" s="748"/>
      <c r="M118" s="748"/>
    </row>
    <row r="119" spans="1:13">
      <c r="A119" s="914" t="s">
        <v>50</v>
      </c>
      <c r="B119" s="866"/>
      <c r="C119" s="912" t="s">
        <v>666</v>
      </c>
      <c r="D119" s="873"/>
      <c r="E119" s="866"/>
      <c r="F119" s="907" t="s">
        <v>667</v>
      </c>
      <c r="G119" s="866"/>
      <c r="H119" s="928">
        <v>7000</v>
      </c>
      <c r="I119" s="883"/>
      <c r="J119" s="883"/>
      <c r="K119" s="748"/>
      <c r="L119" s="748"/>
      <c r="M119" s="748">
        <f t="shared" ref="M119:M129" si="2">+H119-J119-K119</f>
        <v>7000</v>
      </c>
    </row>
    <row r="120" spans="1:13">
      <c r="A120" s="914" t="s">
        <v>50</v>
      </c>
      <c r="B120" s="866"/>
      <c r="C120" s="912" t="s">
        <v>668</v>
      </c>
      <c r="D120" s="874"/>
      <c r="E120" s="866"/>
      <c r="F120" s="907" t="s">
        <v>707</v>
      </c>
      <c r="G120" s="866"/>
      <c r="H120" s="915">
        <v>47000</v>
      </c>
      <c r="I120" s="865"/>
      <c r="J120" s="911">
        <v>48646.87</v>
      </c>
      <c r="K120" s="887"/>
      <c r="M120" s="887">
        <f t="shared" si="2"/>
        <v>-1646.8700000000026</v>
      </c>
    </row>
    <row r="121" spans="1:13">
      <c r="A121" s="914" t="s">
        <v>50</v>
      </c>
      <c r="B121" s="866"/>
      <c r="C121" s="912" t="s">
        <v>669</v>
      </c>
      <c r="D121" s="874"/>
      <c r="E121" s="866"/>
      <c r="F121" s="914" t="s">
        <v>670</v>
      </c>
      <c r="G121" s="866"/>
      <c r="H121" s="915">
        <v>18000</v>
      </c>
      <c r="I121" s="865"/>
      <c r="J121" s="911">
        <v>7172.92</v>
      </c>
      <c r="K121" s="887"/>
      <c r="M121" s="887">
        <f t="shared" si="2"/>
        <v>10827.08</v>
      </c>
    </row>
    <row r="122" spans="1:13">
      <c r="A122" s="914" t="s">
        <v>50</v>
      </c>
      <c r="B122" s="866"/>
      <c r="C122" s="913" t="s">
        <v>671</v>
      </c>
      <c r="D122" s="874"/>
      <c r="E122" s="866"/>
      <c r="F122" s="914" t="s">
        <v>672</v>
      </c>
      <c r="G122" s="866"/>
      <c r="H122" s="915">
        <v>10000</v>
      </c>
      <c r="I122" s="865"/>
      <c r="J122" s="911"/>
      <c r="K122" s="887"/>
      <c r="L122" s="729"/>
      <c r="M122" s="888">
        <f t="shared" si="2"/>
        <v>10000</v>
      </c>
    </row>
    <row r="123" spans="1:13">
      <c r="A123" s="905" t="s">
        <v>48</v>
      </c>
      <c r="B123" s="866"/>
      <c r="C123" s="906" t="s">
        <v>323</v>
      </c>
      <c r="D123" s="874"/>
      <c r="E123" s="866"/>
      <c r="F123" s="905" t="s">
        <v>673</v>
      </c>
      <c r="G123" s="866"/>
      <c r="H123" s="915">
        <v>100000</v>
      </c>
      <c r="I123" s="865"/>
      <c r="J123" s="911">
        <v>19690</v>
      </c>
      <c r="K123" s="887"/>
      <c r="M123" s="887">
        <f t="shared" si="2"/>
        <v>80310</v>
      </c>
    </row>
    <row r="124" spans="1:13">
      <c r="A124" s="914" t="s">
        <v>674</v>
      </c>
      <c r="B124" s="866"/>
      <c r="C124" s="912" t="s">
        <v>323</v>
      </c>
      <c r="D124" s="874"/>
      <c r="E124" s="866"/>
      <c r="F124" s="914" t="s">
        <v>675</v>
      </c>
      <c r="G124" s="866"/>
      <c r="H124" s="915">
        <v>5000</v>
      </c>
      <c r="I124" s="865"/>
      <c r="J124" s="872">
        <v>0</v>
      </c>
      <c r="K124" s="887">
        <v>5000</v>
      </c>
      <c r="M124" s="887">
        <f t="shared" si="2"/>
        <v>0</v>
      </c>
    </row>
    <row r="125" spans="1:13">
      <c r="A125" s="914" t="s">
        <v>48</v>
      </c>
      <c r="B125" s="866"/>
      <c r="C125" s="912" t="s">
        <v>323</v>
      </c>
      <c r="D125" s="874"/>
      <c r="E125" s="866"/>
      <c r="F125" s="914" t="s">
        <v>676</v>
      </c>
      <c r="G125" s="866"/>
      <c r="H125" s="915">
        <v>40000</v>
      </c>
      <c r="I125" s="865"/>
      <c r="J125" s="872"/>
      <c r="K125" s="887">
        <v>40000</v>
      </c>
      <c r="M125" s="887">
        <f t="shared" si="2"/>
        <v>0</v>
      </c>
    </row>
    <row r="126" spans="1:13">
      <c r="A126" s="905" t="s">
        <v>50</v>
      </c>
      <c r="B126" s="866"/>
      <c r="C126" s="906" t="s">
        <v>323</v>
      </c>
      <c r="D126" s="874"/>
      <c r="E126" s="866"/>
      <c r="F126" s="905" t="s">
        <v>677</v>
      </c>
      <c r="G126" s="866"/>
      <c r="H126" s="915">
        <v>100000</v>
      </c>
      <c r="I126" s="865"/>
      <c r="J126" s="872"/>
      <c r="K126" s="887"/>
      <c r="M126" s="887">
        <f t="shared" si="2"/>
        <v>100000</v>
      </c>
    </row>
    <row r="127" spans="1:13">
      <c r="A127" s="905" t="s">
        <v>50</v>
      </c>
      <c r="B127" s="864"/>
      <c r="C127" s="905" t="s">
        <v>326</v>
      </c>
      <c r="D127" s="869"/>
      <c r="E127" s="864"/>
      <c r="F127" s="905" t="s">
        <v>678</v>
      </c>
      <c r="G127" s="864"/>
      <c r="H127" s="915">
        <v>175000</v>
      </c>
      <c r="I127" s="865"/>
      <c r="J127" s="872"/>
      <c r="K127" s="887"/>
      <c r="M127" s="887">
        <f t="shared" si="2"/>
        <v>175000</v>
      </c>
    </row>
    <row r="128" spans="1:13">
      <c r="A128" s="914" t="s">
        <v>50</v>
      </c>
      <c r="B128" s="864"/>
      <c r="C128" s="912" t="s">
        <v>326</v>
      </c>
      <c r="D128" s="869"/>
      <c r="E128" s="864"/>
      <c r="F128" s="907" t="s">
        <v>667</v>
      </c>
      <c r="G128" s="864"/>
      <c r="H128" s="929">
        <v>100000</v>
      </c>
      <c r="I128" s="865"/>
      <c r="J128" s="872"/>
      <c r="K128" s="887"/>
      <c r="M128" s="887">
        <f t="shared" si="2"/>
        <v>100000</v>
      </c>
    </row>
    <row r="129" spans="1:13">
      <c r="B129" s="711"/>
      <c r="F129" s="711"/>
      <c r="H129" s="748"/>
      <c r="J129" s="886"/>
      <c r="K129" s="748"/>
      <c r="L129" s="729"/>
      <c r="M129" s="887">
        <f t="shared" si="2"/>
        <v>0</v>
      </c>
    </row>
    <row r="130" spans="1:13" ht="15" thickBot="1">
      <c r="B130" s="711"/>
      <c r="F130" s="711"/>
      <c r="H130" s="248">
        <f>SUM(H119:H129)</f>
        <v>602000</v>
      </c>
      <c r="J130" s="749">
        <f>SUM(J119:J129)</f>
        <v>75509.790000000008</v>
      </c>
      <c r="K130" s="749">
        <f>SUM(K119:K129)</f>
        <v>45000</v>
      </c>
      <c r="M130" s="749">
        <f>SUM(M119:M129)</f>
        <v>481490.20999999996</v>
      </c>
    </row>
    <row r="131" spans="1:13" ht="15" thickTop="1">
      <c r="B131" s="711"/>
      <c r="F131" s="711"/>
      <c r="H131" s="748"/>
      <c r="J131" s="748"/>
      <c r="K131" s="748"/>
      <c r="M131" s="748"/>
    </row>
    <row r="132" spans="1:13" ht="16" thickBot="1">
      <c r="A132" s="713"/>
      <c r="B132" s="711"/>
      <c r="C132" s="713"/>
      <c r="D132" s="713"/>
      <c r="E132" s="713"/>
      <c r="F132" s="745" t="s">
        <v>545</v>
      </c>
      <c r="H132" s="248">
        <f>H106+H116+H130</f>
        <v>1428195</v>
      </c>
      <c r="J132" s="749">
        <f>J106+J116+J130</f>
        <v>643617.06000000006</v>
      </c>
      <c r="K132" s="749">
        <f>K106+K116+K130</f>
        <v>73000</v>
      </c>
      <c r="M132" s="749">
        <f>M106+M116+M130</f>
        <v>711577.94</v>
      </c>
    </row>
    <row r="133" spans="1:13" ht="16" thickTop="1">
      <c r="A133" s="713"/>
      <c r="B133" s="711"/>
      <c r="C133" s="713"/>
      <c r="D133" s="713"/>
      <c r="E133" s="713"/>
      <c r="F133" s="713"/>
      <c r="H133" s="748"/>
      <c r="J133" s="725"/>
      <c r="K133" s="725"/>
      <c r="M133" s="567"/>
    </row>
    <row r="134" spans="1:13" ht="15.5">
      <c r="A134" s="713"/>
      <c r="B134" s="711"/>
      <c r="C134" s="566" t="s">
        <v>411</v>
      </c>
      <c r="D134" s="490"/>
      <c r="E134" s="545"/>
      <c r="F134" s="490"/>
      <c r="G134" s="545"/>
      <c r="H134" s="753"/>
      <c r="I134" s="545"/>
      <c r="J134" s="551"/>
      <c r="K134" s="551"/>
      <c r="L134" s="545"/>
      <c r="M134" s="545"/>
    </row>
    <row r="135" spans="1:13" ht="15.5">
      <c r="A135" s="713"/>
      <c r="B135" s="713"/>
      <c r="C135" s="545" t="s">
        <v>713</v>
      </c>
      <c r="D135" s="490"/>
      <c r="E135" s="545"/>
      <c r="F135" s="916" t="s">
        <v>714</v>
      </c>
      <c r="G135" s="545"/>
      <c r="H135" s="882"/>
      <c r="I135" s="876"/>
      <c r="J135" s="883">
        <v>30000</v>
      </c>
      <c r="K135" s="877">
        <v>0</v>
      </c>
      <c r="L135" s="876"/>
      <c r="M135" s="889">
        <f t="shared" ref="M135" si="3">+H135-J135-K135</f>
        <v>-30000</v>
      </c>
    </row>
    <row r="136" spans="1:13" ht="16" thickBot="1">
      <c r="A136" s="713"/>
      <c r="B136" s="713"/>
      <c r="C136" s="545"/>
      <c r="D136" s="490"/>
      <c r="E136" s="545"/>
      <c r="F136" s="564" t="s">
        <v>474</v>
      </c>
      <c r="G136" s="545"/>
      <c r="H136" s="397">
        <f>SUM(H135:H135)</f>
        <v>0</v>
      </c>
      <c r="I136" s="876"/>
      <c r="J136" s="397">
        <f>SUM(J135:J135)</f>
        <v>30000</v>
      </c>
      <c r="K136" s="397">
        <f>SUM(K135:K135)</f>
        <v>0</v>
      </c>
      <c r="L136" s="876"/>
      <c r="M136" s="397">
        <f>SUM(M135:M135)</f>
        <v>-30000</v>
      </c>
    </row>
    <row r="137" spans="1:13" ht="16" thickTop="1">
      <c r="C137" s="545"/>
      <c r="D137" s="490"/>
      <c r="E137" s="545"/>
      <c r="F137" s="564"/>
      <c r="G137" s="545"/>
      <c r="H137" s="567"/>
      <c r="I137" s="545"/>
      <c r="J137" s="567"/>
      <c r="K137" s="567"/>
      <c r="L137" s="545"/>
      <c r="M137" s="567"/>
    </row>
    <row r="138" spans="1:13">
      <c r="C138" s="408" t="s">
        <v>641</v>
      </c>
      <c r="D138" s="302"/>
      <c r="E138" s="833"/>
      <c r="F138" s="402"/>
      <c r="G138" s="833"/>
      <c r="H138" s="832"/>
      <c r="I138" s="833"/>
      <c r="J138" s="832"/>
      <c r="K138" s="832"/>
      <c r="L138" s="833"/>
      <c r="M138" s="832"/>
    </row>
    <row r="139" spans="1:13">
      <c r="C139" s="646">
        <v>301</v>
      </c>
      <c r="D139" s="302"/>
      <c r="E139" s="833"/>
      <c r="F139" s="916" t="s">
        <v>715</v>
      </c>
      <c r="G139" s="835"/>
      <c r="H139" s="880"/>
      <c r="I139" s="878"/>
      <c r="J139" s="911">
        <v>12276.5</v>
      </c>
      <c r="K139" s="879">
        <v>0</v>
      </c>
      <c r="L139" s="876"/>
      <c r="M139" s="660">
        <f>+H139-J139-K139</f>
        <v>-12276.5</v>
      </c>
    </row>
    <row r="140" spans="1:13">
      <c r="C140" s="646">
        <v>202</v>
      </c>
      <c r="D140" s="302"/>
      <c r="E140" s="833"/>
      <c r="F140" s="916" t="s">
        <v>716</v>
      </c>
      <c r="G140" s="835"/>
      <c r="H140" s="880"/>
      <c r="I140" s="878"/>
      <c r="J140" s="911">
        <v>8142.5</v>
      </c>
      <c r="K140" s="879"/>
      <c r="L140" s="876"/>
      <c r="M140" s="887">
        <f t="shared" ref="M140:M142" si="4">+H140-J140-K140</f>
        <v>-8142.5</v>
      </c>
    </row>
    <row r="141" spans="1:13">
      <c r="C141" s="646">
        <v>322</v>
      </c>
      <c r="D141" s="302"/>
      <c r="E141" s="833"/>
      <c r="F141" s="916" t="s">
        <v>717</v>
      </c>
      <c r="G141" s="835"/>
      <c r="H141" s="880"/>
      <c r="I141" s="878"/>
      <c r="J141" s="911">
        <v>26133.13</v>
      </c>
      <c r="K141" s="879"/>
      <c r="L141" s="876"/>
      <c r="M141" s="887">
        <f t="shared" si="4"/>
        <v>-26133.13</v>
      </c>
    </row>
    <row r="142" spans="1:13">
      <c r="C142" s="646">
        <v>327</v>
      </c>
      <c r="D142" s="302"/>
      <c r="E142" s="833"/>
      <c r="F142" s="916" t="s">
        <v>732</v>
      </c>
      <c r="G142" s="835"/>
      <c r="H142" s="880"/>
      <c r="I142" s="878"/>
      <c r="J142" s="926">
        <v>4549.47</v>
      </c>
      <c r="K142" s="879"/>
      <c r="L142" s="876"/>
      <c r="M142" s="887">
        <f t="shared" si="4"/>
        <v>-4549.47</v>
      </c>
    </row>
    <row r="143" spans="1:13">
      <c r="C143" s="833"/>
      <c r="D143" s="302"/>
      <c r="E143" s="833"/>
      <c r="F143" s="881"/>
      <c r="G143" s="835"/>
      <c r="H143" s="880"/>
      <c r="I143" s="878"/>
      <c r="J143" s="879"/>
      <c r="K143" s="879"/>
      <c r="L143" s="876"/>
      <c r="M143" s="660"/>
    </row>
    <row r="144" spans="1:13" ht="15" thickBot="1">
      <c r="C144" s="833"/>
      <c r="D144" s="302"/>
      <c r="E144" s="833"/>
      <c r="F144" s="402" t="s">
        <v>360</v>
      </c>
      <c r="G144" s="833"/>
      <c r="H144" s="397">
        <f>SUM(H139:H143)</f>
        <v>0</v>
      </c>
      <c r="I144" s="833"/>
      <c r="J144" s="397">
        <f>SUM(J139:J143)</f>
        <v>51101.600000000006</v>
      </c>
      <c r="K144" s="397">
        <f>SUM(K139:K143)</f>
        <v>0</v>
      </c>
      <c r="L144" s="833"/>
      <c r="M144" s="397">
        <f>SUM(M139:M143)</f>
        <v>-51101.600000000006</v>
      </c>
    </row>
    <row r="145" spans="3:13" ht="15" thickTop="1">
      <c r="C145" s="833"/>
      <c r="D145" s="302"/>
      <c r="E145" s="833"/>
      <c r="F145" s="402"/>
      <c r="G145" s="833"/>
      <c r="H145" s="832"/>
      <c r="I145" s="833"/>
      <c r="J145" s="832"/>
      <c r="K145" s="832"/>
      <c r="L145" s="833"/>
      <c r="M145" s="832"/>
    </row>
    <row r="146" spans="3:13">
      <c r="C146" s="833"/>
      <c r="D146" s="302"/>
      <c r="E146" s="833"/>
      <c r="F146" s="402"/>
      <c r="G146" s="833"/>
      <c r="H146" s="832"/>
      <c r="I146" s="833"/>
      <c r="J146" s="832"/>
      <c r="K146" s="832"/>
      <c r="L146" s="833"/>
      <c r="M146" s="832"/>
    </row>
    <row r="147" spans="3:13" ht="15" thickBot="1">
      <c r="C147" s="833"/>
      <c r="D147" s="302"/>
      <c r="E147" s="833"/>
      <c r="F147" s="396" t="s">
        <v>471</v>
      </c>
      <c r="G147" s="833"/>
      <c r="H147" s="397">
        <f>+H144+H136+H132</f>
        <v>1428195</v>
      </c>
      <c r="I147" s="833"/>
      <c r="J147" s="397">
        <f>+J144+J136+J132</f>
        <v>724718.66</v>
      </c>
      <c r="K147" s="397">
        <f>+K144+K136+K132</f>
        <v>73000</v>
      </c>
      <c r="L147" s="833"/>
      <c r="M147" s="397">
        <f>+M144+M136+M132</f>
        <v>630476.34</v>
      </c>
    </row>
    <row r="148" spans="3:13" ht="15" thickTop="1">
      <c r="E148" s="747"/>
      <c r="F148" s="711"/>
      <c r="G148" s="725"/>
      <c r="H148" s="754"/>
    </row>
    <row r="149" spans="3:13">
      <c r="E149" s="747"/>
      <c r="F149" s="711"/>
      <c r="G149" s="725"/>
      <c r="H149" s="754"/>
    </row>
  </sheetData>
  <mergeCells count="3">
    <mergeCell ref="H26:M26"/>
    <mergeCell ref="J27:K27"/>
    <mergeCell ref="F95:M95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4"/>
  <sheetViews>
    <sheetView showGridLines="0" workbookViewId="0">
      <selection activeCell="G25" sqref="G25"/>
    </sheetView>
  </sheetViews>
  <sheetFormatPr defaultRowHeight="12.5"/>
  <cols>
    <col min="1" max="1" width="8.90625" style="689"/>
    <col min="2" max="2" width="22" style="689" customWidth="1"/>
    <col min="3" max="3" width="2.453125" style="689" customWidth="1"/>
    <col min="4" max="4" width="12.1796875" style="689" bestFit="1" customWidth="1"/>
    <col min="5" max="5" width="4.81640625" style="689" customWidth="1"/>
    <col min="6" max="6" width="13.453125" style="689" bestFit="1" customWidth="1"/>
    <col min="7" max="7" width="13" style="689" customWidth="1"/>
    <col min="8" max="8" width="12.1796875" style="689" hidden="1" customWidth="1"/>
    <col min="9" max="9" width="11.81640625" style="689" bestFit="1" customWidth="1"/>
    <col min="10" max="10" width="1.81640625" style="689" customWidth="1"/>
    <col min="11" max="11" width="11.81640625" style="689" bestFit="1" customWidth="1"/>
    <col min="12" max="12" width="3.81640625" style="689" customWidth="1"/>
    <col min="13" max="254" width="8.90625" style="689"/>
    <col min="255" max="255" width="28.453125" style="689" customWidth="1"/>
    <col min="256" max="256" width="2.453125" style="689" customWidth="1"/>
    <col min="257" max="258" width="10.1796875" style="689" bestFit="1" customWidth="1"/>
    <col min="259" max="259" width="11.1796875" style="689" bestFit="1" customWidth="1"/>
    <col min="260" max="260" width="3.1796875" style="689" customWidth="1"/>
    <col min="261" max="261" width="10.81640625" style="689" bestFit="1" customWidth="1"/>
    <col min="262" max="262" width="14" style="689" bestFit="1" customWidth="1"/>
    <col min="263" max="263" width="9.81640625" style="689" bestFit="1" customWidth="1"/>
    <col min="264" max="264" width="1.81640625" style="689" customWidth="1"/>
    <col min="265" max="265" width="11.1796875" style="689" bestFit="1" customWidth="1"/>
    <col min="266" max="510" width="8.90625" style="689"/>
    <col min="511" max="511" width="28.453125" style="689" customWidth="1"/>
    <col min="512" max="512" width="2.453125" style="689" customWidth="1"/>
    <col min="513" max="514" width="10.1796875" style="689" bestFit="1" customWidth="1"/>
    <col min="515" max="515" width="11.1796875" style="689" bestFit="1" customWidth="1"/>
    <col min="516" max="516" width="3.1796875" style="689" customWidth="1"/>
    <col min="517" max="517" width="10.81640625" style="689" bestFit="1" customWidth="1"/>
    <col min="518" max="518" width="14" style="689" bestFit="1" customWidth="1"/>
    <col min="519" max="519" width="9.81640625" style="689" bestFit="1" customWidth="1"/>
    <col min="520" max="520" width="1.81640625" style="689" customWidth="1"/>
    <col min="521" max="521" width="11.1796875" style="689" bestFit="1" customWidth="1"/>
    <col min="522" max="766" width="8.90625" style="689"/>
    <col min="767" max="767" width="28.453125" style="689" customWidth="1"/>
    <col min="768" max="768" width="2.453125" style="689" customWidth="1"/>
    <col min="769" max="770" width="10.1796875" style="689" bestFit="1" customWidth="1"/>
    <col min="771" max="771" width="11.1796875" style="689" bestFit="1" customWidth="1"/>
    <col min="772" max="772" width="3.1796875" style="689" customWidth="1"/>
    <col min="773" max="773" width="10.81640625" style="689" bestFit="1" customWidth="1"/>
    <col min="774" max="774" width="14" style="689" bestFit="1" customWidth="1"/>
    <col min="775" max="775" width="9.81640625" style="689" bestFit="1" customWidth="1"/>
    <col min="776" max="776" width="1.81640625" style="689" customWidth="1"/>
    <col min="777" max="777" width="11.1796875" style="689" bestFit="1" customWidth="1"/>
    <col min="778" max="1022" width="8.90625" style="689"/>
    <col min="1023" max="1023" width="28.453125" style="689" customWidth="1"/>
    <col min="1024" max="1024" width="2.453125" style="689" customWidth="1"/>
    <col min="1025" max="1026" width="10.1796875" style="689" bestFit="1" customWidth="1"/>
    <col min="1027" max="1027" width="11.1796875" style="689" bestFit="1" customWidth="1"/>
    <col min="1028" max="1028" width="3.1796875" style="689" customWidth="1"/>
    <col min="1029" max="1029" width="10.81640625" style="689" bestFit="1" customWidth="1"/>
    <col min="1030" max="1030" width="14" style="689" bestFit="1" customWidth="1"/>
    <col min="1031" max="1031" width="9.81640625" style="689" bestFit="1" customWidth="1"/>
    <col min="1032" max="1032" width="1.81640625" style="689" customWidth="1"/>
    <col min="1033" max="1033" width="11.1796875" style="689" bestFit="1" customWidth="1"/>
    <col min="1034" max="1278" width="8.90625" style="689"/>
    <col min="1279" max="1279" width="28.453125" style="689" customWidth="1"/>
    <col min="1280" max="1280" width="2.453125" style="689" customWidth="1"/>
    <col min="1281" max="1282" width="10.1796875" style="689" bestFit="1" customWidth="1"/>
    <col min="1283" max="1283" width="11.1796875" style="689" bestFit="1" customWidth="1"/>
    <col min="1284" max="1284" width="3.1796875" style="689" customWidth="1"/>
    <col min="1285" max="1285" width="10.81640625" style="689" bestFit="1" customWidth="1"/>
    <col min="1286" max="1286" width="14" style="689" bestFit="1" customWidth="1"/>
    <col min="1287" max="1287" width="9.81640625" style="689" bestFit="1" customWidth="1"/>
    <col min="1288" max="1288" width="1.81640625" style="689" customWidth="1"/>
    <col min="1289" max="1289" width="11.1796875" style="689" bestFit="1" customWidth="1"/>
    <col min="1290" max="1534" width="8.90625" style="689"/>
    <col min="1535" max="1535" width="28.453125" style="689" customWidth="1"/>
    <col min="1536" max="1536" width="2.453125" style="689" customWidth="1"/>
    <col min="1537" max="1538" width="10.1796875" style="689" bestFit="1" customWidth="1"/>
    <col min="1539" max="1539" width="11.1796875" style="689" bestFit="1" customWidth="1"/>
    <col min="1540" max="1540" width="3.1796875" style="689" customWidth="1"/>
    <col min="1541" max="1541" width="10.81640625" style="689" bestFit="1" customWidth="1"/>
    <col min="1542" max="1542" width="14" style="689" bestFit="1" customWidth="1"/>
    <col min="1543" max="1543" width="9.81640625" style="689" bestFit="1" customWidth="1"/>
    <col min="1544" max="1544" width="1.81640625" style="689" customWidth="1"/>
    <col min="1545" max="1545" width="11.1796875" style="689" bestFit="1" customWidth="1"/>
    <col min="1546" max="1790" width="8.90625" style="689"/>
    <col min="1791" max="1791" width="28.453125" style="689" customWidth="1"/>
    <col min="1792" max="1792" width="2.453125" style="689" customWidth="1"/>
    <col min="1793" max="1794" width="10.1796875" style="689" bestFit="1" customWidth="1"/>
    <col min="1795" max="1795" width="11.1796875" style="689" bestFit="1" customWidth="1"/>
    <col min="1796" max="1796" width="3.1796875" style="689" customWidth="1"/>
    <col min="1797" max="1797" width="10.81640625" style="689" bestFit="1" customWidth="1"/>
    <col min="1798" max="1798" width="14" style="689" bestFit="1" customWidth="1"/>
    <col min="1799" max="1799" width="9.81640625" style="689" bestFit="1" customWidth="1"/>
    <col min="1800" max="1800" width="1.81640625" style="689" customWidth="1"/>
    <col min="1801" max="1801" width="11.1796875" style="689" bestFit="1" customWidth="1"/>
    <col min="1802" max="2046" width="8.90625" style="689"/>
    <col min="2047" max="2047" width="28.453125" style="689" customWidth="1"/>
    <col min="2048" max="2048" width="2.453125" style="689" customWidth="1"/>
    <col min="2049" max="2050" width="10.1796875" style="689" bestFit="1" customWidth="1"/>
    <col min="2051" max="2051" width="11.1796875" style="689" bestFit="1" customWidth="1"/>
    <col min="2052" max="2052" width="3.1796875" style="689" customWidth="1"/>
    <col min="2053" max="2053" width="10.81640625" style="689" bestFit="1" customWidth="1"/>
    <col min="2054" max="2054" width="14" style="689" bestFit="1" customWidth="1"/>
    <col min="2055" max="2055" width="9.81640625" style="689" bestFit="1" customWidth="1"/>
    <col min="2056" max="2056" width="1.81640625" style="689" customWidth="1"/>
    <col min="2057" max="2057" width="11.1796875" style="689" bestFit="1" customWidth="1"/>
    <col min="2058" max="2302" width="8.90625" style="689"/>
    <col min="2303" max="2303" width="28.453125" style="689" customWidth="1"/>
    <col min="2304" max="2304" width="2.453125" style="689" customWidth="1"/>
    <col min="2305" max="2306" width="10.1796875" style="689" bestFit="1" customWidth="1"/>
    <col min="2307" max="2307" width="11.1796875" style="689" bestFit="1" customWidth="1"/>
    <col min="2308" max="2308" width="3.1796875" style="689" customWidth="1"/>
    <col min="2309" max="2309" width="10.81640625" style="689" bestFit="1" customWidth="1"/>
    <col min="2310" max="2310" width="14" style="689" bestFit="1" customWidth="1"/>
    <col min="2311" max="2311" width="9.81640625" style="689" bestFit="1" customWidth="1"/>
    <col min="2312" max="2312" width="1.81640625" style="689" customWidth="1"/>
    <col min="2313" max="2313" width="11.1796875" style="689" bestFit="1" customWidth="1"/>
    <col min="2314" max="2558" width="8.90625" style="689"/>
    <col min="2559" max="2559" width="28.453125" style="689" customWidth="1"/>
    <col min="2560" max="2560" width="2.453125" style="689" customWidth="1"/>
    <col min="2561" max="2562" width="10.1796875" style="689" bestFit="1" customWidth="1"/>
    <col min="2563" max="2563" width="11.1796875" style="689" bestFit="1" customWidth="1"/>
    <col min="2564" max="2564" width="3.1796875" style="689" customWidth="1"/>
    <col min="2565" max="2565" width="10.81640625" style="689" bestFit="1" customWidth="1"/>
    <col min="2566" max="2566" width="14" style="689" bestFit="1" customWidth="1"/>
    <col min="2567" max="2567" width="9.81640625" style="689" bestFit="1" customWidth="1"/>
    <col min="2568" max="2568" width="1.81640625" style="689" customWidth="1"/>
    <col min="2569" max="2569" width="11.1796875" style="689" bestFit="1" customWidth="1"/>
    <col min="2570" max="2814" width="8.90625" style="689"/>
    <col min="2815" max="2815" width="28.453125" style="689" customWidth="1"/>
    <col min="2816" max="2816" width="2.453125" style="689" customWidth="1"/>
    <col min="2817" max="2818" width="10.1796875" style="689" bestFit="1" customWidth="1"/>
    <col min="2819" max="2819" width="11.1796875" style="689" bestFit="1" customWidth="1"/>
    <col min="2820" max="2820" width="3.1796875" style="689" customWidth="1"/>
    <col min="2821" max="2821" width="10.81640625" style="689" bestFit="1" customWidth="1"/>
    <col min="2822" max="2822" width="14" style="689" bestFit="1" customWidth="1"/>
    <col min="2823" max="2823" width="9.81640625" style="689" bestFit="1" customWidth="1"/>
    <col min="2824" max="2824" width="1.81640625" style="689" customWidth="1"/>
    <col min="2825" max="2825" width="11.1796875" style="689" bestFit="1" customWidth="1"/>
    <col min="2826" max="3070" width="8.90625" style="689"/>
    <col min="3071" max="3071" width="28.453125" style="689" customWidth="1"/>
    <col min="3072" max="3072" width="2.453125" style="689" customWidth="1"/>
    <col min="3073" max="3074" width="10.1796875" style="689" bestFit="1" customWidth="1"/>
    <col min="3075" max="3075" width="11.1796875" style="689" bestFit="1" customWidth="1"/>
    <col min="3076" max="3076" width="3.1796875" style="689" customWidth="1"/>
    <col min="3077" max="3077" width="10.81640625" style="689" bestFit="1" customWidth="1"/>
    <col min="3078" max="3078" width="14" style="689" bestFit="1" customWidth="1"/>
    <col min="3079" max="3079" width="9.81640625" style="689" bestFit="1" customWidth="1"/>
    <col min="3080" max="3080" width="1.81640625" style="689" customWidth="1"/>
    <col min="3081" max="3081" width="11.1796875" style="689" bestFit="1" customWidth="1"/>
    <col min="3082" max="3326" width="8.90625" style="689"/>
    <col min="3327" max="3327" width="28.453125" style="689" customWidth="1"/>
    <col min="3328" max="3328" width="2.453125" style="689" customWidth="1"/>
    <col min="3329" max="3330" width="10.1796875" style="689" bestFit="1" customWidth="1"/>
    <col min="3331" max="3331" width="11.1796875" style="689" bestFit="1" customWidth="1"/>
    <col min="3332" max="3332" width="3.1796875" style="689" customWidth="1"/>
    <col min="3333" max="3333" width="10.81640625" style="689" bestFit="1" customWidth="1"/>
    <col min="3334" max="3334" width="14" style="689" bestFit="1" customWidth="1"/>
    <col min="3335" max="3335" width="9.81640625" style="689" bestFit="1" customWidth="1"/>
    <col min="3336" max="3336" width="1.81640625" style="689" customWidth="1"/>
    <col min="3337" max="3337" width="11.1796875" style="689" bestFit="1" customWidth="1"/>
    <col min="3338" max="3582" width="8.90625" style="689"/>
    <col min="3583" max="3583" width="28.453125" style="689" customWidth="1"/>
    <col min="3584" max="3584" width="2.453125" style="689" customWidth="1"/>
    <col min="3585" max="3586" width="10.1796875" style="689" bestFit="1" customWidth="1"/>
    <col min="3587" max="3587" width="11.1796875" style="689" bestFit="1" customWidth="1"/>
    <col min="3588" max="3588" width="3.1796875" style="689" customWidth="1"/>
    <col min="3589" max="3589" width="10.81640625" style="689" bestFit="1" customWidth="1"/>
    <col min="3590" max="3590" width="14" style="689" bestFit="1" customWidth="1"/>
    <col min="3591" max="3591" width="9.81640625" style="689" bestFit="1" customWidth="1"/>
    <col min="3592" max="3592" width="1.81640625" style="689" customWidth="1"/>
    <col min="3593" max="3593" width="11.1796875" style="689" bestFit="1" customWidth="1"/>
    <col min="3594" max="3838" width="8.90625" style="689"/>
    <col min="3839" max="3839" width="28.453125" style="689" customWidth="1"/>
    <col min="3840" max="3840" width="2.453125" style="689" customWidth="1"/>
    <col min="3841" max="3842" width="10.1796875" style="689" bestFit="1" customWidth="1"/>
    <col min="3843" max="3843" width="11.1796875" style="689" bestFit="1" customWidth="1"/>
    <col min="3844" max="3844" width="3.1796875" style="689" customWidth="1"/>
    <col min="3845" max="3845" width="10.81640625" style="689" bestFit="1" customWidth="1"/>
    <col min="3846" max="3846" width="14" style="689" bestFit="1" customWidth="1"/>
    <col min="3847" max="3847" width="9.81640625" style="689" bestFit="1" customWidth="1"/>
    <col min="3848" max="3848" width="1.81640625" style="689" customWidth="1"/>
    <col min="3849" max="3849" width="11.1796875" style="689" bestFit="1" customWidth="1"/>
    <col min="3850" max="4094" width="8.90625" style="689"/>
    <col min="4095" max="4095" width="28.453125" style="689" customWidth="1"/>
    <col min="4096" max="4096" width="2.453125" style="689" customWidth="1"/>
    <col min="4097" max="4098" width="10.1796875" style="689" bestFit="1" customWidth="1"/>
    <col min="4099" max="4099" width="11.1796875" style="689" bestFit="1" customWidth="1"/>
    <col min="4100" max="4100" width="3.1796875" style="689" customWidth="1"/>
    <col min="4101" max="4101" width="10.81640625" style="689" bestFit="1" customWidth="1"/>
    <col min="4102" max="4102" width="14" style="689" bestFit="1" customWidth="1"/>
    <col min="4103" max="4103" width="9.81640625" style="689" bestFit="1" customWidth="1"/>
    <col min="4104" max="4104" width="1.81640625" style="689" customWidth="1"/>
    <col min="4105" max="4105" width="11.1796875" style="689" bestFit="1" customWidth="1"/>
    <col min="4106" max="4350" width="8.90625" style="689"/>
    <col min="4351" max="4351" width="28.453125" style="689" customWidth="1"/>
    <col min="4352" max="4352" width="2.453125" style="689" customWidth="1"/>
    <col min="4353" max="4354" width="10.1796875" style="689" bestFit="1" customWidth="1"/>
    <col min="4355" max="4355" width="11.1796875" style="689" bestFit="1" customWidth="1"/>
    <col min="4356" max="4356" width="3.1796875" style="689" customWidth="1"/>
    <col min="4357" max="4357" width="10.81640625" style="689" bestFit="1" customWidth="1"/>
    <col min="4358" max="4358" width="14" style="689" bestFit="1" customWidth="1"/>
    <col min="4359" max="4359" width="9.81640625" style="689" bestFit="1" customWidth="1"/>
    <col min="4360" max="4360" width="1.81640625" style="689" customWidth="1"/>
    <col min="4361" max="4361" width="11.1796875" style="689" bestFit="1" customWidth="1"/>
    <col min="4362" max="4606" width="8.90625" style="689"/>
    <col min="4607" max="4607" width="28.453125" style="689" customWidth="1"/>
    <col min="4608" max="4608" width="2.453125" style="689" customWidth="1"/>
    <col min="4609" max="4610" width="10.1796875" style="689" bestFit="1" customWidth="1"/>
    <col min="4611" max="4611" width="11.1796875" style="689" bestFit="1" customWidth="1"/>
    <col min="4612" max="4612" width="3.1796875" style="689" customWidth="1"/>
    <col min="4613" max="4613" width="10.81640625" style="689" bestFit="1" customWidth="1"/>
    <col min="4614" max="4614" width="14" style="689" bestFit="1" customWidth="1"/>
    <col min="4615" max="4615" width="9.81640625" style="689" bestFit="1" customWidth="1"/>
    <col min="4616" max="4616" width="1.81640625" style="689" customWidth="1"/>
    <col min="4617" max="4617" width="11.1796875" style="689" bestFit="1" customWidth="1"/>
    <col min="4618" max="4862" width="8.90625" style="689"/>
    <col min="4863" max="4863" width="28.453125" style="689" customWidth="1"/>
    <col min="4864" max="4864" width="2.453125" style="689" customWidth="1"/>
    <col min="4865" max="4866" width="10.1796875" style="689" bestFit="1" customWidth="1"/>
    <col min="4867" max="4867" width="11.1796875" style="689" bestFit="1" customWidth="1"/>
    <col min="4868" max="4868" width="3.1796875" style="689" customWidth="1"/>
    <col min="4869" max="4869" width="10.81640625" style="689" bestFit="1" customWidth="1"/>
    <col min="4870" max="4870" width="14" style="689" bestFit="1" customWidth="1"/>
    <col min="4871" max="4871" width="9.81640625" style="689" bestFit="1" customWidth="1"/>
    <col min="4872" max="4872" width="1.81640625" style="689" customWidth="1"/>
    <col min="4873" max="4873" width="11.1796875" style="689" bestFit="1" customWidth="1"/>
    <col min="4874" max="5118" width="8.90625" style="689"/>
    <col min="5119" max="5119" width="28.453125" style="689" customWidth="1"/>
    <col min="5120" max="5120" width="2.453125" style="689" customWidth="1"/>
    <col min="5121" max="5122" width="10.1796875" style="689" bestFit="1" customWidth="1"/>
    <col min="5123" max="5123" width="11.1796875" style="689" bestFit="1" customWidth="1"/>
    <col min="5124" max="5124" width="3.1796875" style="689" customWidth="1"/>
    <col min="5125" max="5125" width="10.81640625" style="689" bestFit="1" customWidth="1"/>
    <col min="5126" max="5126" width="14" style="689" bestFit="1" customWidth="1"/>
    <col min="5127" max="5127" width="9.81640625" style="689" bestFit="1" customWidth="1"/>
    <col min="5128" max="5128" width="1.81640625" style="689" customWidth="1"/>
    <col min="5129" max="5129" width="11.1796875" style="689" bestFit="1" customWidth="1"/>
    <col min="5130" max="5374" width="8.90625" style="689"/>
    <col min="5375" max="5375" width="28.453125" style="689" customWidth="1"/>
    <col min="5376" max="5376" width="2.453125" style="689" customWidth="1"/>
    <col min="5377" max="5378" width="10.1796875" style="689" bestFit="1" customWidth="1"/>
    <col min="5379" max="5379" width="11.1796875" style="689" bestFit="1" customWidth="1"/>
    <col min="5380" max="5380" width="3.1796875" style="689" customWidth="1"/>
    <col min="5381" max="5381" width="10.81640625" style="689" bestFit="1" customWidth="1"/>
    <col min="5382" max="5382" width="14" style="689" bestFit="1" customWidth="1"/>
    <col min="5383" max="5383" width="9.81640625" style="689" bestFit="1" customWidth="1"/>
    <col min="5384" max="5384" width="1.81640625" style="689" customWidth="1"/>
    <col min="5385" max="5385" width="11.1796875" style="689" bestFit="1" customWidth="1"/>
    <col min="5386" max="5630" width="8.90625" style="689"/>
    <col min="5631" max="5631" width="28.453125" style="689" customWidth="1"/>
    <col min="5632" max="5632" width="2.453125" style="689" customWidth="1"/>
    <col min="5633" max="5634" width="10.1796875" style="689" bestFit="1" customWidth="1"/>
    <col min="5635" max="5635" width="11.1796875" style="689" bestFit="1" customWidth="1"/>
    <col min="5636" max="5636" width="3.1796875" style="689" customWidth="1"/>
    <col min="5637" max="5637" width="10.81640625" style="689" bestFit="1" customWidth="1"/>
    <col min="5638" max="5638" width="14" style="689" bestFit="1" customWidth="1"/>
    <col min="5639" max="5639" width="9.81640625" style="689" bestFit="1" customWidth="1"/>
    <col min="5640" max="5640" width="1.81640625" style="689" customWidth="1"/>
    <col min="5641" max="5641" width="11.1796875" style="689" bestFit="1" customWidth="1"/>
    <col min="5642" max="5886" width="8.90625" style="689"/>
    <col min="5887" max="5887" width="28.453125" style="689" customWidth="1"/>
    <col min="5888" max="5888" width="2.453125" style="689" customWidth="1"/>
    <col min="5889" max="5890" width="10.1796875" style="689" bestFit="1" customWidth="1"/>
    <col min="5891" max="5891" width="11.1796875" style="689" bestFit="1" customWidth="1"/>
    <col min="5892" max="5892" width="3.1796875" style="689" customWidth="1"/>
    <col min="5893" max="5893" width="10.81640625" style="689" bestFit="1" customWidth="1"/>
    <col min="5894" max="5894" width="14" style="689" bestFit="1" customWidth="1"/>
    <col min="5895" max="5895" width="9.81640625" style="689" bestFit="1" customWidth="1"/>
    <col min="5896" max="5896" width="1.81640625" style="689" customWidth="1"/>
    <col min="5897" max="5897" width="11.1796875" style="689" bestFit="1" customWidth="1"/>
    <col min="5898" max="6142" width="8.90625" style="689"/>
    <col min="6143" max="6143" width="28.453125" style="689" customWidth="1"/>
    <col min="6144" max="6144" width="2.453125" style="689" customWidth="1"/>
    <col min="6145" max="6146" width="10.1796875" style="689" bestFit="1" customWidth="1"/>
    <col min="6147" max="6147" width="11.1796875" style="689" bestFit="1" customWidth="1"/>
    <col min="6148" max="6148" width="3.1796875" style="689" customWidth="1"/>
    <col min="6149" max="6149" width="10.81640625" style="689" bestFit="1" customWidth="1"/>
    <col min="6150" max="6150" width="14" style="689" bestFit="1" customWidth="1"/>
    <col min="6151" max="6151" width="9.81640625" style="689" bestFit="1" customWidth="1"/>
    <col min="6152" max="6152" width="1.81640625" style="689" customWidth="1"/>
    <col min="6153" max="6153" width="11.1796875" style="689" bestFit="1" customWidth="1"/>
    <col min="6154" max="6398" width="8.90625" style="689"/>
    <col min="6399" max="6399" width="28.453125" style="689" customWidth="1"/>
    <col min="6400" max="6400" width="2.453125" style="689" customWidth="1"/>
    <col min="6401" max="6402" width="10.1796875" style="689" bestFit="1" customWidth="1"/>
    <col min="6403" max="6403" width="11.1796875" style="689" bestFit="1" customWidth="1"/>
    <col min="6404" max="6404" width="3.1796875" style="689" customWidth="1"/>
    <col min="6405" max="6405" width="10.81640625" style="689" bestFit="1" customWidth="1"/>
    <col min="6406" max="6406" width="14" style="689" bestFit="1" customWidth="1"/>
    <col min="6407" max="6407" width="9.81640625" style="689" bestFit="1" customWidth="1"/>
    <col min="6408" max="6408" width="1.81640625" style="689" customWidth="1"/>
    <col min="6409" max="6409" width="11.1796875" style="689" bestFit="1" customWidth="1"/>
    <col min="6410" max="6654" width="8.90625" style="689"/>
    <col min="6655" max="6655" width="28.453125" style="689" customWidth="1"/>
    <col min="6656" max="6656" width="2.453125" style="689" customWidth="1"/>
    <col min="6657" max="6658" width="10.1796875" style="689" bestFit="1" customWidth="1"/>
    <col min="6659" max="6659" width="11.1796875" style="689" bestFit="1" customWidth="1"/>
    <col min="6660" max="6660" width="3.1796875" style="689" customWidth="1"/>
    <col min="6661" max="6661" width="10.81640625" style="689" bestFit="1" customWidth="1"/>
    <col min="6662" max="6662" width="14" style="689" bestFit="1" customWidth="1"/>
    <col min="6663" max="6663" width="9.81640625" style="689" bestFit="1" customWidth="1"/>
    <col min="6664" max="6664" width="1.81640625" style="689" customWidth="1"/>
    <col min="6665" max="6665" width="11.1796875" style="689" bestFit="1" customWidth="1"/>
    <col min="6666" max="6910" width="8.90625" style="689"/>
    <col min="6911" max="6911" width="28.453125" style="689" customWidth="1"/>
    <col min="6912" max="6912" width="2.453125" style="689" customWidth="1"/>
    <col min="6913" max="6914" width="10.1796875" style="689" bestFit="1" customWidth="1"/>
    <col min="6915" max="6915" width="11.1796875" style="689" bestFit="1" customWidth="1"/>
    <col min="6916" max="6916" width="3.1796875" style="689" customWidth="1"/>
    <col min="6917" max="6917" width="10.81640625" style="689" bestFit="1" customWidth="1"/>
    <col min="6918" max="6918" width="14" style="689" bestFit="1" customWidth="1"/>
    <col min="6919" max="6919" width="9.81640625" style="689" bestFit="1" customWidth="1"/>
    <col min="6920" max="6920" width="1.81640625" style="689" customWidth="1"/>
    <col min="6921" max="6921" width="11.1796875" style="689" bestFit="1" customWidth="1"/>
    <col min="6922" max="7166" width="8.90625" style="689"/>
    <col min="7167" max="7167" width="28.453125" style="689" customWidth="1"/>
    <col min="7168" max="7168" width="2.453125" style="689" customWidth="1"/>
    <col min="7169" max="7170" width="10.1796875" style="689" bestFit="1" customWidth="1"/>
    <col min="7171" max="7171" width="11.1796875" style="689" bestFit="1" customWidth="1"/>
    <col min="7172" max="7172" width="3.1796875" style="689" customWidth="1"/>
    <col min="7173" max="7173" width="10.81640625" style="689" bestFit="1" customWidth="1"/>
    <col min="7174" max="7174" width="14" style="689" bestFit="1" customWidth="1"/>
    <col min="7175" max="7175" width="9.81640625" style="689" bestFit="1" customWidth="1"/>
    <col min="7176" max="7176" width="1.81640625" style="689" customWidth="1"/>
    <col min="7177" max="7177" width="11.1796875" style="689" bestFit="1" customWidth="1"/>
    <col min="7178" max="7422" width="8.90625" style="689"/>
    <col min="7423" max="7423" width="28.453125" style="689" customWidth="1"/>
    <col min="7424" max="7424" width="2.453125" style="689" customWidth="1"/>
    <col min="7425" max="7426" width="10.1796875" style="689" bestFit="1" customWidth="1"/>
    <col min="7427" max="7427" width="11.1796875" style="689" bestFit="1" customWidth="1"/>
    <col min="7428" max="7428" width="3.1796875" style="689" customWidth="1"/>
    <col min="7429" max="7429" width="10.81640625" style="689" bestFit="1" customWidth="1"/>
    <col min="7430" max="7430" width="14" style="689" bestFit="1" customWidth="1"/>
    <col min="7431" max="7431" width="9.81640625" style="689" bestFit="1" customWidth="1"/>
    <col min="7432" max="7432" width="1.81640625" style="689" customWidth="1"/>
    <col min="7433" max="7433" width="11.1796875" style="689" bestFit="1" customWidth="1"/>
    <col min="7434" max="7678" width="8.90625" style="689"/>
    <col min="7679" max="7679" width="28.453125" style="689" customWidth="1"/>
    <col min="7680" max="7680" width="2.453125" style="689" customWidth="1"/>
    <col min="7681" max="7682" width="10.1796875" style="689" bestFit="1" customWidth="1"/>
    <col min="7683" max="7683" width="11.1796875" style="689" bestFit="1" customWidth="1"/>
    <col min="7684" max="7684" width="3.1796875" style="689" customWidth="1"/>
    <col min="7685" max="7685" width="10.81640625" style="689" bestFit="1" customWidth="1"/>
    <col min="7686" max="7686" width="14" style="689" bestFit="1" customWidth="1"/>
    <col min="7687" max="7687" width="9.81640625" style="689" bestFit="1" customWidth="1"/>
    <col min="7688" max="7688" width="1.81640625" style="689" customWidth="1"/>
    <col min="7689" max="7689" width="11.1796875" style="689" bestFit="1" customWidth="1"/>
    <col min="7690" max="7934" width="8.90625" style="689"/>
    <col min="7935" max="7935" width="28.453125" style="689" customWidth="1"/>
    <col min="7936" max="7936" width="2.453125" style="689" customWidth="1"/>
    <col min="7937" max="7938" width="10.1796875" style="689" bestFit="1" customWidth="1"/>
    <col min="7939" max="7939" width="11.1796875" style="689" bestFit="1" customWidth="1"/>
    <col min="7940" max="7940" width="3.1796875" style="689" customWidth="1"/>
    <col min="7941" max="7941" width="10.81640625" style="689" bestFit="1" customWidth="1"/>
    <col min="7942" max="7942" width="14" style="689" bestFit="1" customWidth="1"/>
    <col min="7943" max="7943" width="9.81640625" style="689" bestFit="1" customWidth="1"/>
    <col min="7944" max="7944" width="1.81640625" style="689" customWidth="1"/>
    <col min="7945" max="7945" width="11.1796875" style="689" bestFit="1" customWidth="1"/>
    <col min="7946" max="8190" width="8.90625" style="689"/>
    <col min="8191" max="8191" width="28.453125" style="689" customWidth="1"/>
    <col min="8192" max="8192" width="2.453125" style="689" customWidth="1"/>
    <col min="8193" max="8194" width="10.1796875" style="689" bestFit="1" customWidth="1"/>
    <col min="8195" max="8195" width="11.1796875" style="689" bestFit="1" customWidth="1"/>
    <col min="8196" max="8196" width="3.1796875" style="689" customWidth="1"/>
    <col min="8197" max="8197" width="10.81640625" style="689" bestFit="1" customWidth="1"/>
    <col min="8198" max="8198" width="14" style="689" bestFit="1" customWidth="1"/>
    <col min="8199" max="8199" width="9.81640625" style="689" bestFit="1" customWidth="1"/>
    <col min="8200" max="8200" width="1.81640625" style="689" customWidth="1"/>
    <col min="8201" max="8201" width="11.1796875" style="689" bestFit="1" customWidth="1"/>
    <col min="8202" max="8446" width="8.90625" style="689"/>
    <col min="8447" max="8447" width="28.453125" style="689" customWidth="1"/>
    <col min="8448" max="8448" width="2.453125" style="689" customWidth="1"/>
    <col min="8449" max="8450" width="10.1796875" style="689" bestFit="1" customWidth="1"/>
    <col min="8451" max="8451" width="11.1796875" style="689" bestFit="1" customWidth="1"/>
    <col min="8452" max="8452" width="3.1796875" style="689" customWidth="1"/>
    <col min="8453" max="8453" width="10.81640625" style="689" bestFit="1" customWidth="1"/>
    <col min="8454" max="8454" width="14" style="689" bestFit="1" customWidth="1"/>
    <col min="8455" max="8455" width="9.81640625" style="689" bestFit="1" customWidth="1"/>
    <col min="8456" max="8456" width="1.81640625" style="689" customWidth="1"/>
    <col min="8457" max="8457" width="11.1796875" style="689" bestFit="1" customWidth="1"/>
    <col min="8458" max="8702" width="8.90625" style="689"/>
    <col min="8703" max="8703" width="28.453125" style="689" customWidth="1"/>
    <col min="8704" max="8704" width="2.453125" style="689" customWidth="1"/>
    <col min="8705" max="8706" width="10.1796875" style="689" bestFit="1" customWidth="1"/>
    <col min="8707" max="8707" width="11.1796875" style="689" bestFit="1" customWidth="1"/>
    <col min="8708" max="8708" width="3.1796875" style="689" customWidth="1"/>
    <col min="8709" max="8709" width="10.81640625" style="689" bestFit="1" customWidth="1"/>
    <col min="8710" max="8710" width="14" style="689" bestFit="1" customWidth="1"/>
    <col min="8711" max="8711" width="9.81640625" style="689" bestFit="1" customWidth="1"/>
    <col min="8712" max="8712" width="1.81640625" style="689" customWidth="1"/>
    <col min="8713" max="8713" width="11.1796875" style="689" bestFit="1" customWidth="1"/>
    <col min="8714" max="8958" width="8.90625" style="689"/>
    <col min="8959" max="8959" width="28.453125" style="689" customWidth="1"/>
    <col min="8960" max="8960" width="2.453125" style="689" customWidth="1"/>
    <col min="8961" max="8962" width="10.1796875" style="689" bestFit="1" customWidth="1"/>
    <col min="8963" max="8963" width="11.1796875" style="689" bestFit="1" customWidth="1"/>
    <col min="8964" max="8964" width="3.1796875" style="689" customWidth="1"/>
    <col min="8965" max="8965" width="10.81640625" style="689" bestFit="1" customWidth="1"/>
    <col min="8966" max="8966" width="14" style="689" bestFit="1" customWidth="1"/>
    <col min="8967" max="8967" width="9.81640625" style="689" bestFit="1" customWidth="1"/>
    <col min="8968" max="8968" width="1.81640625" style="689" customWidth="1"/>
    <col min="8969" max="8969" width="11.1796875" style="689" bestFit="1" customWidth="1"/>
    <col min="8970" max="9214" width="8.90625" style="689"/>
    <col min="9215" max="9215" width="28.453125" style="689" customWidth="1"/>
    <col min="9216" max="9216" width="2.453125" style="689" customWidth="1"/>
    <col min="9217" max="9218" width="10.1796875" style="689" bestFit="1" customWidth="1"/>
    <col min="9219" max="9219" width="11.1796875" style="689" bestFit="1" customWidth="1"/>
    <col min="9220" max="9220" width="3.1796875" style="689" customWidth="1"/>
    <col min="9221" max="9221" width="10.81640625" style="689" bestFit="1" customWidth="1"/>
    <col min="9222" max="9222" width="14" style="689" bestFit="1" customWidth="1"/>
    <col min="9223" max="9223" width="9.81640625" style="689" bestFit="1" customWidth="1"/>
    <col min="9224" max="9224" width="1.81640625" style="689" customWidth="1"/>
    <col min="9225" max="9225" width="11.1796875" style="689" bestFit="1" customWidth="1"/>
    <col min="9226" max="9470" width="8.90625" style="689"/>
    <col min="9471" max="9471" width="28.453125" style="689" customWidth="1"/>
    <col min="9472" max="9472" width="2.453125" style="689" customWidth="1"/>
    <col min="9473" max="9474" width="10.1796875" style="689" bestFit="1" customWidth="1"/>
    <col min="9475" max="9475" width="11.1796875" style="689" bestFit="1" customWidth="1"/>
    <col min="9476" max="9476" width="3.1796875" style="689" customWidth="1"/>
    <col min="9477" max="9477" width="10.81640625" style="689" bestFit="1" customWidth="1"/>
    <col min="9478" max="9478" width="14" style="689" bestFit="1" customWidth="1"/>
    <col min="9479" max="9479" width="9.81640625" style="689" bestFit="1" customWidth="1"/>
    <col min="9480" max="9480" width="1.81640625" style="689" customWidth="1"/>
    <col min="9481" max="9481" width="11.1796875" style="689" bestFit="1" customWidth="1"/>
    <col min="9482" max="9726" width="8.90625" style="689"/>
    <col min="9727" max="9727" width="28.453125" style="689" customWidth="1"/>
    <col min="9728" max="9728" width="2.453125" style="689" customWidth="1"/>
    <col min="9729" max="9730" width="10.1796875" style="689" bestFit="1" customWidth="1"/>
    <col min="9731" max="9731" width="11.1796875" style="689" bestFit="1" customWidth="1"/>
    <col min="9732" max="9732" width="3.1796875" style="689" customWidth="1"/>
    <col min="9733" max="9733" width="10.81640625" style="689" bestFit="1" customWidth="1"/>
    <col min="9734" max="9734" width="14" style="689" bestFit="1" customWidth="1"/>
    <col min="9735" max="9735" width="9.81640625" style="689" bestFit="1" customWidth="1"/>
    <col min="9736" max="9736" width="1.81640625" style="689" customWidth="1"/>
    <col min="9737" max="9737" width="11.1796875" style="689" bestFit="1" customWidth="1"/>
    <col min="9738" max="9982" width="8.90625" style="689"/>
    <col min="9983" max="9983" width="28.453125" style="689" customWidth="1"/>
    <col min="9984" max="9984" width="2.453125" style="689" customWidth="1"/>
    <col min="9985" max="9986" width="10.1796875" style="689" bestFit="1" customWidth="1"/>
    <col min="9987" max="9987" width="11.1796875" style="689" bestFit="1" customWidth="1"/>
    <col min="9988" max="9988" width="3.1796875" style="689" customWidth="1"/>
    <col min="9989" max="9989" width="10.81640625" style="689" bestFit="1" customWidth="1"/>
    <col min="9990" max="9990" width="14" style="689" bestFit="1" customWidth="1"/>
    <col min="9991" max="9991" width="9.81640625" style="689" bestFit="1" customWidth="1"/>
    <col min="9992" max="9992" width="1.81640625" style="689" customWidth="1"/>
    <col min="9993" max="9993" width="11.1796875" style="689" bestFit="1" customWidth="1"/>
    <col min="9994" max="10238" width="8.90625" style="689"/>
    <col min="10239" max="10239" width="28.453125" style="689" customWidth="1"/>
    <col min="10240" max="10240" width="2.453125" style="689" customWidth="1"/>
    <col min="10241" max="10242" width="10.1796875" style="689" bestFit="1" customWidth="1"/>
    <col min="10243" max="10243" width="11.1796875" style="689" bestFit="1" customWidth="1"/>
    <col min="10244" max="10244" width="3.1796875" style="689" customWidth="1"/>
    <col min="10245" max="10245" width="10.81640625" style="689" bestFit="1" customWidth="1"/>
    <col min="10246" max="10246" width="14" style="689" bestFit="1" customWidth="1"/>
    <col min="10247" max="10247" width="9.81640625" style="689" bestFit="1" customWidth="1"/>
    <col min="10248" max="10248" width="1.81640625" style="689" customWidth="1"/>
    <col min="10249" max="10249" width="11.1796875" style="689" bestFit="1" customWidth="1"/>
    <col min="10250" max="10494" width="8.90625" style="689"/>
    <col min="10495" max="10495" width="28.453125" style="689" customWidth="1"/>
    <col min="10496" max="10496" width="2.453125" style="689" customWidth="1"/>
    <col min="10497" max="10498" width="10.1796875" style="689" bestFit="1" customWidth="1"/>
    <col min="10499" max="10499" width="11.1796875" style="689" bestFit="1" customWidth="1"/>
    <col min="10500" max="10500" width="3.1796875" style="689" customWidth="1"/>
    <col min="10501" max="10501" width="10.81640625" style="689" bestFit="1" customWidth="1"/>
    <col min="10502" max="10502" width="14" style="689" bestFit="1" customWidth="1"/>
    <col min="10503" max="10503" width="9.81640625" style="689" bestFit="1" customWidth="1"/>
    <col min="10504" max="10504" width="1.81640625" style="689" customWidth="1"/>
    <col min="10505" max="10505" width="11.1796875" style="689" bestFit="1" customWidth="1"/>
    <col min="10506" max="10750" width="8.90625" style="689"/>
    <col min="10751" max="10751" width="28.453125" style="689" customWidth="1"/>
    <col min="10752" max="10752" width="2.453125" style="689" customWidth="1"/>
    <col min="10753" max="10754" width="10.1796875" style="689" bestFit="1" customWidth="1"/>
    <col min="10755" max="10755" width="11.1796875" style="689" bestFit="1" customWidth="1"/>
    <col min="10756" max="10756" width="3.1796875" style="689" customWidth="1"/>
    <col min="10757" max="10757" width="10.81640625" style="689" bestFit="1" customWidth="1"/>
    <col min="10758" max="10758" width="14" style="689" bestFit="1" customWidth="1"/>
    <col min="10759" max="10759" width="9.81640625" style="689" bestFit="1" customWidth="1"/>
    <col min="10760" max="10760" width="1.81640625" style="689" customWidth="1"/>
    <col min="10761" max="10761" width="11.1796875" style="689" bestFit="1" customWidth="1"/>
    <col min="10762" max="11006" width="8.90625" style="689"/>
    <col min="11007" max="11007" width="28.453125" style="689" customWidth="1"/>
    <col min="11008" max="11008" width="2.453125" style="689" customWidth="1"/>
    <col min="11009" max="11010" width="10.1796875" style="689" bestFit="1" customWidth="1"/>
    <col min="11011" max="11011" width="11.1796875" style="689" bestFit="1" customWidth="1"/>
    <col min="11012" max="11012" width="3.1796875" style="689" customWidth="1"/>
    <col min="11013" max="11013" width="10.81640625" style="689" bestFit="1" customWidth="1"/>
    <col min="11014" max="11014" width="14" style="689" bestFit="1" customWidth="1"/>
    <col min="11015" max="11015" width="9.81640625" style="689" bestFit="1" customWidth="1"/>
    <col min="11016" max="11016" width="1.81640625" style="689" customWidth="1"/>
    <col min="11017" max="11017" width="11.1796875" style="689" bestFit="1" customWidth="1"/>
    <col min="11018" max="11262" width="8.90625" style="689"/>
    <col min="11263" max="11263" width="28.453125" style="689" customWidth="1"/>
    <col min="11264" max="11264" width="2.453125" style="689" customWidth="1"/>
    <col min="11265" max="11266" width="10.1796875" style="689" bestFit="1" customWidth="1"/>
    <col min="11267" max="11267" width="11.1796875" style="689" bestFit="1" customWidth="1"/>
    <col min="11268" max="11268" width="3.1796875" style="689" customWidth="1"/>
    <col min="11269" max="11269" width="10.81640625" style="689" bestFit="1" customWidth="1"/>
    <col min="11270" max="11270" width="14" style="689" bestFit="1" customWidth="1"/>
    <col min="11271" max="11271" width="9.81640625" style="689" bestFit="1" customWidth="1"/>
    <col min="11272" max="11272" width="1.81640625" style="689" customWidth="1"/>
    <col min="11273" max="11273" width="11.1796875" style="689" bestFit="1" customWidth="1"/>
    <col min="11274" max="11518" width="8.90625" style="689"/>
    <col min="11519" max="11519" width="28.453125" style="689" customWidth="1"/>
    <col min="11520" max="11520" width="2.453125" style="689" customWidth="1"/>
    <col min="11521" max="11522" width="10.1796875" style="689" bestFit="1" customWidth="1"/>
    <col min="11523" max="11523" width="11.1796875" style="689" bestFit="1" customWidth="1"/>
    <col min="11524" max="11524" width="3.1796875" style="689" customWidth="1"/>
    <col min="11525" max="11525" width="10.81640625" style="689" bestFit="1" customWidth="1"/>
    <col min="11526" max="11526" width="14" style="689" bestFit="1" customWidth="1"/>
    <col min="11527" max="11527" width="9.81640625" style="689" bestFit="1" customWidth="1"/>
    <col min="11528" max="11528" width="1.81640625" style="689" customWidth="1"/>
    <col min="11529" max="11529" width="11.1796875" style="689" bestFit="1" customWidth="1"/>
    <col min="11530" max="11774" width="8.90625" style="689"/>
    <col min="11775" max="11775" width="28.453125" style="689" customWidth="1"/>
    <col min="11776" max="11776" width="2.453125" style="689" customWidth="1"/>
    <col min="11777" max="11778" width="10.1796875" style="689" bestFit="1" customWidth="1"/>
    <col min="11779" max="11779" width="11.1796875" style="689" bestFit="1" customWidth="1"/>
    <col min="11780" max="11780" width="3.1796875" style="689" customWidth="1"/>
    <col min="11781" max="11781" width="10.81640625" style="689" bestFit="1" customWidth="1"/>
    <col min="11782" max="11782" width="14" style="689" bestFit="1" customWidth="1"/>
    <col min="11783" max="11783" width="9.81640625" style="689" bestFit="1" customWidth="1"/>
    <col min="11784" max="11784" width="1.81640625" style="689" customWidth="1"/>
    <col min="11785" max="11785" width="11.1796875" style="689" bestFit="1" customWidth="1"/>
    <col min="11786" max="12030" width="8.90625" style="689"/>
    <col min="12031" max="12031" width="28.453125" style="689" customWidth="1"/>
    <col min="12032" max="12032" width="2.453125" style="689" customWidth="1"/>
    <col min="12033" max="12034" width="10.1796875" style="689" bestFit="1" customWidth="1"/>
    <col min="12035" max="12035" width="11.1796875" style="689" bestFit="1" customWidth="1"/>
    <col min="12036" max="12036" width="3.1796875" style="689" customWidth="1"/>
    <col min="12037" max="12037" width="10.81640625" style="689" bestFit="1" customWidth="1"/>
    <col min="12038" max="12038" width="14" style="689" bestFit="1" customWidth="1"/>
    <col min="12039" max="12039" width="9.81640625" style="689" bestFit="1" customWidth="1"/>
    <col min="12040" max="12040" width="1.81640625" style="689" customWidth="1"/>
    <col min="12041" max="12041" width="11.1796875" style="689" bestFit="1" customWidth="1"/>
    <col min="12042" max="12286" width="8.90625" style="689"/>
    <col min="12287" max="12287" width="28.453125" style="689" customWidth="1"/>
    <col min="12288" max="12288" width="2.453125" style="689" customWidth="1"/>
    <col min="12289" max="12290" width="10.1796875" style="689" bestFit="1" customWidth="1"/>
    <col min="12291" max="12291" width="11.1796875" style="689" bestFit="1" customWidth="1"/>
    <col min="12292" max="12292" width="3.1796875" style="689" customWidth="1"/>
    <col min="12293" max="12293" width="10.81640625" style="689" bestFit="1" customWidth="1"/>
    <col min="12294" max="12294" width="14" style="689" bestFit="1" customWidth="1"/>
    <col min="12295" max="12295" width="9.81640625" style="689" bestFit="1" customWidth="1"/>
    <col min="12296" max="12296" width="1.81640625" style="689" customWidth="1"/>
    <col min="12297" max="12297" width="11.1796875" style="689" bestFit="1" customWidth="1"/>
    <col min="12298" max="12542" width="8.90625" style="689"/>
    <col min="12543" max="12543" width="28.453125" style="689" customWidth="1"/>
    <col min="12544" max="12544" width="2.453125" style="689" customWidth="1"/>
    <col min="12545" max="12546" width="10.1796875" style="689" bestFit="1" customWidth="1"/>
    <col min="12547" max="12547" width="11.1796875" style="689" bestFit="1" customWidth="1"/>
    <col min="12548" max="12548" width="3.1796875" style="689" customWidth="1"/>
    <col min="12549" max="12549" width="10.81640625" style="689" bestFit="1" customWidth="1"/>
    <col min="12550" max="12550" width="14" style="689" bestFit="1" customWidth="1"/>
    <col min="12551" max="12551" width="9.81640625" style="689" bestFit="1" customWidth="1"/>
    <col min="12552" max="12552" width="1.81640625" style="689" customWidth="1"/>
    <col min="12553" max="12553" width="11.1796875" style="689" bestFit="1" customWidth="1"/>
    <col min="12554" max="12798" width="8.90625" style="689"/>
    <col min="12799" max="12799" width="28.453125" style="689" customWidth="1"/>
    <col min="12800" max="12800" width="2.453125" style="689" customWidth="1"/>
    <col min="12801" max="12802" width="10.1796875" style="689" bestFit="1" customWidth="1"/>
    <col min="12803" max="12803" width="11.1796875" style="689" bestFit="1" customWidth="1"/>
    <col min="12804" max="12804" width="3.1796875" style="689" customWidth="1"/>
    <col min="12805" max="12805" width="10.81640625" style="689" bestFit="1" customWidth="1"/>
    <col min="12806" max="12806" width="14" style="689" bestFit="1" customWidth="1"/>
    <col min="12807" max="12807" width="9.81640625" style="689" bestFit="1" customWidth="1"/>
    <col min="12808" max="12808" width="1.81640625" style="689" customWidth="1"/>
    <col min="12809" max="12809" width="11.1796875" style="689" bestFit="1" customWidth="1"/>
    <col min="12810" max="13054" width="8.90625" style="689"/>
    <col min="13055" max="13055" width="28.453125" style="689" customWidth="1"/>
    <col min="13056" max="13056" width="2.453125" style="689" customWidth="1"/>
    <col min="13057" max="13058" width="10.1796875" style="689" bestFit="1" customWidth="1"/>
    <col min="13059" max="13059" width="11.1796875" style="689" bestFit="1" customWidth="1"/>
    <col min="13060" max="13060" width="3.1796875" style="689" customWidth="1"/>
    <col min="13061" max="13061" width="10.81640625" style="689" bestFit="1" customWidth="1"/>
    <col min="13062" max="13062" width="14" style="689" bestFit="1" customWidth="1"/>
    <col min="13063" max="13063" width="9.81640625" style="689" bestFit="1" customWidth="1"/>
    <col min="13064" max="13064" width="1.81640625" style="689" customWidth="1"/>
    <col min="13065" max="13065" width="11.1796875" style="689" bestFit="1" customWidth="1"/>
    <col min="13066" max="13310" width="8.90625" style="689"/>
    <col min="13311" max="13311" width="28.453125" style="689" customWidth="1"/>
    <col min="13312" max="13312" width="2.453125" style="689" customWidth="1"/>
    <col min="13313" max="13314" width="10.1796875" style="689" bestFit="1" customWidth="1"/>
    <col min="13315" max="13315" width="11.1796875" style="689" bestFit="1" customWidth="1"/>
    <col min="13316" max="13316" width="3.1796875" style="689" customWidth="1"/>
    <col min="13317" max="13317" width="10.81640625" style="689" bestFit="1" customWidth="1"/>
    <col min="13318" max="13318" width="14" style="689" bestFit="1" customWidth="1"/>
    <col min="13319" max="13319" width="9.81640625" style="689" bestFit="1" customWidth="1"/>
    <col min="13320" max="13320" width="1.81640625" style="689" customWidth="1"/>
    <col min="13321" max="13321" width="11.1796875" style="689" bestFit="1" customWidth="1"/>
    <col min="13322" max="13566" width="8.90625" style="689"/>
    <col min="13567" max="13567" width="28.453125" style="689" customWidth="1"/>
    <col min="13568" max="13568" width="2.453125" style="689" customWidth="1"/>
    <col min="13569" max="13570" width="10.1796875" style="689" bestFit="1" customWidth="1"/>
    <col min="13571" max="13571" width="11.1796875" style="689" bestFit="1" customWidth="1"/>
    <col min="13572" max="13572" width="3.1796875" style="689" customWidth="1"/>
    <col min="13573" max="13573" width="10.81640625" style="689" bestFit="1" customWidth="1"/>
    <col min="13574" max="13574" width="14" style="689" bestFit="1" customWidth="1"/>
    <col min="13575" max="13575" width="9.81640625" style="689" bestFit="1" customWidth="1"/>
    <col min="13576" max="13576" width="1.81640625" style="689" customWidth="1"/>
    <col min="13577" max="13577" width="11.1796875" style="689" bestFit="1" customWidth="1"/>
    <col min="13578" max="13822" width="8.90625" style="689"/>
    <col min="13823" max="13823" width="28.453125" style="689" customWidth="1"/>
    <col min="13824" max="13824" width="2.453125" style="689" customWidth="1"/>
    <col min="13825" max="13826" width="10.1796875" style="689" bestFit="1" customWidth="1"/>
    <col min="13827" max="13827" width="11.1796875" style="689" bestFit="1" customWidth="1"/>
    <col min="13828" max="13828" width="3.1796875" style="689" customWidth="1"/>
    <col min="13829" max="13829" width="10.81640625" style="689" bestFit="1" customWidth="1"/>
    <col min="13830" max="13830" width="14" style="689" bestFit="1" customWidth="1"/>
    <col min="13831" max="13831" width="9.81640625" style="689" bestFit="1" customWidth="1"/>
    <col min="13832" max="13832" width="1.81640625" style="689" customWidth="1"/>
    <col min="13833" max="13833" width="11.1796875" style="689" bestFit="1" customWidth="1"/>
    <col min="13834" max="14078" width="8.90625" style="689"/>
    <col min="14079" max="14079" width="28.453125" style="689" customWidth="1"/>
    <col min="14080" max="14080" width="2.453125" style="689" customWidth="1"/>
    <col min="14081" max="14082" width="10.1796875" style="689" bestFit="1" customWidth="1"/>
    <col min="14083" max="14083" width="11.1796875" style="689" bestFit="1" customWidth="1"/>
    <col min="14084" max="14084" width="3.1796875" style="689" customWidth="1"/>
    <col min="14085" max="14085" width="10.81640625" style="689" bestFit="1" customWidth="1"/>
    <col min="14086" max="14086" width="14" style="689" bestFit="1" customWidth="1"/>
    <col min="14087" max="14087" width="9.81640625" style="689" bestFit="1" customWidth="1"/>
    <col min="14088" max="14088" width="1.81640625" style="689" customWidth="1"/>
    <col min="14089" max="14089" width="11.1796875" style="689" bestFit="1" customWidth="1"/>
    <col min="14090" max="14334" width="8.90625" style="689"/>
    <col min="14335" max="14335" width="28.453125" style="689" customWidth="1"/>
    <col min="14336" max="14336" width="2.453125" style="689" customWidth="1"/>
    <col min="14337" max="14338" width="10.1796875" style="689" bestFit="1" customWidth="1"/>
    <col min="14339" max="14339" width="11.1796875" style="689" bestFit="1" customWidth="1"/>
    <col min="14340" max="14340" width="3.1796875" style="689" customWidth="1"/>
    <col min="14341" max="14341" width="10.81640625" style="689" bestFit="1" customWidth="1"/>
    <col min="14342" max="14342" width="14" style="689" bestFit="1" customWidth="1"/>
    <col min="14343" max="14343" width="9.81640625" style="689" bestFit="1" customWidth="1"/>
    <col min="14344" max="14344" width="1.81640625" style="689" customWidth="1"/>
    <col min="14345" max="14345" width="11.1796875" style="689" bestFit="1" customWidth="1"/>
    <col min="14346" max="14590" width="8.90625" style="689"/>
    <col min="14591" max="14591" width="28.453125" style="689" customWidth="1"/>
    <col min="14592" max="14592" width="2.453125" style="689" customWidth="1"/>
    <col min="14593" max="14594" width="10.1796875" style="689" bestFit="1" customWidth="1"/>
    <col min="14595" max="14595" width="11.1796875" style="689" bestFit="1" customWidth="1"/>
    <col min="14596" max="14596" width="3.1796875" style="689" customWidth="1"/>
    <col min="14597" max="14597" width="10.81640625" style="689" bestFit="1" customWidth="1"/>
    <col min="14598" max="14598" width="14" style="689" bestFit="1" customWidth="1"/>
    <col min="14599" max="14599" width="9.81640625" style="689" bestFit="1" customWidth="1"/>
    <col min="14600" max="14600" width="1.81640625" style="689" customWidth="1"/>
    <col min="14601" max="14601" width="11.1796875" style="689" bestFit="1" customWidth="1"/>
    <col min="14602" max="14846" width="8.90625" style="689"/>
    <col min="14847" max="14847" width="28.453125" style="689" customWidth="1"/>
    <col min="14848" max="14848" width="2.453125" style="689" customWidth="1"/>
    <col min="14849" max="14850" width="10.1796875" style="689" bestFit="1" customWidth="1"/>
    <col min="14851" max="14851" width="11.1796875" style="689" bestFit="1" customWidth="1"/>
    <col min="14852" max="14852" width="3.1796875" style="689" customWidth="1"/>
    <col min="14853" max="14853" width="10.81640625" style="689" bestFit="1" customWidth="1"/>
    <col min="14854" max="14854" width="14" style="689" bestFit="1" customWidth="1"/>
    <col min="14855" max="14855" width="9.81640625" style="689" bestFit="1" customWidth="1"/>
    <col min="14856" max="14856" width="1.81640625" style="689" customWidth="1"/>
    <col min="14857" max="14857" width="11.1796875" style="689" bestFit="1" customWidth="1"/>
    <col min="14858" max="15102" width="8.90625" style="689"/>
    <col min="15103" max="15103" width="28.453125" style="689" customWidth="1"/>
    <col min="15104" max="15104" width="2.453125" style="689" customWidth="1"/>
    <col min="15105" max="15106" width="10.1796875" style="689" bestFit="1" customWidth="1"/>
    <col min="15107" max="15107" width="11.1796875" style="689" bestFit="1" customWidth="1"/>
    <col min="15108" max="15108" width="3.1796875" style="689" customWidth="1"/>
    <col min="15109" max="15109" width="10.81640625" style="689" bestFit="1" customWidth="1"/>
    <col min="15110" max="15110" width="14" style="689" bestFit="1" customWidth="1"/>
    <col min="15111" max="15111" width="9.81640625" style="689" bestFit="1" customWidth="1"/>
    <col min="15112" max="15112" width="1.81640625" style="689" customWidth="1"/>
    <col min="15113" max="15113" width="11.1796875" style="689" bestFit="1" customWidth="1"/>
    <col min="15114" max="15358" width="8.90625" style="689"/>
    <col min="15359" max="15359" width="28.453125" style="689" customWidth="1"/>
    <col min="15360" max="15360" width="2.453125" style="689" customWidth="1"/>
    <col min="15361" max="15362" width="10.1796875" style="689" bestFit="1" customWidth="1"/>
    <col min="15363" max="15363" width="11.1796875" style="689" bestFit="1" customWidth="1"/>
    <col min="15364" max="15364" width="3.1796875" style="689" customWidth="1"/>
    <col min="15365" max="15365" width="10.81640625" style="689" bestFit="1" customWidth="1"/>
    <col min="15366" max="15366" width="14" style="689" bestFit="1" customWidth="1"/>
    <col min="15367" max="15367" width="9.81640625" style="689" bestFit="1" customWidth="1"/>
    <col min="15368" max="15368" width="1.81640625" style="689" customWidth="1"/>
    <col min="15369" max="15369" width="11.1796875" style="689" bestFit="1" customWidth="1"/>
    <col min="15370" max="15614" width="8.90625" style="689"/>
    <col min="15615" max="15615" width="28.453125" style="689" customWidth="1"/>
    <col min="15616" max="15616" width="2.453125" style="689" customWidth="1"/>
    <col min="15617" max="15618" width="10.1796875" style="689" bestFit="1" customWidth="1"/>
    <col min="15619" max="15619" width="11.1796875" style="689" bestFit="1" customWidth="1"/>
    <col min="15620" max="15620" width="3.1796875" style="689" customWidth="1"/>
    <col min="15621" max="15621" width="10.81640625" style="689" bestFit="1" customWidth="1"/>
    <col min="15622" max="15622" width="14" style="689" bestFit="1" customWidth="1"/>
    <col min="15623" max="15623" width="9.81640625" style="689" bestFit="1" customWidth="1"/>
    <col min="15624" max="15624" width="1.81640625" style="689" customWidth="1"/>
    <col min="15625" max="15625" width="11.1796875" style="689" bestFit="1" customWidth="1"/>
    <col min="15626" max="15870" width="8.90625" style="689"/>
    <col min="15871" max="15871" width="28.453125" style="689" customWidth="1"/>
    <col min="15872" max="15872" width="2.453125" style="689" customWidth="1"/>
    <col min="15873" max="15874" width="10.1796875" style="689" bestFit="1" customWidth="1"/>
    <col min="15875" max="15875" width="11.1796875" style="689" bestFit="1" customWidth="1"/>
    <col min="15876" max="15876" width="3.1796875" style="689" customWidth="1"/>
    <col min="15877" max="15877" width="10.81640625" style="689" bestFit="1" customWidth="1"/>
    <col min="15878" max="15878" width="14" style="689" bestFit="1" customWidth="1"/>
    <col min="15879" max="15879" width="9.81640625" style="689" bestFit="1" customWidth="1"/>
    <col min="15880" max="15880" width="1.81640625" style="689" customWidth="1"/>
    <col min="15881" max="15881" width="11.1796875" style="689" bestFit="1" customWidth="1"/>
    <col min="15882" max="16126" width="8.90625" style="689"/>
    <col min="16127" max="16127" width="28.453125" style="689" customWidth="1"/>
    <col min="16128" max="16128" width="2.453125" style="689" customWidth="1"/>
    <col min="16129" max="16130" width="10.1796875" style="689" bestFit="1" customWidth="1"/>
    <col min="16131" max="16131" width="11.1796875" style="689" bestFit="1" customWidth="1"/>
    <col min="16132" max="16132" width="3.1796875" style="689" customWidth="1"/>
    <col min="16133" max="16133" width="10.81640625" style="689" bestFit="1" customWidth="1"/>
    <col min="16134" max="16134" width="14" style="689" bestFit="1" customWidth="1"/>
    <col min="16135" max="16135" width="9.81640625" style="689" bestFit="1" customWidth="1"/>
    <col min="16136" max="16136" width="1.81640625" style="689" customWidth="1"/>
    <col min="16137" max="16137" width="11.1796875" style="689" bestFit="1" customWidth="1"/>
    <col min="16138" max="16384" width="8.90625" style="689"/>
  </cols>
  <sheetData>
    <row r="1" spans="2:13" ht="15.5">
      <c r="F1" s="1123"/>
      <c r="G1" s="1123"/>
      <c r="H1" s="1123"/>
      <c r="I1" s="1123"/>
      <c r="J1" s="1123"/>
      <c r="K1" s="1123"/>
    </row>
    <row r="2" spans="2:13" ht="16" thickBot="1">
      <c r="F2" s="1124" t="s">
        <v>507</v>
      </c>
      <c r="G2" s="1124"/>
      <c r="H2" s="1124"/>
      <c r="I2" s="1124"/>
      <c r="J2" s="1124"/>
      <c r="K2" s="1124"/>
    </row>
    <row r="4" spans="2:13" ht="21" customHeight="1" thickBot="1">
      <c r="C4" s="690"/>
      <c r="D4" s="691"/>
      <c r="E4" s="692"/>
      <c r="F4" s="1118" t="s">
        <v>718</v>
      </c>
      <c r="G4" s="1118"/>
      <c r="H4" s="1118"/>
      <c r="I4" s="1118"/>
      <c r="J4" s="1118"/>
      <c r="K4" s="1118"/>
    </row>
    <row r="5" spans="2:13" ht="33" customHeight="1" thickBot="1">
      <c r="D5" s="758" t="s">
        <v>694</v>
      </c>
      <c r="E5" s="759"/>
      <c r="F5" s="760" t="s">
        <v>398</v>
      </c>
      <c r="G5" s="708" t="s">
        <v>397</v>
      </c>
      <c r="H5" s="708" t="s">
        <v>551</v>
      </c>
      <c r="I5" s="709" t="s">
        <v>132</v>
      </c>
      <c r="J5" s="761"/>
      <c r="K5" s="762" t="s">
        <v>197</v>
      </c>
      <c r="L5" s="761"/>
    </row>
    <row r="6" spans="2:13">
      <c r="B6" s="689" t="s">
        <v>133</v>
      </c>
      <c r="C6" s="693"/>
      <c r="D6" s="764">
        <v>46000</v>
      </c>
      <c r="E6" s="765"/>
      <c r="F6" s="694">
        <v>2609</v>
      </c>
      <c r="G6" s="694">
        <v>0</v>
      </c>
      <c r="H6" s="694"/>
      <c r="I6" s="694">
        <f>SUM(F6:H6)</f>
        <v>2609</v>
      </c>
      <c r="J6" s="707"/>
      <c r="K6" s="694">
        <f>+D6-I6</f>
        <v>43391</v>
      </c>
      <c r="L6" s="707"/>
    </row>
    <row r="7" spans="2:13">
      <c r="B7" s="689" t="s">
        <v>134</v>
      </c>
      <c r="C7" s="695"/>
      <c r="D7" s="890">
        <v>780195</v>
      </c>
      <c r="E7" s="765"/>
      <c r="F7" s="890">
        <v>565498</v>
      </c>
      <c r="G7" s="697">
        <v>0</v>
      </c>
      <c r="H7" s="697"/>
      <c r="I7" s="767">
        <f t="shared" ref="I7:I13" si="0">SUM(F7:H7)</f>
        <v>565498</v>
      </c>
      <c r="J7" s="707"/>
      <c r="K7" s="767">
        <f>+D7-I7</f>
        <v>214697</v>
      </c>
      <c r="L7" s="707"/>
      <c r="M7" s="698"/>
    </row>
    <row r="8" spans="2:13" ht="13" thickBot="1">
      <c r="B8" s="689" t="s">
        <v>135</v>
      </c>
      <c r="C8" s="695"/>
      <c r="D8" s="917">
        <v>602000</v>
      </c>
      <c r="E8" s="765"/>
      <c r="F8" s="704">
        <v>75510</v>
      </c>
      <c r="G8" s="704">
        <v>30000</v>
      </c>
      <c r="H8" s="704"/>
      <c r="I8" s="705">
        <f t="shared" si="0"/>
        <v>105510</v>
      </c>
      <c r="J8" s="707"/>
      <c r="K8" s="705">
        <f>+D8-I8</f>
        <v>496490</v>
      </c>
      <c r="L8" s="707"/>
    </row>
    <row r="9" spans="2:13" ht="13" hidden="1" thickBot="1">
      <c r="B9" s="689" t="s">
        <v>346</v>
      </c>
      <c r="C9" s="695"/>
      <c r="D9" s="917">
        <v>0</v>
      </c>
      <c r="E9" s="765"/>
      <c r="F9" s="704">
        <v>0</v>
      </c>
      <c r="G9" s="704">
        <v>0</v>
      </c>
      <c r="H9" s="704">
        <v>0</v>
      </c>
      <c r="I9" s="705">
        <f t="shared" si="0"/>
        <v>0</v>
      </c>
      <c r="J9" s="707"/>
      <c r="K9" s="705">
        <f>+D9-I9</f>
        <v>0</v>
      </c>
      <c r="L9" s="707"/>
    </row>
    <row r="10" spans="2:13">
      <c r="B10" s="689" t="s">
        <v>198</v>
      </c>
      <c r="C10" s="693"/>
      <c r="D10" s="918">
        <f>SUM(D6:D9)</f>
        <v>1428195</v>
      </c>
      <c r="E10" s="769"/>
      <c r="F10" s="701">
        <f>SUM(F6:F9)</f>
        <v>643617</v>
      </c>
      <c r="G10" s="701">
        <f>SUM(G6:G9)</f>
        <v>30000</v>
      </c>
      <c r="H10" s="701">
        <f>SUM(H6:H9)</f>
        <v>0</v>
      </c>
      <c r="I10" s="701">
        <f>SUM(I6:I9)</f>
        <v>673617</v>
      </c>
      <c r="J10" s="707"/>
      <c r="K10" s="701">
        <f>SUM(K6:K9)</f>
        <v>754578</v>
      </c>
      <c r="L10" s="707"/>
    </row>
    <row r="11" spans="2:13" hidden="1">
      <c r="B11" s="689" t="s">
        <v>200</v>
      </c>
      <c r="C11" s="693"/>
      <c r="D11" s="918"/>
      <c r="E11" s="769"/>
      <c r="F11" s="701">
        <v>0</v>
      </c>
      <c r="G11" s="701"/>
      <c r="H11" s="701"/>
      <c r="I11" s="895">
        <f t="shared" si="0"/>
        <v>0</v>
      </c>
      <c r="J11" s="707"/>
      <c r="K11" s="894">
        <f>+D11-I11</f>
        <v>0</v>
      </c>
      <c r="L11" s="707"/>
    </row>
    <row r="12" spans="2:13" ht="13" thickBot="1">
      <c r="B12" s="689" t="s">
        <v>719</v>
      </c>
      <c r="C12" s="693"/>
      <c r="D12" s="919">
        <v>0</v>
      </c>
      <c r="E12" s="769"/>
      <c r="F12" s="920">
        <v>51102</v>
      </c>
      <c r="G12" s="704">
        <v>0</v>
      </c>
      <c r="H12" s="704">
        <v>0</v>
      </c>
      <c r="I12" s="705">
        <f t="shared" si="0"/>
        <v>51102</v>
      </c>
      <c r="J12" s="765"/>
      <c r="K12" s="705">
        <f>+D12-I12</f>
        <v>-51102</v>
      </c>
      <c r="L12" s="707"/>
    </row>
    <row r="13" spans="2:13" ht="13" hidden="1" thickBot="1">
      <c r="B13" s="689" t="s">
        <v>200</v>
      </c>
      <c r="C13" s="695"/>
      <c r="D13" s="921">
        <v>0</v>
      </c>
      <c r="E13" s="765"/>
      <c r="F13" s="700"/>
      <c r="G13" s="700"/>
      <c r="H13" s="700"/>
      <c r="I13" s="706">
        <f t="shared" si="0"/>
        <v>0</v>
      </c>
      <c r="J13" s="707"/>
      <c r="K13" s="706">
        <f>+D13-I13</f>
        <v>0</v>
      </c>
      <c r="L13" s="707"/>
    </row>
    <row r="14" spans="2:13">
      <c r="B14" s="689" t="s">
        <v>138</v>
      </c>
      <c r="C14" s="693"/>
      <c r="D14" s="918">
        <f>SUM(D10:D13)</f>
        <v>1428195</v>
      </c>
      <c r="E14" s="765"/>
      <c r="F14" s="701">
        <f>SUM(F10:F13)</f>
        <v>694719</v>
      </c>
      <c r="G14" s="701">
        <f>SUM(G10:G13)</f>
        <v>30000</v>
      </c>
      <c r="H14" s="701">
        <f>SUM(H10:H13)</f>
        <v>0</v>
      </c>
      <c r="I14" s="701">
        <f>SUM(I10:I13)</f>
        <v>724719</v>
      </c>
      <c r="J14" s="707"/>
      <c r="K14" s="701">
        <f>SUM(K10:K13)</f>
        <v>703476</v>
      </c>
      <c r="L14" s="707"/>
    </row>
    <row r="15" spans="2:13">
      <c r="C15" s="693"/>
      <c r="D15" s="702"/>
      <c r="E15" s="692"/>
      <c r="F15" s="701"/>
      <c r="G15" s="701"/>
      <c r="H15" s="702"/>
      <c r="I15" s="702"/>
      <c r="K15" s="701"/>
    </row>
    <row r="17" spans="2:9">
      <c r="B17" s="922" t="s">
        <v>720</v>
      </c>
    </row>
    <row r="18" spans="2:9">
      <c r="B18" s="689" t="s">
        <v>721</v>
      </c>
      <c r="D18" s="923">
        <v>12277</v>
      </c>
      <c r="I18" s="702"/>
    </row>
    <row r="19" spans="2:9">
      <c r="B19" s="689" t="s">
        <v>722</v>
      </c>
      <c r="D19" s="923">
        <v>8142</v>
      </c>
      <c r="I19" s="702"/>
    </row>
    <row r="20" spans="2:9">
      <c r="B20" s="689" t="s">
        <v>723</v>
      </c>
      <c r="D20" s="923">
        <v>26133</v>
      </c>
      <c r="I20" s="702"/>
    </row>
    <row r="21" spans="2:9">
      <c r="B21" s="689" t="s">
        <v>724</v>
      </c>
      <c r="D21" s="923">
        <v>4549</v>
      </c>
      <c r="I21" s="702"/>
    </row>
    <row r="23" spans="2:9">
      <c r="B23" s="922" t="s">
        <v>200</v>
      </c>
    </row>
    <row r="24" spans="2:9">
      <c r="D24" s="923"/>
    </row>
  </sheetData>
  <mergeCells count="3">
    <mergeCell ref="F1:K1"/>
    <mergeCell ref="F2:K2"/>
    <mergeCell ref="F4:K4"/>
  </mergeCells>
  <pageMargins left="0.75" right="0.75" top="1" bottom="1" header="0.5" footer="0.5"/>
  <pageSetup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8"/>
  <sheetViews>
    <sheetView showGridLines="0" workbookViewId="0">
      <selection activeCell="K27" sqref="K27"/>
    </sheetView>
  </sheetViews>
  <sheetFormatPr defaultRowHeight="12.5"/>
  <cols>
    <col min="1" max="1" width="8.90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3.6328125" style="689" customWidth="1"/>
    <col min="13" max="13" width="13.36328125" style="689" customWidth="1"/>
    <col min="14" max="255" width="8.90625" style="689"/>
    <col min="256" max="256" width="28.453125" style="689" customWidth="1"/>
    <col min="257" max="257" width="2.453125" style="689" customWidth="1"/>
    <col min="258" max="259" width="10.36328125" style="689" bestFit="1" customWidth="1"/>
    <col min="260" max="260" width="11.36328125" style="689" bestFit="1" customWidth="1"/>
    <col min="261" max="261" width="3.08984375" style="689" customWidth="1"/>
    <col min="262" max="262" width="10.90625" style="689" bestFit="1" customWidth="1"/>
    <col min="263" max="263" width="14" style="689" bestFit="1" customWidth="1"/>
    <col min="264" max="264" width="9.6328125" style="689" bestFit="1" customWidth="1"/>
    <col min="265" max="265" width="1.90625" style="689" customWidth="1"/>
    <col min="266" max="266" width="11.36328125" style="689" bestFit="1" customWidth="1"/>
    <col min="267" max="511" width="8.90625" style="689"/>
    <col min="512" max="512" width="28.453125" style="689" customWidth="1"/>
    <col min="513" max="513" width="2.453125" style="689" customWidth="1"/>
    <col min="514" max="515" width="10.36328125" style="689" bestFit="1" customWidth="1"/>
    <col min="516" max="516" width="11.36328125" style="689" bestFit="1" customWidth="1"/>
    <col min="517" max="517" width="3.08984375" style="689" customWidth="1"/>
    <col min="518" max="518" width="10.90625" style="689" bestFit="1" customWidth="1"/>
    <col min="519" max="519" width="14" style="689" bestFit="1" customWidth="1"/>
    <col min="520" max="520" width="9.6328125" style="689" bestFit="1" customWidth="1"/>
    <col min="521" max="521" width="1.90625" style="689" customWidth="1"/>
    <col min="522" max="522" width="11.36328125" style="689" bestFit="1" customWidth="1"/>
    <col min="523" max="767" width="8.90625" style="689"/>
    <col min="768" max="768" width="28.453125" style="689" customWidth="1"/>
    <col min="769" max="769" width="2.453125" style="689" customWidth="1"/>
    <col min="770" max="771" width="10.36328125" style="689" bestFit="1" customWidth="1"/>
    <col min="772" max="772" width="11.36328125" style="689" bestFit="1" customWidth="1"/>
    <col min="773" max="773" width="3.08984375" style="689" customWidth="1"/>
    <col min="774" max="774" width="10.90625" style="689" bestFit="1" customWidth="1"/>
    <col min="775" max="775" width="14" style="689" bestFit="1" customWidth="1"/>
    <col min="776" max="776" width="9.6328125" style="689" bestFit="1" customWidth="1"/>
    <col min="777" max="777" width="1.90625" style="689" customWidth="1"/>
    <col min="778" max="778" width="11.36328125" style="689" bestFit="1" customWidth="1"/>
    <col min="779" max="1023" width="8.90625" style="689"/>
    <col min="1024" max="1024" width="28.453125" style="689" customWidth="1"/>
    <col min="1025" max="1025" width="2.453125" style="689" customWidth="1"/>
    <col min="1026" max="1027" width="10.36328125" style="689" bestFit="1" customWidth="1"/>
    <col min="1028" max="1028" width="11.36328125" style="689" bestFit="1" customWidth="1"/>
    <col min="1029" max="1029" width="3.08984375" style="689" customWidth="1"/>
    <col min="1030" max="1030" width="10.90625" style="689" bestFit="1" customWidth="1"/>
    <col min="1031" max="1031" width="14" style="689" bestFit="1" customWidth="1"/>
    <col min="1032" max="1032" width="9.6328125" style="689" bestFit="1" customWidth="1"/>
    <col min="1033" max="1033" width="1.90625" style="689" customWidth="1"/>
    <col min="1034" max="1034" width="11.36328125" style="689" bestFit="1" customWidth="1"/>
    <col min="1035" max="1279" width="8.90625" style="689"/>
    <col min="1280" max="1280" width="28.453125" style="689" customWidth="1"/>
    <col min="1281" max="1281" width="2.453125" style="689" customWidth="1"/>
    <col min="1282" max="1283" width="10.36328125" style="689" bestFit="1" customWidth="1"/>
    <col min="1284" max="1284" width="11.36328125" style="689" bestFit="1" customWidth="1"/>
    <col min="1285" max="1285" width="3.08984375" style="689" customWidth="1"/>
    <col min="1286" max="1286" width="10.90625" style="689" bestFit="1" customWidth="1"/>
    <col min="1287" max="1287" width="14" style="689" bestFit="1" customWidth="1"/>
    <col min="1288" max="1288" width="9.6328125" style="689" bestFit="1" customWidth="1"/>
    <col min="1289" max="1289" width="1.90625" style="689" customWidth="1"/>
    <col min="1290" max="1290" width="11.36328125" style="689" bestFit="1" customWidth="1"/>
    <col min="1291" max="1535" width="8.90625" style="689"/>
    <col min="1536" max="1536" width="28.453125" style="689" customWidth="1"/>
    <col min="1537" max="1537" width="2.453125" style="689" customWidth="1"/>
    <col min="1538" max="1539" width="10.36328125" style="689" bestFit="1" customWidth="1"/>
    <col min="1540" max="1540" width="11.36328125" style="689" bestFit="1" customWidth="1"/>
    <col min="1541" max="1541" width="3.08984375" style="689" customWidth="1"/>
    <col min="1542" max="1542" width="10.90625" style="689" bestFit="1" customWidth="1"/>
    <col min="1543" max="1543" width="14" style="689" bestFit="1" customWidth="1"/>
    <col min="1544" max="1544" width="9.6328125" style="689" bestFit="1" customWidth="1"/>
    <col min="1545" max="1545" width="1.90625" style="689" customWidth="1"/>
    <col min="1546" max="1546" width="11.36328125" style="689" bestFit="1" customWidth="1"/>
    <col min="1547" max="1791" width="8.90625" style="689"/>
    <col min="1792" max="1792" width="28.453125" style="689" customWidth="1"/>
    <col min="1793" max="1793" width="2.453125" style="689" customWidth="1"/>
    <col min="1794" max="1795" width="10.36328125" style="689" bestFit="1" customWidth="1"/>
    <col min="1796" max="1796" width="11.36328125" style="689" bestFit="1" customWidth="1"/>
    <col min="1797" max="1797" width="3.08984375" style="689" customWidth="1"/>
    <col min="1798" max="1798" width="10.90625" style="689" bestFit="1" customWidth="1"/>
    <col min="1799" max="1799" width="14" style="689" bestFit="1" customWidth="1"/>
    <col min="1800" max="1800" width="9.6328125" style="689" bestFit="1" customWidth="1"/>
    <col min="1801" max="1801" width="1.90625" style="689" customWidth="1"/>
    <col min="1802" max="1802" width="11.36328125" style="689" bestFit="1" customWidth="1"/>
    <col min="1803" max="2047" width="8.90625" style="689"/>
    <col min="2048" max="2048" width="28.453125" style="689" customWidth="1"/>
    <col min="2049" max="2049" width="2.453125" style="689" customWidth="1"/>
    <col min="2050" max="2051" width="10.36328125" style="689" bestFit="1" customWidth="1"/>
    <col min="2052" max="2052" width="11.36328125" style="689" bestFit="1" customWidth="1"/>
    <col min="2053" max="2053" width="3.08984375" style="689" customWidth="1"/>
    <col min="2054" max="2054" width="10.90625" style="689" bestFit="1" customWidth="1"/>
    <col min="2055" max="2055" width="14" style="689" bestFit="1" customWidth="1"/>
    <col min="2056" max="2056" width="9.6328125" style="689" bestFit="1" customWidth="1"/>
    <col min="2057" max="2057" width="1.90625" style="689" customWidth="1"/>
    <col min="2058" max="2058" width="11.36328125" style="689" bestFit="1" customWidth="1"/>
    <col min="2059" max="2303" width="8.90625" style="689"/>
    <col min="2304" max="2304" width="28.453125" style="689" customWidth="1"/>
    <col min="2305" max="2305" width="2.453125" style="689" customWidth="1"/>
    <col min="2306" max="2307" width="10.36328125" style="689" bestFit="1" customWidth="1"/>
    <col min="2308" max="2308" width="11.36328125" style="689" bestFit="1" customWidth="1"/>
    <col min="2309" max="2309" width="3.08984375" style="689" customWidth="1"/>
    <col min="2310" max="2310" width="10.90625" style="689" bestFit="1" customWidth="1"/>
    <col min="2311" max="2311" width="14" style="689" bestFit="1" customWidth="1"/>
    <col min="2312" max="2312" width="9.6328125" style="689" bestFit="1" customWidth="1"/>
    <col min="2313" max="2313" width="1.90625" style="689" customWidth="1"/>
    <col min="2314" max="2314" width="11.36328125" style="689" bestFit="1" customWidth="1"/>
    <col min="2315" max="2559" width="8.90625" style="689"/>
    <col min="2560" max="2560" width="28.453125" style="689" customWidth="1"/>
    <col min="2561" max="2561" width="2.453125" style="689" customWidth="1"/>
    <col min="2562" max="2563" width="10.36328125" style="689" bestFit="1" customWidth="1"/>
    <col min="2564" max="2564" width="11.36328125" style="689" bestFit="1" customWidth="1"/>
    <col min="2565" max="2565" width="3.08984375" style="689" customWidth="1"/>
    <col min="2566" max="2566" width="10.90625" style="689" bestFit="1" customWidth="1"/>
    <col min="2567" max="2567" width="14" style="689" bestFit="1" customWidth="1"/>
    <col min="2568" max="2568" width="9.6328125" style="689" bestFit="1" customWidth="1"/>
    <col min="2569" max="2569" width="1.90625" style="689" customWidth="1"/>
    <col min="2570" max="2570" width="11.36328125" style="689" bestFit="1" customWidth="1"/>
    <col min="2571" max="2815" width="8.90625" style="689"/>
    <col min="2816" max="2816" width="28.453125" style="689" customWidth="1"/>
    <col min="2817" max="2817" width="2.453125" style="689" customWidth="1"/>
    <col min="2818" max="2819" width="10.36328125" style="689" bestFit="1" customWidth="1"/>
    <col min="2820" max="2820" width="11.36328125" style="689" bestFit="1" customWidth="1"/>
    <col min="2821" max="2821" width="3.08984375" style="689" customWidth="1"/>
    <col min="2822" max="2822" width="10.90625" style="689" bestFit="1" customWidth="1"/>
    <col min="2823" max="2823" width="14" style="689" bestFit="1" customWidth="1"/>
    <col min="2824" max="2824" width="9.6328125" style="689" bestFit="1" customWidth="1"/>
    <col min="2825" max="2825" width="1.90625" style="689" customWidth="1"/>
    <col min="2826" max="2826" width="11.36328125" style="689" bestFit="1" customWidth="1"/>
    <col min="2827" max="3071" width="8.90625" style="689"/>
    <col min="3072" max="3072" width="28.453125" style="689" customWidth="1"/>
    <col min="3073" max="3073" width="2.453125" style="689" customWidth="1"/>
    <col min="3074" max="3075" width="10.36328125" style="689" bestFit="1" customWidth="1"/>
    <col min="3076" max="3076" width="11.36328125" style="689" bestFit="1" customWidth="1"/>
    <col min="3077" max="3077" width="3.08984375" style="689" customWidth="1"/>
    <col min="3078" max="3078" width="10.90625" style="689" bestFit="1" customWidth="1"/>
    <col min="3079" max="3079" width="14" style="689" bestFit="1" customWidth="1"/>
    <col min="3080" max="3080" width="9.6328125" style="689" bestFit="1" customWidth="1"/>
    <col min="3081" max="3081" width="1.90625" style="689" customWidth="1"/>
    <col min="3082" max="3082" width="11.36328125" style="689" bestFit="1" customWidth="1"/>
    <col min="3083" max="3327" width="8.90625" style="689"/>
    <col min="3328" max="3328" width="28.453125" style="689" customWidth="1"/>
    <col min="3329" max="3329" width="2.453125" style="689" customWidth="1"/>
    <col min="3330" max="3331" width="10.36328125" style="689" bestFit="1" customWidth="1"/>
    <col min="3332" max="3332" width="11.36328125" style="689" bestFit="1" customWidth="1"/>
    <col min="3333" max="3333" width="3.08984375" style="689" customWidth="1"/>
    <col min="3334" max="3334" width="10.90625" style="689" bestFit="1" customWidth="1"/>
    <col min="3335" max="3335" width="14" style="689" bestFit="1" customWidth="1"/>
    <col min="3336" max="3336" width="9.6328125" style="689" bestFit="1" customWidth="1"/>
    <col min="3337" max="3337" width="1.90625" style="689" customWidth="1"/>
    <col min="3338" max="3338" width="11.36328125" style="689" bestFit="1" customWidth="1"/>
    <col min="3339" max="3583" width="8.90625" style="689"/>
    <col min="3584" max="3584" width="28.453125" style="689" customWidth="1"/>
    <col min="3585" max="3585" width="2.453125" style="689" customWidth="1"/>
    <col min="3586" max="3587" width="10.36328125" style="689" bestFit="1" customWidth="1"/>
    <col min="3588" max="3588" width="11.36328125" style="689" bestFit="1" customWidth="1"/>
    <col min="3589" max="3589" width="3.08984375" style="689" customWidth="1"/>
    <col min="3590" max="3590" width="10.90625" style="689" bestFit="1" customWidth="1"/>
    <col min="3591" max="3591" width="14" style="689" bestFit="1" customWidth="1"/>
    <col min="3592" max="3592" width="9.6328125" style="689" bestFit="1" customWidth="1"/>
    <col min="3593" max="3593" width="1.90625" style="689" customWidth="1"/>
    <col min="3594" max="3594" width="11.36328125" style="689" bestFit="1" customWidth="1"/>
    <col min="3595" max="3839" width="8.90625" style="689"/>
    <col min="3840" max="3840" width="28.453125" style="689" customWidth="1"/>
    <col min="3841" max="3841" width="2.453125" style="689" customWidth="1"/>
    <col min="3842" max="3843" width="10.36328125" style="689" bestFit="1" customWidth="1"/>
    <col min="3844" max="3844" width="11.36328125" style="689" bestFit="1" customWidth="1"/>
    <col min="3845" max="3845" width="3.08984375" style="689" customWidth="1"/>
    <col min="3846" max="3846" width="10.90625" style="689" bestFit="1" customWidth="1"/>
    <col min="3847" max="3847" width="14" style="689" bestFit="1" customWidth="1"/>
    <col min="3848" max="3848" width="9.6328125" style="689" bestFit="1" customWidth="1"/>
    <col min="3849" max="3849" width="1.90625" style="689" customWidth="1"/>
    <col min="3850" max="3850" width="11.36328125" style="689" bestFit="1" customWidth="1"/>
    <col min="3851" max="4095" width="8.90625" style="689"/>
    <col min="4096" max="4096" width="28.453125" style="689" customWidth="1"/>
    <col min="4097" max="4097" width="2.453125" style="689" customWidth="1"/>
    <col min="4098" max="4099" width="10.36328125" style="689" bestFit="1" customWidth="1"/>
    <col min="4100" max="4100" width="11.36328125" style="689" bestFit="1" customWidth="1"/>
    <col min="4101" max="4101" width="3.08984375" style="689" customWidth="1"/>
    <col min="4102" max="4102" width="10.90625" style="689" bestFit="1" customWidth="1"/>
    <col min="4103" max="4103" width="14" style="689" bestFit="1" customWidth="1"/>
    <col min="4104" max="4104" width="9.6328125" style="689" bestFit="1" customWidth="1"/>
    <col min="4105" max="4105" width="1.90625" style="689" customWidth="1"/>
    <col min="4106" max="4106" width="11.36328125" style="689" bestFit="1" customWidth="1"/>
    <col min="4107" max="4351" width="8.90625" style="689"/>
    <col min="4352" max="4352" width="28.453125" style="689" customWidth="1"/>
    <col min="4353" max="4353" width="2.453125" style="689" customWidth="1"/>
    <col min="4354" max="4355" width="10.36328125" style="689" bestFit="1" customWidth="1"/>
    <col min="4356" max="4356" width="11.36328125" style="689" bestFit="1" customWidth="1"/>
    <col min="4357" max="4357" width="3.08984375" style="689" customWidth="1"/>
    <col min="4358" max="4358" width="10.90625" style="689" bestFit="1" customWidth="1"/>
    <col min="4359" max="4359" width="14" style="689" bestFit="1" customWidth="1"/>
    <col min="4360" max="4360" width="9.6328125" style="689" bestFit="1" customWidth="1"/>
    <col min="4361" max="4361" width="1.90625" style="689" customWidth="1"/>
    <col min="4362" max="4362" width="11.36328125" style="689" bestFit="1" customWidth="1"/>
    <col min="4363" max="4607" width="8.90625" style="689"/>
    <col min="4608" max="4608" width="28.453125" style="689" customWidth="1"/>
    <col min="4609" max="4609" width="2.453125" style="689" customWidth="1"/>
    <col min="4610" max="4611" width="10.36328125" style="689" bestFit="1" customWidth="1"/>
    <col min="4612" max="4612" width="11.36328125" style="689" bestFit="1" customWidth="1"/>
    <col min="4613" max="4613" width="3.08984375" style="689" customWidth="1"/>
    <col min="4614" max="4614" width="10.90625" style="689" bestFit="1" customWidth="1"/>
    <col min="4615" max="4615" width="14" style="689" bestFit="1" customWidth="1"/>
    <col min="4616" max="4616" width="9.6328125" style="689" bestFit="1" customWidth="1"/>
    <col min="4617" max="4617" width="1.90625" style="689" customWidth="1"/>
    <col min="4618" max="4618" width="11.36328125" style="689" bestFit="1" customWidth="1"/>
    <col min="4619" max="4863" width="8.90625" style="689"/>
    <col min="4864" max="4864" width="28.453125" style="689" customWidth="1"/>
    <col min="4865" max="4865" width="2.453125" style="689" customWidth="1"/>
    <col min="4866" max="4867" width="10.36328125" style="689" bestFit="1" customWidth="1"/>
    <col min="4868" max="4868" width="11.36328125" style="689" bestFit="1" customWidth="1"/>
    <col min="4869" max="4869" width="3.08984375" style="689" customWidth="1"/>
    <col min="4870" max="4870" width="10.90625" style="689" bestFit="1" customWidth="1"/>
    <col min="4871" max="4871" width="14" style="689" bestFit="1" customWidth="1"/>
    <col min="4872" max="4872" width="9.6328125" style="689" bestFit="1" customWidth="1"/>
    <col min="4873" max="4873" width="1.90625" style="689" customWidth="1"/>
    <col min="4874" max="4874" width="11.36328125" style="689" bestFit="1" customWidth="1"/>
    <col min="4875" max="5119" width="8.90625" style="689"/>
    <col min="5120" max="5120" width="28.453125" style="689" customWidth="1"/>
    <col min="5121" max="5121" width="2.453125" style="689" customWidth="1"/>
    <col min="5122" max="5123" width="10.36328125" style="689" bestFit="1" customWidth="1"/>
    <col min="5124" max="5124" width="11.36328125" style="689" bestFit="1" customWidth="1"/>
    <col min="5125" max="5125" width="3.08984375" style="689" customWidth="1"/>
    <col min="5126" max="5126" width="10.90625" style="689" bestFit="1" customWidth="1"/>
    <col min="5127" max="5127" width="14" style="689" bestFit="1" customWidth="1"/>
    <col min="5128" max="5128" width="9.6328125" style="689" bestFit="1" customWidth="1"/>
    <col min="5129" max="5129" width="1.90625" style="689" customWidth="1"/>
    <col min="5130" max="5130" width="11.36328125" style="689" bestFit="1" customWidth="1"/>
    <col min="5131" max="5375" width="8.90625" style="689"/>
    <col min="5376" max="5376" width="28.453125" style="689" customWidth="1"/>
    <col min="5377" max="5377" width="2.453125" style="689" customWidth="1"/>
    <col min="5378" max="5379" width="10.36328125" style="689" bestFit="1" customWidth="1"/>
    <col min="5380" max="5380" width="11.36328125" style="689" bestFit="1" customWidth="1"/>
    <col min="5381" max="5381" width="3.08984375" style="689" customWidth="1"/>
    <col min="5382" max="5382" width="10.90625" style="689" bestFit="1" customWidth="1"/>
    <col min="5383" max="5383" width="14" style="689" bestFit="1" customWidth="1"/>
    <col min="5384" max="5384" width="9.6328125" style="689" bestFit="1" customWidth="1"/>
    <col min="5385" max="5385" width="1.90625" style="689" customWidth="1"/>
    <col min="5386" max="5386" width="11.36328125" style="689" bestFit="1" customWidth="1"/>
    <col min="5387" max="5631" width="8.90625" style="689"/>
    <col min="5632" max="5632" width="28.453125" style="689" customWidth="1"/>
    <col min="5633" max="5633" width="2.453125" style="689" customWidth="1"/>
    <col min="5634" max="5635" width="10.36328125" style="689" bestFit="1" customWidth="1"/>
    <col min="5636" max="5636" width="11.36328125" style="689" bestFit="1" customWidth="1"/>
    <col min="5637" max="5637" width="3.08984375" style="689" customWidth="1"/>
    <col min="5638" max="5638" width="10.90625" style="689" bestFit="1" customWidth="1"/>
    <col min="5639" max="5639" width="14" style="689" bestFit="1" customWidth="1"/>
    <col min="5640" max="5640" width="9.6328125" style="689" bestFit="1" customWidth="1"/>
    <col min="5641" max="5641" width="1.90625" style="689" customWidth="1"/>
    <col min="5642" max="5642" width="11.36328125" style="689" bestFit="1" customWidth="1"/>
    <col min="5643" max="5887" width="8.90625" style="689"/>
    <col min="5888" max="5888" width="28.453125" style="689" customWidth="1"/>
    <col min="5889" max="5889" width="2.453125" style="689" customWidth="1"/>
    <col min="5890" max="5891" width="10.36328125" style="689" bestFit="1" customWidth="1"/>
    <col min="5892" max="5892" width="11.36328125" style="689" bestFit="1" customWidth="1"/>
    <col min="5893" max="5893" width="3.08984375" style="689" customWidth="1"/>
    <col min="5894" max="5894" width="10.90625" style="689" bestFit="1" customWidth="1"/>
    <col min="5895" max="5895" width="14" style="689" bestFit="1" customWidth="1"/>
    <col min="5896" max="5896" width="9.6328125" style="689" bestFit="1" customWidth="1"/>
    <col min="5897" max="5897" width="1.90625" style="689" customWidth="1"/>
    <col min="5898" max="5898" width="11.36328125" style="689" bestFit="1" customWidth="1"/>
    <col min="5899" max="6143" width="8.90625" style="689"/>
    <col min="6144" max="6144" width="28.453125" style="689" customWidth="1"/>
    <col min="6145" max="6145" width="2.453125" style="689" customWidth="1"/>
    <col min="6146" max="6147" width="10.36328125" style="689" bestFit="1" customWidth="1"/>
    <col min="6148" max="6148" width="11.36328125" style="689" bestFit="1" customWidth="1"/>
    <col min="6149" max="6149" width="3.08984375" style="689" customWidth="1"/>
    <col min="6150" max="6150" width="10.90625" style="689" bestFit="1" customWidth="1"/>
    <col min="6151" max="6151" width="14" style="689" bestFit="1" customWidth="1"/>
    <col min="6152" max="6152" width="9.6328125" style="689" bestFit="1" customWidth="1"/>
    <col min="6153" max="6153" width="1.90625" style="689" customWidth="1"/>
    <col min="6154" max="6154" width="11.36328125" style="689" bestFit="1" customWidth="1"/>
    <col min="6155" max="6399" width="8.90625" style="689"/>
    <col min="6400" max="6400" width="28.453125" style="689" customWidth="1"/>
    <col min="6401" max="6401" width="2.453125" style="689" customWidth="1"/>
    <col min="6402" max="6403" width="10.36328125" style="689" bestFit="1" customWidth="1"/>
    <col min="6404" max="6404" width="11.36328125" style="689" bestFit="1" customWidth="1"/>
    <col min="6405" max="6405" width="3.08984375" style="689" customWidth="1"/>
    <col min="6406" max="6406" width="10.90625" style="689" bestFit="1" customWidth="1"/>
    <col min="6407" max="6407" width="14" style="689" bestFit="1" customWidth="1"/>
    <col min="6408" max="6408" width="9.6328125" style="689" bestFit="1" customWidth="1"/>
    <col min="6409" max="6409" width="1.90625" style="689" customWidth="1"/>
    <col min="6410" max="6410" width="11.36328125" style="689" bestFit="1" customWidth="1"/>
    <col min="6411" max="6655" width="8.90625" style="689"/>
    <col min="6656" max="6656" width="28.453125" style="689" customWidth="1"/>
    <col min="6657" max="6657" width="2.453125" style="689" customWidth="1"/>
    <col min="6658" max="6659" width="10.36328125" style="689" bestFit="1" customWidth="1"/>
    <col min="6660" max="6660" width="11.36328125" style="689" bestFit="1" customWidth="1"/>
    <col min="6661" max="6661" width="3.08984375" style="689" customWidth="1"/>
    <col min="6662" max="6662" width="10.90625" style="689" bestFit="1" customWidth="1"/>
    <col min="6663" max="6663" width="14" style="689" bestFit="1" customWidth="1"/>
    <col min="6664" max="6664" width="9.6328125" style="689" bestFit="1" customWidth="1"/>
    <col min="6665" max="6665" width="1.90625" style="689" customWidth="1"/>
    <col min="6666" max="6666" width="11.36328125" style="689" bestFit="1" customWidth="1"/>
    <col min="6667" max="6911" width="8.90625" style="689"/>
    <col min="6912" max="6912" width="28.453125" style="689" customWidth="1"/>
    <col min="6913" max="6913" width="2.453125" style="689" customWidth="1"/>
    <col min="6914" max="6915" width="10.36328125" style="689" bestFit="1" customWidth="1"/>
    <col min="6916" max="6916" width="11.36328125" style="689" bestFit="1" customWidth="1"/>
    <col min="6917" max="6917" width="3.08984375" style="689" customWidth="1"/>
    <col min="6918" max="6918" width="10.90625" style="689" bestFit="1" customWidth="1"/>
    <col min="6919" max="6919" width="14" style="689" bestFit="1" customWidth="1"/>
    <col min="6920" max="6920" width="9.6328125" style="689" bestFit="1" customWidth="1"/>
    <col min="6921" max="6921" width="1.90625" style="689" customWidth="1"/>
    <col min="6922" max="6922" width="11.36328125" style="689" bestFit="1" customWidth="1"/>
    <col min="6923" max="7167" width="8.90625" style="689"/>
    <col min="7168" max="7168" width="28.453125" style="689" customWidth="1"/>
    <col min="7169" max="7169" width="2.453125" style="689" customWidth="1"/>
    <col min="7170" max="7171" width="10.36328125" style="689" bestFit="1" customWidth="1"/>
    <col min="7172" max="7172" width="11.36328125" style="689" bestFit="1" customWidth="1"/>
    <col min="7173" max="7173" width="3.08984375" style="689" customWidth="1"/>
    <col min="7174" max="7174" width="10.90625" style="689" bestFit="1" customWidth="1"/>
    <col min="7175" max="7175" width="14" style="689" bestFit="1" customWidth="1"/>
    <col min="7176" max="7176" width="9.6328125" style="689" bestFit="1" customWidth="1"/>
    <col min="7177" max="7177" width="1.90625" style="689" customWidth="1"/>
    <col min="7178" max="7178" width="11.36328125" style="689" bestFit="1" customWidth="1"/>
    <col min="7179" max="7423" width="8.90625" style="689"/>
    <col min="7424" max="7424" width="28.453125" style="689" customWidth="1"/>
    <col min="7425" max="7425" width="2.453125" style="689" customWidth="1"/>
    <col min="7426" max="7427" width="10.36328125" style="689" bestFit="1" customWidth="1"/>
    <col min="7428" max="7428" width="11.36328125" style="689" bestFit="1" customWidth="1"/>
    <col min="7429" max="7429" width="3.08984375" style="689" customWidth="1"/>
    <col min="7430" max="7430" width="10.90625" style="689" bestFit="1" customWidth="1"/>
    <col min="7431" max="7431" width="14" style="689" bestFit="1" customWidth="1"/>
    <col min="7432" max="7432" width="9.6328125" style="689" bestFit="1" customWidth="1"/>
    <col min="7433" max="7433" width="1.90625" style="689" customWidth="1"/>
    <col min="7434" max="7434" width="11.36328125" style="689" bestFit="1" customWidth="1"/>
    <col min="7435" max="7679" width="8.90625" style="689"/>
    <col min="7680" max="7680" width="28.453125" style="689" customWidth="1"/>
    <col min="7681" max="7681" width="2.453125" style="689" customWidth="1"/>
    <col min="7682" max="7683" width="10.36328125" style="689" bestFit="1" customWidth="1"/>
    <col min="7684" max="7684" width="11.36328125" style="689" bestFit="1" customWidth="1"/>
    <col min="7685" max="7685" width="3.08984375" style="689" customWidth="1"/>
    <col min="7686" max="7686" width="10.90625" style="689" bestFit="1" customWidth="1"/>
    <col min="7687" max="7687" width="14" style="689" bestFit="1" customWidth="1"/>
    <col min="7688" max="7688" width="9.6328125" style="689" bestFit="1" customWidth="1"/>
    <col min="7689" max="7689" width="1.90625" style="689" customWidth="1"/>
    <col min="7690" max="7690" width="11.36328125" style="689" bestFit="1" customWidth="1"/>
    <col min="7691" max="7935" width="8.90625" style="689"/>
    <col min="7936" max="7936" width="28.453125" style="689" customWidth="1"/>
    <col min="7937" max="7937" width="2.453125" style="689" customWidth="1"/>
    <col min="7938" max="7939" width="10.36328125" style="689" bestFit="1" customWidth="1"/>
    <col min="7940" max="7940" width="11.36328125" style="689" bestFit="1" customWidth="1"/>
    <col min="7941" max="7941" width="3.08984375" style="689" customWidth="1"/>
    <col min="7942" max="7942" width="10.90625" style="689" bestFit="1" customWidth="1"/>
    <col min="7943" max="7943" width="14" style="689" bestFit="1" customWidth="1"/>
    <col min="7944" max="7944" width="9.6328125" style="689" bestFit="1" customWidth="1"/>
    <col min="7945" max="7945" width="1.90625" style="689" customWidth="1"/>
    <col min="7946" max="7946" width="11.36328125" style="689" bestFit="1" customWidth="1"/>
    <col min="7947" max="8191" width="8.90625" style="689"/>
    <col min="8192" max="8192" width="28.453125" style="689" customWidth="1"/>
    <col min="8193" max="8193" width="2.453125" style="689" customWidth="1"/>
    <col min="8194" max="8195" width="10.36328125" style="689" bestFit="1" customWidth="1"/>
    <col min="8196" max="8196" width="11.36328125" style="689" bestFit="1" customWidth="1"/>
    <col min="8197" max="8197" width="3.08984375" style="689" customWidth="1"/>
    <col min="8198" max="8198" width="10.90625" style="689" bestFit="1" customWidth="1"/>
    <col min="8199" max="8199" width="14" style="689" bestFit="1" customWidth="1"/>
    <col min="8200" max="8200" width="9.6328125" style="689" bestFit="1" customWidth="1"/>
    <col min="8201" max="8201" width="1.90625" style="689" customWidth="1"/>
    <col min="8202" max="8202" width="11.36328125" style="689" bestFit="1" customWidth="1"/>
    <col min="8203" max="8447" width="8.90625" style="689"/>
    <col min="8448" max="8448" width="28.453125" style="689" customWidth="1"/>
    <col min="8449" max="8449" width="2.453125" style="689" customWidth="1"/>
    <col min="8450" max="8451" width="10.36328125" style="689" bestFit="1" customWidth="1"/>
    <col min="8452" max="8452" width="11.36328125" style="689" bestFit="1" customWidth="1"/>
    <col min="8453" max="8453" width="3.08984375" style="689" customWidth="1"/>
    <col min="8454" max="8454" width="10.90625" style="689" bestFit="1" customWidth="1"/>
    <col min="8455" max="8455" width="14" style="689" bestFit="1" customWidth="1"/>
    <col min="8456" max="8456" width="9.6328125" style="689" bestFit="1" customWidth="1"/>
    <col min="8457" max="8457" width="1.90625" style="689" customWidth="1"/>
    <col min="8458" max="8458" width="11.36328125" style="689" bestFit="1" customWidth="1"/>
    <col min="8459" max="8703" width="8.90625" style="689"/>
    <col min="8704" max="8704" width="28.453125" style="689" customWidth="1"/>
    <col min="8705" max="8705" width="2.453125" style="689" customWidth="1"/>
    <col min="8706" max="8707" width="10.36328125" style="689" bestFit="1" customWidth="1"/>
    <col min="8708" max="8708" width="11.36328125" style="689" bestFit="1" customWidth="1"/>
    <col min="8709" max="8709" width="3.08984375" style="689" customWidth="1"/>
    <col min="8710" max="8710" width="10.90625" style="689" bestFit="1" customWidth="1"/>
    <col min="8711" max="8711" width="14" style="689" bestFit="1" customWidth="1"/>
    <col min="8712" max="8712" width="9.6328125" style="689" bestFit="1" customWidth="1"/>
    <col min="8713" max="8713" width="1.90625" style="689" customWidth="1"/>
    <col min="8714" max="8714" width="11.36328125" style="689" bestFit="1" customWidth="1"/>
    <col min="8715" max="8959" width="8.90625" style="689"/>
    <col min="8960" max="8960" width="28.453125" style="689" customWidth="1"/>
    <col min="8961" max="8961" width="2.453125" style="689" customWidth="1"/>
    <col min="8962" max="8963" width="10.36328125" style="689" bestFit="1" customWidth="1"/>
    <col min="8964" max="8964" width="11.36328125" style="689" bestFit="1" customWidth="1"/>
    <col min="8965" max="8965" width="3.08984375" style="689" customWidth="1"/>
    <col min="8966" max="8966" width="10.90625" style="689" bestFit="1" customWidth="1"/>
    <col min="8967" max="8967" width="14" style="689" bestFit="1" customWidth="1"/>
    <col min="8968" max="8968" width="9.6328125" style="689" bestFit="1" customWidth="1"/>
    <col min="8969" max="8969" width="1.90625" style="689" customWidth="1"/>
    <col min="8970" max="8970" width="11.36328125" style="689" bestFit="1" customWidth="1"/>
    <col min="8971" max="9215" width="8.90625" style="689"/>
    <col min="9216" max="9216" width="28.453125" style="689" customWidth="1"/>
    <col min="9217" max="9217" width="2.453125" style="689" customWidth="1"/>
    <col min="9218" max="9219" width="10.36328125" style="689" bestFit="1" customWidth="1"/>
    <col min="9220" max="9220" width="11.36328125" style="689" bestFit="1" customWidth="1"/>
    <col min="9221" max="9221" width="3.08984375" style="689" customWidth="1"/>
    <col min="9222" max="9222" width="10.90625" style="689" bestFit="1" customWidth="1"/>
    <col min="9223" max="9223" width="14" style="689" bestFit="1" customWidth="1"/>
    <col min="9224" max="9224" width="9.6328125" style="689" bestFit="1" customWidth="1"/>
    <col min="9225" max="9225" width="1.90625" style="689" customWidth="1"/>
    <col min="9226" max="9226" width="11.36328125" style="689" bestFit="1" customWidth="1"/>
    <col min="9227" max="9471" width="8.90625" style="689"/>
    <col min="9472" max="9472" width="28.453125" style="689" customWidth="1"/>
    <col min="9473" max="9473" width="2.453125" style="689" customWidth="1"/>
    <col min="9474" max="9475" width="10.36328125" style="689" bestFit="1" customWidth="1"/>
    <col min="9476" max="9476" width="11.36328125" style="689" bestFit="1" customWidth="1"/>
    <col min="9477" max="9477" width="3.08984375" style="689" customWidth="1"/>
    <col min="9478" max="9478" width="10.90625" style="689" bestFit="1" customWidth="1"/>
    <col min="9479" max="9479" width="14" style="689" bestFit="1" customWidth="1"/>
    <col min="9480" max="9480" width="9.6328125" style="689" bestFit="1" customWidth="1"/>
    <col min="9481" max="9481" width="1.90625" style="689" customWidth="1"/>
    <col min="9482" max="9482" width="11.36328125" style="689" bestFit="1" customWidth="1"/>
    <col min="9483" max="9727" width="8.90625" style="689"/>
    <col min="9728" max="9728" width="28.453125" style="689" customWidth="1"/>
    <col min="9729" max="9729" width="2.453125" style="689" customWidth="1"/>
    <col min="9730" max="9731" width="10.36328125" style="689" bestFit="1" customWidth="1"/>
    <col min="9732" max="9732" width="11.36328125" style="689" bestFit="1" customWidth="1"/>
    <col min="9733" max="9733" width="3.08984375" style="689" customWidth="1"/>
    <col min="9734" max="9734" width="10.90625" style="689" bestFit="1" customWidth="1"/>
    <col min="9735" max="9735" width="14" style="689" bestFit="1" customWidth="1"/>
    <col min="9736" max="9736" width="9.6328125" style="689" bestFit="1" customWidth="1"/>
    <col min="9737" max="9737" width="1.90625" style="689" customWidth="1"/>
    <col min="9738" max="9738" width="11.36328125" style="689" bestFit="1" customWidth="1"/>
    <col min="9739" max="9983" width="8.90625" style="689"/>
    <col min="9984" max="9984" width="28.453125" style="689" customWidth="1"/>
    <col min="9985" max="9985" width="2.453125" style="689" customWidth="1"/>
    <col min="9986" max="9987" width="10.36328125" style="689" bestFit="1" customWidth="1"/>
    <col min="9988" max="9988" width="11.36328125" style="689" bestFit="1" customWidth="1"/>
    <col min="9989" max="9989" width="3.08984375" style="689" customWidth="1"/>
    <col min="9990" max="9990" width="10.90625" style="689" bestFit="1" customWidth="1"/>
    <col min="9991" max="9991" width="14" style="689" bestFit="1" customWidth="1"/>
    <col min="9992" max="9992" width="9.6328125" style="689" bestFit="1" customWidth="1"/>
    <col min="9993" max="9993" width="1.90625" style="689" customWidth="1"/>
    <col min="9994" max="9994" width="11.36328125" style="689" bestFit="1" customWidth="1"/>
    <col min="9995" max="10239" width="8.90625" style="689"/>
    <col min="10240" max="10240" width="28.453125" style="689" customWidth="1"/>
    <col min="10241" max="10241" width="2.453125" style="689" customWidth="1"/>
    <col min="10242" max="10243" width="10.36328125" style="689" bestFit="1" customWidth="1"/>
    <col min="10244" max="10244" width="11.36328125" style="689" bestFit="1" customWidth="1"/>
    <col min="10245" max="10245" width="3.08984375" style="689" customWidth="1"/>
    <col min="10246" max="10246" width="10.90625" style="689" bestFit="1" customWidth="1"/>
    <col min="10247" max="10247" width="14" style="689" bestFit="1" customWidth="1"/>
    <col min="10248" max="10248" width="9.6328125" style="689" bestFit="1" customWidth="1"/>
    <col min="10249" max="10249" width="1.90625" style="689" customWidth="1"/>
    <col min="10250" max="10250" width="11.36328125" style="689" bestFit="1" customWidth="1"/>
    <col min="10251" max="10495" width="8.90625" style="689"/>
    <col min="10496" max="10496" width="28.453125" style="689" customWidth="1"/>
    <col min="10497" max="10497" width="2.453125" style="689" customWidth="1"/>
    <col min="10498" max="10499" width="10.36328125" style="689" bestFit="1" customWidth="1"/>
    <col min="10500" max="10500" width="11.36328125" style="689" bestFit="1" customWidth="1"/>
    <col min="10501" max="10501" width="3.08984375" style="689" customWidth="1"/>
    <col min="10502" max="10502" width="10.90625" style="689" bestFit="1" customWidth="1"/>
    <col min="10503" max="10503" width="14" style="689" bestFit="1" customWidth="1"/>
    <col min="10504" max="10504" width="9.6328125" style="689" bestFit="1" customWidth="1"/>
    <col min="10505" max="10505" width="1.90625" style="689" customWidth="1"/>
    <col min="10506" max="10506" width="11.36328125" style="689" bestFit="1" customWidth="1"/>
    <col min="10507" max="10751" width="8.90625" style="689"/>
    <col min="10752" max="10752" width="28.453125" style="689" customWidth="1"/>
    <col min="10753" max="10753" width="2.453125" style="689" customWidth="1"/>
    <col min="10754" max="10755" width="10.36328125" style="689" bestFit="1" customWidth="1"/>
    <col min="10756" max="10756" width="11.36328125" style="689" bestFit="1" customWidth="1"/>
    <col min="10757" max="10757" width="3.08984375" style="689" customWidth="1"/>
    <col min="10758" max="10758" width="10.90625" style="689" bestFit="1" customWidth="1"/>
    <col min="10759" max="10759" width="14" style="689" bestFit="1" customWidth="1"/>
    <col min="10760" max="10760" width="9.6328125" style="689" bestFit="1" customWidth="1"/>
    <col min="10761" max="10761" width="1.90625" style="689" customWidth="1"/>
    <col min="10762" max="10762" width="11.36328125" style="689" bestFit="1" customWidth="1"/>
    <col min="10763" max="11007" width="8.90625" style="689"/>
    <col min="11008" max="11008" width="28.453125" style="689" customWidth="1"/>
    <col min="11009" max="11009" width="2.453125" style="689" customWidth="1"/>
    <col min="11010" max="11011" width="10.36328125" style="689" bestFit="1" customWidth="1"/>
    <col min="11012" max="11012" width="11.36328125" style="689" bestFit="1" customWidth="1"/>
    <col min="11013" max="11013" width="3.08984375" style="689" customWidth="1"/>
    <col min="11014" max="11014" width="10.90625" style="689" bestFit="1" customWidth="1"/>
    <col min="11015" max="11015" width="14" style="689" bestFit="1" customWidth="1"/>
    <col min="11016" max="11016" width="9.6328125" style="689" bestFit="1" customWidth="1"/>
    <col min="11017" max="11017" width="1.90625" style="689" customWidth="1"/>
    <col min="11018" max="11018" width="11.36328125" style="689" bestFit="1" customWidth="1"/>
    <col min="11019" max="11263" width="8.90625" style="689"/>
    <col min="11264" max="11264" width="28.453125" style="689" customWidth="1"/>
    <col min="11265" max="11265" width="2.453125" style="689" customWidth="1"/>
    <col min="11266" max="11267" width="10.36328125" style="689" bestFit="1" customWidth="1"/>
    <col min="11268" max="11268" width="11.36328125" style="689" bestFit="1" customWidth="1"/>
    <col min="11269" max="11269" width="3.08984375" style="689" customWidth="1"/>
    <col min="11270" max="11270" width="10.90625" style="689" bestFit="1" customWidth="1"/>
    <col min="11271" max="11271" width="14" style="689" bestFit="1" customWidth="1"/>
    <col min="11272" max="11272" width="9.6328125" style="689" bestFit="1" customWidth="1"/>
    <col min="11273" max="11273" width="1.90625" style="689" customWidth="1"/>
    <col min="11274" max="11274" width="11.36328125" style="689" bestFit="1" customWidth="1"/>
    <col min="11275" max="11519" width="8.90625" style="689"/>
    <col min="11520" max="11520" width="28.453125" style="689" customWidth="1"/>
    <col min="11521" max="11521" width="2.453125" style="689" customWidth="1"/>
    <col min="11522" max="11523" width="10.36328125" style="689" bestFit="1" customWidth="1"/>
    <col min="11524" max="11524" width="11.36328125" style="689" bestFit="1" customWidth="1"/>
    <col min="11525" max="11525" width="3.08984375" style="689" customWidth="1"/>
    <col min="11526" max="11526" width="10.90625" style="689" bestFit="1" customWidth="1"/>
    <col min="11527" max="11527" width="14" style="689" bestFit="1" customWidth="1"/>
    <col min="11528" max="11528" width="9.6328125" style="689" bestFit="1" customWidth="1"/>
    <col min="11529" max="11529" width="1.90625" style="689" customWidth="1"/>
    <col min="11530" max="11530" width="11.36328125" style="689" bestFit="1" customWidth="1"/>
    <col min="11531" max="11775" width="8.90625" style="689"/>
    <col min="11776" max="11776" width="28.453125" style="689" customWidth="1"/>
    <col min="11777" max="11777" width="2.453125" style="689" customWidth="1"/>
    <col min="11778" max="11779" width="10.36328125" style="689" bestFit="1" customWidth="1"/>
    <col min="11780" max="11780" width="11.36328125" style="689" bestFit="1" customWidth="1"/>
    <col min="11781" max="11781" width="3.08984375" style="689" customWidth="1"/>
    <col min="11782" max="11782" width="10.90625" style="689" bestFit="1" customWidth="1"/>
    <col min="11783" max="11783" width="14" style="689" bestFit="1" customWidth="1"/>
    <col min="11784" max="11784" width="9.6328125" style="689" bestFit="1" customWidth="1"/>
    <col min="11785" max="11785" width="1.90625" style="689" customWidth="1"/>
    <col min="11786" max="11786" width="11.36328125" style="689" bestFit="1" customWidth="1"/>
    <col min="11787" max="12031" width="8.90625" style="689"/>
    <col min="12032" max="12032" width="28.453125" style="689" customWidth="1"/>
    <col min="12033" max="12033" width="2.453125" style="689" customWidth="1"/>
    <col min="12034" max="12035" width="10.36328125" style="689" bestFit="1" customWidth="1"/>
    <col min="12036" max="12036" width="11.36328125" style="689" bestFit="1" customWidth="1"/>
    <col min="12037" max="12037" width="3.08984375" style="689" customWidth="1"/>
    <col min="12038" max="12038" width="10.90625" style="689" bestFit="1" customWidth="1"/>
    <col min="12039" max="12039" width="14" style="689" bestFit="1" customWidth="1"/>
    <col min="12040" max="12040" width="9.6328125" style="689" bestFit="1" customWidth="1"/>
    <col min="12041" max="12041" width="1.90625" style="689" customWidth="1"/>
    <col min="12042" max="12042" width="11.36328125" style="689" bestFit="1" customWidth="1"/>
    <col min="12043" max="12287" width="8.90625" style="689"/>
    <col min="12288" max="12288" width="28.453125" style="689" customWidth="1"/>
    <col min="12289" max="12289" width="2.453125" style="689" customWidth="1"/>
    <col min="12290" max="12291" width="10.36328125" style="689" bestFit="1" customWidth="1"/>
    <col min="12292" max="12292" width="11.36328125" style="689" bestFit="1" customWidth="1"/>
    <col min="12293" max="12293" width="3.08984375" style="689" customWidth="1"/>
    <col min="12294" max="12294" width="10.90625" style="689" bestFit="1" customWidth="1"/>
    <col min="12295" max="12295" width="14" style="689" bestFit="1" customWidth="1"/>
    <col min="12296" max="12296" width="9.6328125" style="689" bestFit="1" customWidth="1"/>
    <col min="12297" max="12297" width="1.90625" style="689" customWidth="1"/>
    <col min="12298" max="12298" width="11.36328125" style="689" bestFit="1" customWidth="1"/>
    <col min="12299" max="12543" width="8.90625" style="689"/>
    <col min="12544" max="12544" width="28.453125" style="689" customWidth="1"/>
    <col min="12545" max="12545" width="2.453125" style="689" customWidth="1"/>
    <col min="12546" max="12547" width="10.36328125" style="689" bestFit="1" customWidth="1"/>
    <col min="12548" max="12548" width="11.36328125" style="689" bestFit="1" customWidth="1"/>
    <col min="12549" max="12549" width="3.08984375" style="689" customWidth="1"/>
    <col min="12550" max="12550" width="10.90625" style="689" bestFit="1" customWidth="1"/>
    <col min="12551" max="12551" width="14" style="689" bestFit="1" customWidth="1"/>
    <col min="12552" max="12552" width="9.6328125" style="689" bestFit="1" customWidth="1"/>
    <col min="12553" max="12553" width="1.90625" style="689" customWidth="1"/>
    <col min="12554" max="12554" width="11.36328125" style="689" bestFit="1" customWidth="1"/>
    <col min="12555" max="12799" width="8.90625" style="689"/>
    <col min="12800" max="12800" width="28.453125" style="689" customWidth="1"/>
    <col min="12801" max="12801" width="2.453125" style="689" customWidth="1"/>
    <col min="12802" max="12803" width="10.36328125" style="689" bestFit="1" customWidth="1"/>
    <col min="12804" max="12804" width="11.36328125" style="689" bestFit="1" customWidth="1"/>
    <col min="12805" max="12805" width="3.08984375" style="689" customWidth="1"/>
    <col min="12806" max="12806" width="10.90625" style="689" bestFit="1" customWidth="1"/>
    <col min="12807" max="12807" width="14" style="689" bestFit="1" customWidth="1"/>
    <col min="12808" max="12808" width="9.6328125" style="689" bestFit="1" customWidth="1"/>
    <col min="12809" max="12809" width="1.90625" style="689" customWidth="1"/>
    <col min="12810" max="12810" width="11.36328125" style="689" bestFit="1" customWidth="1"/>
    <col min="12811" max="13055" width="8.90625" style="689"/>
    <col min="13056" max="13056" width="28.453125" style="689" customWidth="1"/>
    <col min="13057" max="13057" width="2.453125" style="689" customWidth="1"/>
    <col min="13058" max="13059" width="10.36328125" style="689" bestFit="1" customWidth="1"/>
    <col min="13060" max="13060" width="11.36328125" style="689" bestFit="1" customWidth="1"/>
    <col min="13061" max="13061" width="3.08984375" style="689" customWidth="1"/>
    <col min="13062" max="13062" width="10.90625" style="689" bestFit="1" customWidth="1"/>
    <col min="13063" max="13063" width="14" style="689" bestFit="1" customWidth="1"/>
    <col min="13064" max="13064" width="9.6328125" style="689" bestFit="1" customWidth="1"/>
    <col min="13065" max="13065" width="1.90625" style="689" customWidth="1"/>
    <col min="13066" max="13066" width="11.36328125" style="689" bestFit="1" customWidth="1"/>
    <col min="13067" max="13311" width="8.90625" style="689"/>
    <col min="13312" max="13312" width="28.453125" style="689" customWidth="1"/>
    <col min="13313" max="13313" width="2.453125" style="689" customWidth="1"/>
    <col min="13314" max="13315" width="10.36328125" style="689" bestFit="1" customWidth="1"/>
    <col min="13316" max="13316" width="11.36328125" style="689" bestFit="1" customWidth="1"/>
    <col min="13317" max="13317" width="3.08984375" style="689" customWidth="1"/>
    <col min="13318" max="13318" width="10.90625" style="689" bestFit="1" customWidth="1"/>
    <col min="13319" max="13319" width="14" style="689" bestFit="1" customWidth="1"/>
    <col min="13320" max="13320" width="9.6328125" style="689" bestFit="1" customWidth="1"/>
    <col min="13321" max="13321" width="1.90625" style="689" customWidth="1"/>
    <col min="13322" max="13322" width="11.36328125" style="689" bestFit="1" customWidth="1"/>
    <col min="13323" max="13567" width="8.90625" style="689"/>
    <col min="13568" max="13568" width="28.453125" style="689" customWidth="1"/>
    <col min="13569" max="13569" width="2.453125" style="689" customWidth="1"/>
    <col min="13570" max="13571" width="10.36328125" style="689" bestFit="1" customWidth="1"/>
    <col min="13572" max="13572" width="11.36328125" style="689" bestFit="1" customWidth="1"/>
    <col min="13573" max="13573" width="3.08984375" style="689" customWidth="1"/>
    <col min="13574" max="13574" width="10.90625" style="689" bestFit="1" customWidth="1"/>
    <col min="13575" max="13575" width="14" style="689" bestFit="1" customWidth="1"/>
    <col min="13576" max="13576" width="9.6328125" style="689" bestFit="1" customWidth="1"/>
    <col min="13577" max="13577" width="1.90625" style="689" customWidth="1"/>
    <col min="13578" max="13578" width="11.36328125" style="689" bestFit="1" customWidth="1"/>
    <col min="13579" max="13823" width="8.90625" style="689"/>
    <col min="13824" max="13824" width="28.453125" style="689" customWidth="1"/>
    <col min="13825" max="13825" width="2.453125" style="689" customWidth="1"/>
    <col min="13826" max="13827" width="10.36328125" style="689" bestFit="1" customWidth="1"/>
    <col min="13828" max="13828" width="11.36328125" style="689" bestFit="1" customWidth="1"/>
    <col min="13829" max="13829" width="3.08984375" style="689" customWidth="1"/>
    <col min="13830" max="13830" width="10.90625" style="689" bestFit="1" customWidth="1"/>
    <col min="13831" max="13831" width="14" style="689" bestFit="1" customWidth="1"/>
    <col min="13832" max="13832" width="9.6328125" style="689" bestFit="1" customWidth="1"/>
    <col min="13833" max="13833" width="1.90625" style="689" customWidth="1"/>
    <col min="13834" max="13834" width="11.36328125" style="689" bestFit="1" customWidth="1"/>
    <col min="13835" max="14079" width="8.90625" style="689"/>
    <col min="14080" max="14080" width="28.453125" style="689" customWidth="1"/>
    <col min="14081" max="14081" width="2.453125" style="689" customWidth="1"/>
    <col min="14082" max="14083" width="10.36328125" style="689" bestFit="1" customWidth="1"/>
    <col min="14084" max="14084" width="11.36328125" style="689" bestFit="1" customWidth="1"/>
    <col min="14085" max="14085" width="3.08984375" style="689" customWidth="1"/>
    <col min="14086" max="14086" width="10.90625" style="689" bestFit="1" customWidth="1"/>
    <col min="14087" max="14087" width="14" style="689" bestFit="1" customWidth="1"/>
    <col min="14088" max="14088" width="9.6328125" style="689" bestFit="1" customWidth="1"/>
    <col min="14089" max="14089" width="1.90625" style="689" customWidth="1"/>
    <col min="14090" max="14090" width="11.36328125" style="689" bestFit="1" customWidth="1"/>
    <col min="14091" max="14335" width="8.90625" style="689"/>
    <col min="14336" max="14336" width="28.453125" style="689" customWidth="1"/>
    <col min="14337" max="14337" width="2.453125" style="689" customWidth="1"/>
    <col min="14338" max="14339" width="10.36328125" style="689" bestFit="1" customWidth="1"/>
    <col min="14340" max="14340" width="11.36328125" style="689" bestFit="1" customWidth="1"/>
    <col min="14341" max="14341" width="3.08984375" style="689" customWidth="1"/>
    <col min="14342" max="14342" width="10.90625" style="689" bestFit="1" customWidth="1"/>
    <col min="14343" max="14343" width="14" style="689" bestFit="1" customWidth="1"/>
    <col min="14344" max="14344" width="9.6328125" style="689" bestFit="1" customWidth="1"/>
    <col min="14345" max="14345" width="1.90625" style="689" customWidth="1"/>
    <col min="14346" max="14346" width="11.36328125" style="689" bestFit="1" customWidth="1"/>
    <col min="14347" max="14591" width="8.90625" style="689"/>
    <col min="14592" max="14592" width="28.453125" style="689" customWidth="1"/>
    <col min="14593" max="14593" width="2.453125" style="689" customWidth="1"/>
    <col min="14594" max="14595" width="10.36328125" style="689" bestFit="1" customWidth="1"/>
    <col min="14596" max="14596" width="11.36328125" style="689" bestFit="1" customWidth="1"/>
    <col min="14597" max="14597" width="3.08984375" style="689" customWidth="1"/>
    <col min="14598" max="14598" width="10.90625" style="689" bestFit="1" customWidth="1"/>
    <col min="14599" max="14599" width="14" style="689" bestFit="1" customWidth="1"/>
    <col min="14600" max="14600" width="9.6328125" style="689" bestFit="1" customWidth="1"/>
    <col min="14601" max="14601" width="1.90625" style="689" customWidth="1"/>
    <col min="14602" max="14602" width="11.36328125" style="689" bestFit="1" customWidth="1"/>
    <col min="14603" max="14847" width="8.90625" style="689"/>
    <col min="14848" max="14848" width="28.453125" style="689" customWidth="1"/>
    <col min="14849" max="14849" width="2.453125" style="689" customWidth="1"/>
    <col min="14850" max="14851" width="10.36328125" style="689" bestFit="1" customWidth="1"/>
    <col min="14852" max="14852" width="11.36328125" style="689" bestFit="1" customWidth="1"/>
    <col min="14853" max="14853" width="3.08984375" style="689" customWidth="1"/>
    <col min="14854" max="14854" width="10.90625" style="689" bestFit="1" customWidth="1"/>
    <col min="14855" max="14855" width="14" style="689" bestFit="1" customWidth="1"/>
    <col min="14856" max="14856" width="9.6328125" style="689" bestFit="1" customWidth="1"/>
    <col min="14857" max="14857" width="1.90625" style="689" customWidth="1"/>
    <col min="14858" max="14858" width="11.36328125" style="689" bestFit="1" customWidth="1"/>
    <col min="14859" max="15103" width="8.90625" style="689"/>
    <col min="15104" max="15104" width="28.453125" style="689" customWidth="1"/>
    <col min="15105" max="15105" width="2.453125" style="689" customWidth="1"/>
    <col min="15106" max="15107" width="10.36328125" style="689" bestFit="1" customWidth="1"/>
    <col min="15108" max="15108" width="11.36328125" style="689" bestFit="1" customWidth="1"/>
    <col min="15109" max="15109" width="3.08984375" style="689" customWidth="1"/>
    <col min="15110" max="15110" width="10.90625" style="689" bestFit="1" customWidth="1"/>
    <col min="15111" max="15111" width="14" style="689" bestFit="1" customWidth="1"/>
    <col min="15112" max="15112" width="9.6328125" style="689" bestFit="1" customWidth="1"/>
    <col min="15113" max="15113" width="1.90625" style="689" customWidth="1"/>
    <col min="15114" max="15114" width="11.36328125" style="689" bestFit="1" customWidth="1"/>
    <col min="15115" max="15359" width="8.90625" style="689"/>
    <col min="15360" max="15360" width="28.453125" style="689" customWidth="1"/>
    <col min="15361" max="15361" width="2.453125" style="689" customWidth="1"/>
    <col min="15362" max="15363" width="10.36328125" style="689" bestFit="1" customWidth="1"/>
    <col min="15364" max="15364" width="11.36328125" style="689" bestFit="1" customWidth="1"/>
    <col min="15365" max="15365" width="3.08984375" style="689" customWidth="1"/>
    <col min="15366" max="15366" width="10.90625" style="689" bestFit="1" customWidth="1"/>
    <col min="15367" max="15367" width="14" style="689" bestFit="1" customWidth="1"/>
    <col min="15368" max="15368" width="9.6328125" style="689" bestFit="1" customWidth="1"/>
    <col min="15369" max="15369" width="1.90625" style="689" customWidth="1"/>
    <col min="15370" max="15370" width="11.36328125" style="689" bestFit="1" customWidth="1"/>
    <col min="15371" max="15615" width="8.90625" style="689"/>
    <col min="15616" max="15616" width="28.453125" style="689" customWidth="1"/>
    <col min="15617" max="15617" width="2.453125" style="689" customWidth="1"/>
    <col min="15618" max="15619" width="10.36328125" style="689" bestFit="1" customWidth="1"/>
    <col min="15620" max="15620" width="11.36328125" style="689" bestFit="1" customWidth="1"/>
    <col min="15621" max="15621" width="3.08984375" style="689" customWidth="1"/>
    <col min="15622" max="15622" width="10.90625" style="689" bestFit="1" customWidth="1"/>
    <col min="15623" max="15623" width="14" style="689" bestFit="1" customWidth="1"/>
    <col min="15624" max="15624" width="9.6328125" style="689" bestFit="1" customWidth="1"/>
    <col min="15625" max="15625" width="1.90625" style="689" customWidth="1"/>
    <col min="15626" max="15626" width="11.36328125" style="689" bestFit="1" customWidth="1"/>
    <col min="15627" max="15871" width="8.90625" style="689"/>
    <col min="15872" max="15872" width="28.453125" style="689" customWidth="1"/>
    <col min="15873" max="15873" width="2.453125" style="689" customWidth="1"/>
    <col min="15874" max="15875" width="10.36328125" style="689" bestFit="1" customWidth="1"/>
    <col min="15876" max="15876" width="11.36328125" style="689" bestFit="1" customWidth="1"/>
    <col min="15877" max="15877" width="3.08984375" style="689" customWidth="1"/>
    <col min="15878" max="15878" width="10.90625" style="689" bestFit="1" customWidth="1"/>
    <col min="15879" max="15879" width="14" style="689" bestFit="1" customWidth="1"/>
    <col min="15880" max="15880" width="9.6328125" style="689" bestFit="1" customWidth="1"/>
    <col min="15881" max="15881" width="1.90625" style="689" customWidth="1"/>
    <col min="15882" max="15882" width="11.36328125" style="689" bestFit="1" customWidth="1"/>
    <col min="15883" max="16127" width="8.90625" style="689"/>
    <col min="16128" max="16128" width="28.453125" style="689" customWidth="1"/>
    <col min="16129" max="16129" width="2.453125" style="689" customWidth="1"/>
    <col min="16130" max="16131" width="10.36328125" style="689" bestFit="1" customWidth="1"/>
    <col min="16132" max="16132" width="11.36328125" style="689" bestFit="1" customWidth="1"/>
    <col min="16133" max="16133" width="3.08984375" style="689" customWidth="1"/>
    <col min="16134" max="16134" width="10.90625" style="689" bestFit="1" customWidth="1"/>
    <col min="16135" max="16135" width="14" style="689" bestFit="1" customWidth="1"/>
    <col min="16136" max="16136" width="9.6328125" style="689" bestFit="1" customWidth="1"/>
    <col min="16137" max="16137" width="1.90625" style="689" customWidth="1"/>
    <col min="16138" max="16138" width="11.36328125" style="689" bestFit="1" customWidth="1"/>
    <col min="16139" max="16384" width="8.90625" style="689"/>
  </cols>
  <sheetData>
    <row r="1" spans="2:14" ht="15.5">
      <c r="F1" s="1116"/>
      <c r="G1" s="1116"/>
      <c r="H1" s="1116"/>
      <c r="I1" s="1116"/>
      <c r="J1" s="1116"/>
      <c r="K1" s="1116"/>
    </row>
    <row r="2" spans="2:14" ht="16" thickBot="1">
      <c r="F2" s="1117" t="s">
        <v>507</v>
      </c>
      <c r="G2" s="1117"/>
      <c r="H2" s="1117"/>
      <c r="I2" s="1117"/>
      <c r="J2" s="1117"/>
      <c r="K2" s="1117"/>
    </row>
    <row r="4" spans="2:14" ht="21" customHeight="1" thickBot="1">
      <c r="C4" s="690"/>
      <c r="D4" s="691"/>
      <c r="E4" s="692"/>
      <c r="F4" s="1118" t="s">
        <v>693</v>
      </c>
      <c r="G4" s="1118"/>
      <c r="H4" s="1118"/>
      <c r="I4" s="1118"/>
      <c r="J4" s="1118"/>
      <c r="K4" s="1118"/>
    </row>
    <row r="5" spans="2:14" ht="33" customHeight="1" thickBot="1">
      <c r="D5" s="763" t="s">
        <v>579</v>
      </c>
      <c r="E5" s="759"/>
      <c r="F5" s="760" t="s">
        <v>398</v>
      </c>
      <c r="G5" s="708" t="s">
        <v>397</v>
      </c>
      <c r="H5" s="708" t="s">
        <v>551</v>
      </c>
      <c r="I5" s="709" t="s">
        <v>132</v>
      </c>
      <c r="J5" s="761"/>
      <c r="K5" s="762" t="s">
        <v>197</v>
      </c>
      <c r="L5" s="761"/>
      <c r="M5" s="763" t="s">
        <v>694</v>
      </c>
    </row>
    <row r="6" spans="2:14">
      <c r="B6" s="689" t="s">
        <v>133</v>
      </c>
      <c r="C6" s="693"/>
      <c r="D6" s="766">
        <v>213000</v>
      </c>
      <c r="E6" s="765"/>
      <c r="F6" s="694">
        <v>237032</v>
      </c>
      <c r="G6" s="694">
        <v>0</v>
      </c>
      <c r="H6" s="694">
        <v>3500</v>
      </c>
      <c r="I6" s="694">
        <f>SUM(F6:H6)</f>
        <v>240532</v>
      </c>
      <c r="J6" s="707"/>
      <c r="K6" s="694">
        <f>+D6-I6</f>
        <v>-27532</v>
      </c>
      <c r="L6" s="707"/>
      <c r="M6" s="766">
        <v>46000</v>
      </c>
    </row>
    <row r="7" spans="2:14">
      <c r="B7" s="689" t="s">
        <v>134</v>
      </c>
      <c r="C7" s="695"/>
      <c r="D7" s="356">
        <v>284500</v>
      </c>
      <c r="E7" s="765"/>
      <c r="F7" s="890">
        <v>284393</v>
      </c>
      <c r="G7" s="697">
        <v>0</v>
      </c>
      <c r="H7" s="697">
        <v>8236</v>
      </c>
      <c r="I7" s="767">
        <f t="shared" ref="I7:I13" si="0">SUM(F7:H7)</f>
        <v>292629</v>
      </c>
      <c r="J7" s="707"/>
      <c r="K7" s="767">
        <f>+D7-I7</f>
        <v>-8129</v>
      </c>
      <c r="L7" s="707"/>
      <c r="M7" s="356">
        <v>780195</v>
      </c>
      <c r="N7" s="698"/>
    </row>
    <row r="8" spans="2:14">
      <c r="B8" s="689" t="s">
        <v>135</v>
      </c>
      <c r="C8" s="695"/>
      <c r="D8" s="356">
        <v>396347</v>
      </c>
      <c r="E8" s="765"/>
      <c r="F8" s="699">
        <v>204703</v>
      </c>
      <c r="G8" s="699">
        <v>0</v>
      </c>
      <c r="H8" s="699">
        <v>3200</v>
      </c>
      <c r="I8" s="767">
        <f t="shared" si="0"/>
        <v>207903</v>
      </c>
      <c r="J8" s="707"/>
      <c r="K8" s="767">
        <f>+D8-I8</f>
        <v>188444</v>
      </c>
      <c r="L8" s="707"/>
      <c r="M8" s="356">
        <v>552000</v>
      </c>
    </row>
    <row r="9" spans="2:14" ht="13" thickBot="1">
      <c r="B9" s="689" t="s">
        <v>346</v>
      </c>
      <c r="C9" s="695"/>
      <c r="D9" s="768">
        <v>0</v>
      </c>
      <c r="E9" s="765"/>
      <c r="F9" s="704">
        <v>0</v>
      </c>
      <c r="G9" s="704">
        <v>0</v>
      </c>
      <c r="H9" s="704">
        <v>0</v>
      </c>
      <c r="I9" s="705">
        <f t="shared" si="0"/>
        <v>0</v>
      </c>
      <c r="J9" s="707"/>
      <c r="K9" s="705">
        <f>+D9-I9</f>
        <v>0</v>
      </c>
      <c r="L9" s="707"/>
      <c r="M9" s="768">
        <v>0</v>
      </c>
    </row>
    <row r="10" spans="2:14">
      <c r="B10" s="689" t="s">
        <v>198</v>
      </c>
      <c r="C10" s="693"/>
      <c r="D10" s="770">
        <f>SUM(D6:D9)</f>
        <v>893847</v>
      </c>
      <c r="E10" s="769"/>
      <c r="F10" s="701">
        <f>SUM(F6:F9)</f>
        <v>726128</v>
      </c>
      <c r="G10" s="701">
        <f>SUM(G6:G9)</f>
        <v>0</v>
      </c>
      <c r="H10" s="701">
        <f>SUM(H6:H9)</f>
        <v>14936</v>
      </c>
      <c r="I10" s="701">
        <f>SUM(I6:I9)</f>
        <v>741064</v>
      </c>
      <c r="J10" s="707"/>
      <c r="K10" s="701">
        <f>SUM(K6:K9)</f>
        <v>152783</v>
      </c>
      <c r="L10" s="707"/>
      <c r="M10" s="770">
        <f>SUM(M6:M9)</f>
        <v>1378195</v>
      </c>
    </row>
    <row r="11" spans="2:14">
      <c r="B11" s="689" t="s">
        <v>200</v>
      </c>
      <c r="C11" s="693"/>
      <c r="D11" s="770">
        <v>0</v>
      </c>
      <c r="E11" s="769"/>
      <c r="F11" s="701">
        <v>25943</v>
      </c>
      <c r="G11" s="701"/>
      <c r="H11" s="701"/>
      <c r="I11" s="895">
        <f t="shared" si="0"/>
        <v>25943</v>
      </c>
      <c r="J11" s="707"/>
      <c r="K11" s="894">
        <f>+D11-I11</f>
        <v>-25943</v>
      </c>
      <c r="L11" s="707"/>
      <c r="M11" s="770"/>
    </row>
    <row r="12" spans="2:14" ht="13" thickBot="1">
      <c r="B12" s="689" t="s">
        <v>692</v>
      </c>
      <c r="C12" s="693"/>
      <c r="D12" s="771">
        <v>5000</v>
      </c>
      <c r="E12" s="769"/>
      <c r="F12" s="703">
        <f>10125-1253</f>
        <v>8872</v>
      </c>
      <c r="G12" s="704"/>
      <c r="H12" s="704"/>
      <c r="I12" s="705">
        <f t="shared" si="0"/>
        <v>8872</v>
      </c>
      <c r="J12" s="765"/>
      <c r="K12" s="705">
        <f>+D12-I12</f>
        <v>-3872</v>
      </c>
      <c r="L12" s="707"/>
      <c r="M12" s="771">
        <v>0</v>
      </c>
    </row>
    <row r="13" spans="2:14" ht="13" hidden="1" thickBot="1">
      <c r="B13" s="689" t="s">
        <v>200</v>
      </c>
      <c r="C13" s="695"/>
      <c r="D13" s="771">
        <v>0</v>
      </c>
      <c r="E13" s="765"/>
      <c r="F13" s="700"/>
      <c r="G13" s="700"/>
      <c r="H13" s="700"/>
      <c r="I13" s="706">
        <f t="shared" si="0"/>
        <v>0</v>
      </c>
      <c r="J13" s="707"/>
      <c r="K13" s="706">
        <f>+D13-I13</f>
        <v>0</v>
      </c>
      <c r="L13" s="707"/>
      <c r="M13" s="771">
        <v>0</v>
      </c>
    </row>
    <row r="14" spans="2:14">
      <c r="B14" s="689" t="s">
        <v>138</v>
      </c>
      <c r="C14" s="693"/>
      <c r="D14" s="770">
        <f>SUM(D10:D13)</f>
        <v>898847</v>
      </c>
      <c r="E14" s="765"/>
      <c r="F14" s="701">
        <f>SUM(F10:F13)</f>
        <v>760943</v>
      </c>
      <c r="G14" s="701">
        <f>SUM(G10:G13)</f>
        <v>0</v>
      </c>
      <c r="H14" s="701">
        <f>SUM(H10:H13)</f>
        <v>14936</v>
      </c>
      <c r="I14" s="701">
        <f>SUM(I10:I13)</f>
        <v>775879</v>
      </c>
      <c r="J14" s="707"/>
      <c r="K14" s="701">
        <f>SUM(K10:K13)</f>
        <v>122968</v>
      </c>
      <c r="L14" s="707"/>
      <c r="M14" s="770">
        <f>SUM(M10:M13)</f>
        <v>1378195</v>
      </c>
    </row>
    <row r="15" spans="2:14">
      <c r="C15" s="693"/>
      <c r="D15" s="702"/>
      <c r="E15" s="692"/>
      <c r="F15" s="701"/>
      <c r="G15" s="701"/>
      <c r="H15" s="702"/>
      <c r="I15" s="702"/>
      <c r="K15" s="701"/>
    </row>
    <row r="18" spans="9:9">
      <c r="I18" s="702"/>
    </row>
  </sheetData>
  <mergeCells count="3">
    <mergeCell ref="F1:K1"/>
    <mergeCell ref="F2:K2"/>
    <mergeCell ref="F4:K4"/>
  </mergeCells>
  <pageMargins left="0.75" right="0.75" top="1" bottom="1" header="0.5" footer="0.5"/>
  <pageSetup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62"/>
  <sheetViews>
    <sheetView showGridLines="0" topLeftCell="A40" zoomScaleNormal="100" workbookViewId="0">
      <selection activeCell="B67" sqref="B67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848"/>
      <c r="G6" s="153"/>
    </row>
    <row r="7" spans="1:7" s="76" customFormat="1" ht="14">
      <c r="D7" s="848"/>
      <c r="E7" s="848"/>
      <c r="F7" s="848"/>
      <c r="G7" s="153"/>
    </row>
    <row r="8" spans="1:7" s="76" customFormat="1" ht="14">
      <c r="D8" s="848"/>
      <c r="E8" s="848"/>
      <c r="F8" s="848"/>
      <c r="G8" s="153"/>
    </row>
    <row r="9" spans="1:7" s="76" customFormat="1" ht="14">
      <c r="D9" s="848"/>
      <c r="E9" s="848"/>
      <c r="F9" s="848"/>
      <c r="G9" s="153"/>
    </row>
    <row r="10" spans="1:7" s="76" customFormat="1" ht="14">
      <c r="D10" s="848"/>
      <c r="E10" s="848"/>
      <c r="F10" s="848"/>
      <c r="G10" s="153"/>
    </row>
    <row r="11" spans="1:7" s="76" customFormat="1" ht="14"/>
    <row r="12" spans="1:7" s="76" customFormat="1" ht="14">
      <c r="A12" s="76" t="s">
        <v>70</v>
      </c>
      <c r="B12" s="850">
        <v>42513</v>
      </c>
      <c r="D12" s="851"/>
    </row>
    <row r="13" spans="1:7" s="76" customFormat="1" ht="14"/>
    <row r="14" spans="1:7" s="76" customFormat="1" ht="14">
      <c r="A14" s="76" t="s">
        <v>71</v>
      </c>
      <c r="B14" s="76" t="s">
        <v>72</v>
      </c>
    </row>
    <row r="15" spans="1:7" s="76" customFormat="1" ht="14">
      <c r="B15" s="526"/>
      <c r="C15" s="526"/>
      <c r="D15" s="526"/>
    </row>
    <row r="16" spans="1:7" s="76" customFormat="1" ht="14">
      <c r="A16" s="76" t="s">
        <v>73</v>
      </c>
      <c r="B16" s="76" t="s">
        <v>647</v>
      </c>
    </row>
    <row r="17" spans="1:10" s="76" customFormat="1" ht="14">
      <c r="B17" s="526"/>
      <c r="C17" s="526"/>
      <c r="D17" s="526"/>
    </row>
    <row r="18" spans="1:10" s="76" customFormat="1" ht="14">
      <c r="A18" s="76" t="s">
        <v>75</v>
      </c>
      <c r="B18" s="77" t="s">
        <v>684</v>
      </c>
    </row>
    <row r="19" spans="1:10" s="76" customFormat="1" ht="14">
      <c r="B19" s="526"/>
      <c r="C19" s="526"/>
      <c r="D19" s="526"/>
    </row>
    <row r="20" spans="1:10" s="76" customFormat="1" ht="14">
      <c r="A20" s="76" t="s">
        <v>494</v>
      </c>
      <c r="B20" s="526"/>
      <c r="C20" s="526"/>
      <c r="D20" s="526"/>
    </row>
    <row r="21" spans="1:10" s="76" customFormat="1" ht="14">
      <c r="A21" s="99" t="s">
        <v>681</v>
      </c>
      <c r="B21" s="527"/>
      <c r="C21" s="527"/>
      <c r="D21" s="527"/>
    </row>
    <row r="22" spans="1:10" s="76" customFormat="1" ht="14">
      <c r="A22" s="99" t="s">
        <v>682</v>
      </c>
      <c r="B22" s="527"/>
      <c r="C22" s="527"/>
      <c r="D22" s="527"/>
    </row>
    <row r="23" spans="1:10" s="76" customFormat="1" ht="14">
      <c r="A23" s="99"/>
      <c r="B23" s="527"/>
      <c r="C23" s="527"/>
      <c r="D23" s="527"/>
    </row>
    <row r="24" spans="1:10" s="76" customFormat="1" ht="14">
      <c r="A24" s="99" t="s">
        <v>683</v>
      </c>
      <c r="B24" s="527"/>
      <c r="C24" s="527"/>
      <c r="D24" s="527"/>
    </row>
    <row r="25" spans="1:10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</row>
    <row r="26" spans="1:10">
      <c r="A26" s="783"/>
      <c r="B26" s="783"/>
      <c r="E26" s="783"/>
      <c r="F26" s="784"/>
      <c r="G26" s="785"/>
    </row>
    <row r="28" spans="1:10">
      <c r="A28" s="76" t="s">
        <v>75</v>
      </c>
      <c r="B28" s="77" t="s">
        <v>655</v>
      </c>
      <c r="C28" s="76"/>
      <c r="D28" s="76"/>
      <c r="E28" s="76"/>
      <c r="F28" s="126"/>
      <c r="G28" s="76"/>
    </row>
    <row r="29" spans="1:10">
      <c r="A29" s="76"/>
      <c r="B29" s="76"/>
      <c r="C29" s="76"/>
      <c r="D29" s="76"/>
      <c r="E29" s="76"/>
      <c r="F29" s="126"/>
      <c r="G29" s="76"/>
    </row>
    <row r="30" spans="1:10">
      <c r="A30" s="853"/>
      <c r="B30" s="853"/>
      <c r="C30" s="853"/>
      <c r="D30" s="853"/>
      <c r="E30" s="853"/>
      <c r="F30" s="854"/>
      <c r="G30" s="855"/>
    </row>
    <row r="31" spans="1:10">
      <c r="A31" s="440" t="s">
        <v>18</v>
      </c>
      <c r="B31" s="441" t="s">
        <v>0</v>
      </c>
      <c r="C31" s="442"/>
      <c r="D31" s="443" t="s">
        <v>1</v>
      </c>
      <c r="E31" s="444"/>
      <c r="F31" s="156" t="s">
        <v>163</v>
      </c>
      <c r="G31" s="855"/>
    </row>
    <row r="32" spans="1:10">
      <c r="A32" s="856"/>
      <c r="B32" s="857"/>
      <c r="C32" s="856"/>
      <c r="D32" s="856"/>
      <c r="E32" s="856"/>
      <c r="F32" s="126"/>
      <c r="G32" s="855"/>
    </row>
    <row r="33" spans="1:7">
      <c r="A33" s="856"/>
      <c r="B33" s="449" t="s">
        <v>4</v>
      </c>
      <c r="C33" s="856"/>
      <c r="D33" s="856"/>
      <c r="E33" s="856"/>
      <c r="F33" s="126"/>
      <c r="G33" s="855"/>
    </row>
    <row r="34" spans="1:7">
      <c r="A34" s="855" t="s">
        <v>19</v>
      </c>
      <c r="B34" s="858" t="s">
        <v>586</v>
      </c>
      <c r="C34" s="855"/>
      <c r="D34" s="855" t="s">
        <v>656</v>
      </c>
      <c r="E34" s="855"/>
      <c r="F34" s="126">
        <v>18000</v>
      </c>
      <c r="G34" s="855"/>
    </row>
    <row r="35" spans="1:7">
      <c r="A35" s="855" t="s">
        <v>19</v>
      </c>
      <c r="B35" s="858" t="s">
        <v>586</v>
      </c>
      <c r="C35" s="855"/>
      <c r="D35" s="855" t="s">
        <v>657</v>
      </c>
      <c r="E35" s="855"/>
      <c r="F35" s="126">
        <v>8000</v>
      </c>
      <c r="G35" s="855"/>
    </row>
    <row r="36" spans="1:7">
      <c r="A36" s="855" t="s">
        <v>19</v>
      </c>
      <c r="B36" s="858" t="s">
        <v>586</v>
      </c>
      <c r="C36" s="855"/>
      <c r="D36" s="855" t="s">
        <v>658</v>
      </c>
      <c r="E36" s="855"/>
      <c r="F36" s="126">
        <v>20000</v>
      </c>
      <c r="G36" s="855"/>
    </row>
    <row r="37" spans="1:7" ht="15" thickBot="1">
      <c r="A37" s="856"/>
      <c r="B37" s="857" t="s">
        <v>17</v>
      </c>
      <c r="C37" s="856"/>
      <c r="D37" s="453" t="s">
        <v>514</v>
      </c>
      <c r="E37" s="856"/>
      <c r="F37" s="248">
        <f>SUM(F34:F36)</f>
        <v>46000</v>
      </c>
      <c r="G37" s="855"/>
    </row>
    <row r="38" spans="1:7" ht="15" thickTop="1">
      <c r="A38" s="856"/>
      <c r="B38" s="449" t="s">
        <v>7</v>
      </c>
      <c r="C38" s="856"/>
      <c r="D38" s="453"/>
      <c r="E38" s="856"/>
      <c r="F38" s="800"/>
      <c r="G38" s="855"/>
    </row>
    <row r="39" spans="1:7">
      <c r="A39" s="856" t="s">
        <v>50</v>
      </c>
      <c r="B39" s="859" t="s">
        <v>592</v>
      </c>
      <c r="C39" s="856"/>
      <c r="D39" s="856" t="s">
        <v>659</v>
      </c>
      <c r="E39" s="856"/>
      <c r="F39" s="860">
        <v>567000</v>
      </c>
      <c r="G39" s="855"/>
    </row>
    <row r="40" spans="1:7">
      <c r="A40" s="856" t="s">
        <v>19</v>
      </c>
      <c r="B40" s="859" t="s">
        <v>592</v>
      </c>
      <c r="C40" s="856"/>
      <c r="D40" s="856" t="s">
        <v>660</v>
      </c>
      <c r="E40" s="856"/>
      <c r="F40" s="860">
        <v>17655</v>
      </c>
      <c r="G40" s="855"/>
    </row>
    <row r="41" spans="1:7">
      <c r="A41" s="856" t="s">
        <v>19</v>
      </c>
      <c r="B41" s="859" t="s">
        <v>592</v>
      </c>
      <c r="C41" s="856"/>
      <c r="D41" s="856" t="s">
        <v>661</v>
      </c>
      <c r="E41" s="856"/>
      <c r="F41" s="860">
        <v>12840</v>
      </c>
      <c r="G41" s="855"/>
    </row>
    <row r="42" spans="1:7">
      <c r="A42" s="856" t="s">
        <v>19</v>
      </c>
      <c r="B42" s="859" t="s">
        <v>592</v>
      </c>
      <c r="C42" s="856"/>
      <c r="D42" s="856" t="s">
        <v>662</v>
      </c>
      <c r="E42" s="856"/>
      <c r="F42" s="860">
        <v>85000</v>
      </c>
      <c r="G42" s="855"/>
    </row>
    <row r="43" spans="1:7">
      <c r="A43" s="856" t="s">
        <v>48</v>
      </c>
      <c r="B43" s="859" t="s">
        <v>663</v>
      </c>
      <c r="C43" s="856"/>
      <c r="D43" s="856" t="s">
        <v>664</v>
      </c>
      <c r="E43" s="856"/>
      <c r="F43" s="860">
        <v>80000</v>
      </c>
      <c r="G43" s="855"/>
    </row>
    <row r="44" spans="1:7">
      <c r="A44" s="856" t="s">
        <v>48</v>
      </c>
      <c r="B44" s="859" t="s">
        <v>665</v>
      </c>
      <c r="C44" s="856"/>
      <c r="D44" s="861" t="s">
        <v>680</v>
      </c>
      <c r="E44" s="856"/>
      <c r="F44" s="860">
        <v>17700</v>
      </c>
      <c r="G44" s="855"/>
    </row>
    <row r="45" spans="1:7" ht="15" thickBot="1">
      <c r="A45" s="853"/>
      <c r="B45" s="853"/>
      <c r="C45" s="853"/>
      <c r="D45" s="471" t="s">
        <v>529</v>
      </c>
      <c r="E45" s="853"/>
      <c r="F45" s="248">
        <f>SUM(F39:F44)</f>
        <v>780195</v>
      </c>
      <c r="G45" s="855"/>
    </row>
    <row r="46" spans="1:7" ht="15" thickTop="1">
      <c r="A46" s="853"/>
      <c r="B46" s="853"/>
      <c r="C46" s="853"/>
      <c r="D46" s="471"/>
      <c r="E46" s="853"/>
      <c r="F46" s="854"/>
      <c r="G46" s="855"/>
    </row>
    <row r="47" spans="1:7">
      <c r="A47" s="853"/>
      <c r="B47" s="475" t="s">
        <v>450</v>
      </c>
      <c r="C47" s="853"/>
      <c r="D47" s="471"/>
      <c r="E47" s="853"/>
      <c r="F47" s="854"/>
      <c r="G47" s="855"/>
    </row>
    <row r="48" spans="1:7">
      <c r="A48" s="853" t="s">
        <v>50</v>
      </c>
      <c r="B48" s="862" t="s">
        <v>666</v>
      </c>
      <c r="C48" s="853"/>
      <c r="D48" s="856" t="s">
        <v>667</v>
      </c>
      <c r="E48" s="853"/>
      <c r="F48" s="854">
        <v>7000</v>
      </c>
      <c r="G48" s="855"/>
    </row>
    <row r="49" spans="1:7">
      <c r="A49" s="853" t="s">
        <v>50</v>
      </c>
      <c r="B49" s="862" t="s">
        <v>668</v>
      </c>
      <c r="C49" s="853"/>
      <c r="D49" s="897" t="s">
        <v>707</v>
      </c>
      <c r="E49" s="853"/>
      <c r="F49" s="854">
        <v>47000</v>
      </c>
      <c r="G49" s="855"/>
    </row>
    <row r="50" spans="1:7">
      <c r="A50" s="853" t="s">
        <v>50</v>
      </c>
      <c r="B50" s="862" t="s">
        <v>669</v>
      </c>
      <c r="C50" s="853"/>
      <c r="D50" s="853" t="s">
        <v>670</v>
      </c>
      <c r="E50" s="853"/>
      <c r="F50" s="854">
        <v>18000</v>
      </c>
      <c r="G50" s="855"/>
    </row>
    <row r="51" spans="1:7">
      <c r="A51" s="853" t="s">
        <v>50</v>
      </c>
      <c r="B51" s="863" t="s">
        <v>671</v>
      </c>
      <c r="C51" s="853"/>
      <c r="D51" s="853" t="s">
        <v>672</v>
      </c>
      <c r="E51" s="853"/>
      <c r="F51" s="854">
        <v>10000</v>
      </c>
      <c r="G51" s="855"/>
    </row>
    <row r="52" spans="1:7">
      <c r="A52" s="855" t="s">
        <v>48</v>
      </c>
      <c r="B52" s="858" t="s">
        <v>323</v>
      </c>
      <c r="C52" s="855"/>
      <c r="D52" s="855" t="s">
        <v>673</v>
      </c>
      <c r="E52" s="855"/>
      <c r="F52" s="854">
        <v>100000</v>
      </c>
      <c r="G52" s="855"/>
    </row>
    <row r="53" spans="1:7">
      <c r="A53" s="853" t="s">
        <v>674</v>
      </c>
      <c r="B53" s="862" t="s">
        <v>323</v>
      </c>
      <c r="C53" s="853"/>
      <c r="D53" s="853" t="s">
        <v>675</v>
      </c>
      <c r="E53" s="853"/>
      <c r="F53" s="854">
        <v>5000</v>
      </c>
      <c r="G53" s="855"/>
    </row>
    <row r="54" spans="1:7">
      <c r="A54" s="853" t="s">
        <v>48</v>
      </c>
      <c r="B54" s="862" t="s">
        <v>323</v>
      </c>
      <c r="C54" s="853"/>
      <c r="D54" s="853" t="s">
        <v>676</v>
      </c>
      <c r="E54" s="853"/>
      <c r="F54" s="854">
        <v>40000</v>
      </c>
      <c r="G54" s="855"/>
    </row>
    <row r="55" spans="1:7">
      <c r="A55" s="855" t="s">
        <v>50</v>
      </c>
      <c r="B55" s="858" t="s">
        <v>323</v>
      </c>
      <c r="C55" s="855"/>
      <c r="D55" s="855" t="s">
        <v>677</v>
      </c>
      <c r="E55" s="855"/>
      <c r="F55" s="854">
        <v>100000</v>
      </c>
      <c r="G55" s="855"/>
    </row>
    <row r="56" spans="1:7">
      <c r="A56" s="855" t="s">
        <v>50</v>
      </c>
      <c r="B56" s="855" t="s">
        <v>326</v>
      </c>
      <c r="C56" s="855"/>
      <c r="D56" s="855" t="s">
        <v>678</v>
      </c>
      <c r="E56" s="855"/>
      <c r="F56" s="854">
        <v>175000</v>
      </c>
      <c r="G56" s="855"/>
    </row>
    <row r="57" spans="1:7">
      <c r="A57" s="853" t="s">
        <v>50</v>
      </c>
      <c r="B57" s="862" t="s">
        <v>326</v>
      </c>
      <c r="C57" s="853"/>
      <c r="D57" s="856" t="s">
        <v>667</v>
      </c>
      <c r="E57" s="853"/>
      <c r="F57" s="854">
        <v>50000</v>
      </c>
      <c r="G57" s="855"/>
    </row>
    <row r="58" spans="1:7">
      <c r="A58" s="853"/>
      <c r="B58" s="862"/>
      <c r="C58" s="853"/>
      <c r="D58" s="856"/>
      <c r="E58" s="853"/>
      <c r="F58" s="854"/>
      <c r="G58" s="855"/>
    </row>
    <row r="59" spans="1:7" ht="15" thickBot="1">
      <c r="A59" s="853"/>
      <c r="B59" s="853"/>
      <c r="C59" s="853"/>
      <c r="D59" s="471" t="s">
        <v>544</v>
      </c>
      <c r="E59" s="853"/>
      <c r="F59" s="248">
        <f>SUM(F48:F58)</f>
        <v>552000</v>
      </c>
      <c r="G59" s="855"/>
    </row>
    <row r="60" spans="1:7" ht="15" thickTop="1">
      <c r="A60" s="853"/>
      <c r="B60" s="853"/>
      <c r="C60" s="853"/>
      <c r="D60" s="853"/>
      <c r="E60" s="853"/>
      <c r="F60" s="854"/>
      <c r="G60" s="855"/>
    </row>
    <row r="61" spans="1:7" ht="15" thickBot="1">
      <c r="A61" s="853"/>
      <c r="B61" s="853"/>
      <c r="C61" s="853"/>
      <c r="D61" s="471" t="s">
        <v>679</v>
      </c>
      <c r="E61" s="853"/>
      <c r="F61" s="248">
        <f>F37+F45+F59</f>
        <v>1378195</v>
      </c>
      <c r="G61" s="855"/>
    </row>
    <row r="62" spans="1:7" ht="15" thickTop="1">
      <c r="A62" s="853"/>
      <c r="B62" s="853"/>
      <c r="C62" s="853"/>
      <c r="D62" s="853"/>
      <c r="E62" s="853"/>
      <c r="F62" s="854"/>
      <c r="G62" s="855"/>
    </row>
  </sheetData>
  <mergeCells count="1">
    <mergeCell ref="D6:E6"/>
  </mergeCells>
  <pageMargins left="0.5" right="0.25" top="0.25" bottom="0.25" header="0.3" footer="0.3"/>
  <pageSetup scale="81" orientation="portrait" r:id="rId1"/>
  <headerFooter>
    <oddFooter xml:space="preserve">&amp;L&amp;F&amp;RPage &amp;P&amp;  of &amp;P       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5"/>
  <sheetViews>
    <sheetView showGridLines="0" topLeftCell="A29" zoomScaleNormal="100" workbookViewId="0">
      <selection activeCell="H63" sqref="H63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10" width="9.08984375" style="646"/>
    <col min="11" max="13" width="11.90625" style="688" bestFit="1" customWidth="1"/>
    <col min="14" max="16384" width="9.08984375" style="646"/>
  </cols>
  <sheetData>
    <row r="1" spans="1:13" s="76" customFormat="1" ht="14"/>
    <row r="2" spans="1:13" s="76" customFormat="1" ht="14"/>
    <row r="3" spans="1:13" s="76" customFormat="1" ht="14"/>
    <row r="4" spans="1:13" s="76" customFormat="1" ht="14"/>
    <row r="5" spans="1:13" s="76" customFormat="1" ht="14"/>
    <row r="6" spans="1:13" s="76" customFormat="1" ht="14">
      <c r="D6" s="1119"/>
      <c r="E6" s="1119"/>
      <c r="F6" s="898"/>
      <c r="G6" s="153"/>
      <c r="K6" s="898"/>
      <c r="L6" s="898"/>
      <c r="M6" s="898"/>
    </row>
    <row r="7" spans="1:13" s="76" customFormat="1" ht="14">
      <c r="D7" s="898"/>
      <c r="E7" s="898"/>
      <c r="F7" s="898"/>
      <c r="G7" s="153"/>
      <c r="K7" s="898"/>
      <c r="L7" s="898"/>
      <c r="M7" s="898"/>
    </row>
    <row r="8" spans="1:13" s="76" customFormat="1" ht="14">
      <c r="D8" s="898"/>
      <c r="E8" s="898"/>
      <c r="F8" s="898"/>
      <c r="G8" s="153"/>
      <c r="K8" s="898"/>
      <c r="L8" s="898"/>
      <c r="M8" s="898"/>
    </row>
    <row r="9" spans="1:13" s="76" customFormat="1" ht="14">
      <c r="D9" s="898"/>
      <c r="E9" s="898"/>
      <c r="F9" s="898"/>
      <c r="G9" s="153"/>
      <c r="K9" s="898"/>
      <c r="L9" s="898"/>
      <c r="M9" s="898"/>
    </row>
    <row r="10" spans="1:13" s="76" customFormat="1" ht="14">
      <c r="D10" s="898"/>
      <c r="E10" s="898"/>
      <c r="F10" s="898"/>
      <c r="G10" s="153"/>
      <c r="K10" s="898"/>
      <c r="L10" s="898"/>
      <c r="M10" s="898"/>
    </row>
    <row r="11" spans="1:13" s="76" customFormat="1" ht="14"/>
    <row r="12" spans="1:13" s="76" customFormat="1" ht="14">
      <c r="A12" s="76" t="s">
        <v>70</v>
      </c>
      <c r="B12" s="899">
        <v>42513</v>
      </c>
      <c r="D12" s="900"/>
    </row>
    <row r="13" spans="1:13" s="76" customFormat="1" ht="14"/>
    <row r="14" spans="1:13" s="76" customFormat="1" ht="14">
      <c r="A14" s="76" t="s">
        <v>71</v>
      </c>
      <c r="B14" s="76" t="s">
        <v>72</v>
      </c>
    </row>
    <row r="15" spans="1:13" s="76" customFormat="1" ht="14">
      <c r="B15" s="526"/>
      <c r="C15" s="526"/>
      <c r="D15" s="526"/>
    </row>
    <row r="16" spans="1:13" s="76" customFormat="1" ht="14">
      <c r="A16" s="76" t="s">
        <v>73</v>
      </c>
      <c r="B16" s="76" t="s">
        <v>647</v>
      </c>
    </row>
    <row r="17" spans="1:13" s="76" customFormat="1" ht="14">
      <c r="B17" s="526"/>
      <c r="C17" s="526"/>
      <c r="D17" s="526"/>
    </row>
    <row r="18" spans="1:13" s="76" customFormat="1" ht="14">
      <c r="A18" s="76" t="s">
        <v>75</v>
      </c>
      <c r="B18" s="77" t="s">
        <v>684</v>
      </c>
    </row>
    <row r="19" spans="1:13" s="76" customFormat="1" ht="14">
      <c r="B19" s="526"/>
      <c r="C19" s="526"/>
      <c r="D19" s="526"/>
    </row>
    <row r="20" spans="1:13" s="76" customFormat="1" ht="14">
      <c r="A20" s="76" t="s">
        <v>494</v>
      </c>
      <c r="B20" s="526"/>
      <c r="C20" s="526"/>
      <c r="D20" s="526"/>
    </row>
    <row r="21" spans="1:13" s="76" customFormat="1" ht="14">
      <c r="A21" s="99" t="s">
        <v>681</v>
      </c>
      <c r="B21" s="527"/>
      <c r="C21" s="527"/>
      <c r="D21" s="527"/>
    </row>
    <row r="22" spans="1:13" s="76" customFormat="1" ht="14">
      <c r="A22" s="99" t="s">
        <v>682</v>
      </c>
      <c r="B22" s="527"/>
      <c r="C22" s="527"/>
      <c r="D22" s="527"/>
    </row>
    <row r="23" spans="1:13" s="76" customFormat="1" ht="14">
      <c r="A23" s="99"/>
      <c r="B23" s="527"/>
      <c r="C23" s="527"/>
      <c r="D23" s="527"/>
    </row>
    <row r="24" spans="1:13" s="76" customFormat="1" ht="14">
      <c r="A24" s="99" t="s">
        <v>683</v>
      </c>
      <c r="B24" s="527"/>
      <c r="C24" s="527"/>
      <c r="D24" s="527"/>
    </row>
    <row r="25" spans="1:13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  <c r="M25" s="526"/>
    </row>
    <row r="26" spans="1:13">
      <c r="A26" s="783"/>
      <c r="B26" s="783"/>
      <c r="E26" s="783"/>
      <c r="F26" s="784"/>
      <c r="G26" s="785"/>
      <c r="K26" s="784"/>
      <c r="L26" s="784"/>
      <c r="M26" s="784"/>
    </row>
    <row r="28" spans="1:13">
      <c r="A28" s="76" t="s">
        <v>75</v>
      </c>
      <c r="B28" s="77" t="s">
        <v>655</v>
      </c>
      <c r="C28" s="76"/>
      <c r="D28" s="76"/>
      <c r="E28" s="76"/>
      <c r="F28" s="126"/>
      <c r="G28" s="76"/>
      <c r="K28" s="126"/>
      <c r="L28" s="126"/>
      <c r="M28" s="126"/>
    </row>
    <row r="29" spans="1:13">
      <c r="A29" s="76"/>
      <c r="B29" s="76"/>
      <c r="C29" s="76"/>
      <c r="D29" s="76"/>
      <c r="E29" s="76"/>
      <c r="F29" s="126"/>
      <c r="G29" s="76"/>
      <c r="K29" s="126"/>
      <c r="L29" s="126"/>
      <c r="M29" s="126"/>
    </row>
    <row r="30" spans="1:13">
      <c r="A30" s="853"/>
      <c r="B30" s="853"/>
      <c r="C30" s="853"/>
      <c r="D30" s="853"/>
      <c r="E30" s="853"/>
      <c r="F30" s="854"/>
      <c r="G30" s="855"/>
      <c r="K30" s="854"/>
      <c r="L30" s="854"/>
      <c r="M30" s="854"/>
    </row>
    <row r="31" spans="1:13">
      <c r="A31" s="440" t="s">
        <v>18</v>
      </c>
      <c r="B31" s="441" t="s">
        <v>0</v>
      </c>
      <c r="C31" s="442"/>
      <c r="D31" s="443" t="s">
        <v>1</v>
      </c>
      <c r="E31" s="444"/>
      <c r="F31" s="156" t="s">
        <v>163</v>
      </c>
      <c r="G31" s="855"/>
      <c r="K31" s="156" t="s">
        <v>305</v>
      </c>
      <c r="L31" s="156" t="s">
        <v>708</v>
      </c>
      <c r="M31" s="156" t="s">
        <v>709</v>
      </c>
    </row>
    <row r="32" spans="1:13">
      <c r="A32" s="856"/>
      <c r="B32" s="857"/>
      <c r="C32" s="856"/>
      <c r="D32" s="856"/>
      <c r="E32" s="856"/>
      <c r="F32" s="126"/>
      <c r="G32" s="855"/>
      <c r="K32" s="126"/>
      <c r="L32" s="126"/>
      <c r="M32" s="126"/>
    </row>
    <row r="33" spans="1:13">
      <c r="A33" s="856"/>
      <c r="B33" s="449" t="s">
        <v>4</v>
      </c>
      <c r="C33" s="856"/>
      <c r="D33" s="856"/>
      <c r="E33" s="856"/>
      <c r="F33" s="126"/>
      <c r="G33" s="855"/>
      <c r="K33" s="126"/>
      <c r="L33" s="126"/>
      <c r="M33" s="126"/>
    </row>
    <row r="34" spans="1:13">
      <c r="A34" s="855" t="s">
        <v>19</v>
      </c>
      <c r="B34" s="858" t="s">
        <v>586</v>
      </c>
      <c r="C34" s="855"/>
      <c r="D34" s="855" t="s">
        <v>656</v>
      </c>
      <c r="E34" s="855"/>
      <c r="F34" s="126">
        <v>18000</v>
      </c>
      <c r="G34" s="855"/>
      <c r="K34" s="126">
        <v>18000</v>
      </c>
      <c r="L34" s="126"/>
      <c r="M34" s="126"/>
    </row>
    <row r="35" spans="1:13">
      <c r="A35" s="855" t="s">
        <v>19</v>
      </c>
      <c r="B35" s="858" t="s">
        <v>586</v>
      </c>
      <c r="C35" s="855"/>
      <c r="D35" s="855" t="s">
        <v>657</v>
      </c>
      <c r="E35" s="855"/>
      <c r="F35" s="126">
        <v>8000</v>
      </c>
      <c r="G35" s="855"/>
      <c r="K35" s="126">
        <v>8000</v>
      </c>
      <c r="L35" s="126"/>
      <c r="M35" s="126"/>
    </row>
    <row r="36" spans="1:13">
      <c r="A36" s="855" t="s">
        <v>19</v>
      </c>
      <c r="B36" s="858" t="s">
        <v>586</v>
      </c>
      <c r="C36" s="855"/>
      <c r="D36" s="855" t="s">
        <v>658</v>
      </c>
      <c r="E36" s="855"/>
      <c r="F36" s="126">
        <v>20000</v>
      </c>
      <c r="G36" s="855"/>
      <c r="K36" s="126">
        <v>20000</v>
      </c>
      <c r="L36" s="126"/>
      <c r="M36" s="126"/>
    </row>
    <row r="37" spans="1:13" ht="15" thickBot="1">
      <c r="A37" s="856"/>
      <c r="B37" s="857" t="s">
        <v>17</v>
      </c>
      <c r="C37" s="856"/>
      <c r="D37" s="453" t="s">
        <v>514</v>
      </c>
      <c r="E37" s="856"/>
      <c r="F37" s="248">
        <f>SUM(F34:F36)</f>
        <v>46000</v>
      </c>
      <c r="G37" s="855"/>
      <c r="K37" s="248">
        <f>SUM(K34:K36)</f>
        <v>46000</v>
      </c>
      <c r="L37" s="248">
        <f>SUM(L34:L36)</f>
        <v>0</v>
      </c>
      <c r="M37" s="248">
        <f>SUM(M34:M36)</f>
        <v>0</v>
      </c>
    </row>
    <row r="38" spans="1:13" ht="15" thickTop="1">
      <c r="A38" s="856"/>
      <c r="B38" s="449" t="s">
        <v>7</v>
      </c>
      <c r="C38" s="856"/>
      <c r="D38" s="453"/>
      <c r="E38" s="856"/>
      <c r="F38" s="800"/>
      <c r="G38" s="855"/>
      <c r="K38" s="800"/>
      <c r="L38" s="800"/>
      <c r="M38" s="800"/>
    </row>
    <row r="39" spans="1:13">
      <c r="A39" s="856" t="s">
        <v>50</v>
      </c>
      <c r="B39" s="859" t="s">
        <v>592</v>
      </c>
      <c r="C39" s="856"/>
      <c r="D39" s="856" t="s">
        <v>659</v>
      </c>
      <c r="E39" s="856"/>
      <c r="F39" s="860">
        <v>567000</v>
      </c>
      <c r="G39" s="855"/>
      <c r="K39" s="860"/>
      <c r="L39" s="860"/>
      <c r="M39" s="860">
        <v>567000</v>
      </c>
    </row>
    <row r="40" spans="1:13">
      <c r="A40" s="856" t="s">
        <v>19</v>
      </c>
      <c r="B40" s="859" t="s">
        <v>592</v>
      </c>
      <c r="C40" s="856"/>
      <c r="D40" s="856" t="s">
        <v>660</v>
      </c>
      <c r="E40" s="856"/>
      <c r="F40" s="860">
        <v>17655</v>
      </c>
      <c r="G40" s="855"/>
      <c r="K40" s="860">
        <v>17655</v>
      </c>
      <c r="L40" s="860"/>
      <c r="M40" s="860"/>
    </row>
    <row r="41" spans="1:13">
      <c r="A41" s="856" t="s">
        <v>19</v>
      </c>
      <c r="B41" s="859" t="s">
        <v>592</v>
      </c>
      <c r="C41" s="856"/>
      <c r="D41" s="856" t="s">
        <v>661</v>
      </c>
      <c r="E41" s="856"/>
      <c r="F41" s="860">
        <v>12840</v>
      </c>
      <c r="G41" s="855"/>
      <c r="K41" s="860">
        <v>12840</v>
      </c>
      <c r="L41" s="860"/>
      <c r="M41" s="860"/>
    </row>
    <row r="42" spans="1:13">
      <c r="A42" s="856" t="s">
        <v>19</v>
      </c>
      <c r="B42" s="859" t="s">
        <v>592</v>
      </c>
      <c r="C42" s="856"/>
      <c r="D42" s="856" t="s">
        <v>662</v>
      </c>
      <c r="E42" s="856"/>
      <c r="F42" s="860">
        <v>85000</v>
      </c>
      <c r="G42" s="855"/>
      <c r="K42" s="860">
        <v>85000</v>
      </c>
      <c r="L42" s="860"/>
      <c r="M42" s="860"/>
    </row>
    <row r="43" spans="1:13">
      <c r="A43" s="856" t="s">
        <v>48</v>
      </c>
      <c r="B43" s="859" t="s">
        <v>663</v>
      </c>
      <c r="C43" s="856"/>
      <c r="D43" s="856" t="s">
        <v>664</v>
      </c>
      <c r="E43" s="856"/>
      <c r="F43" s="860">
        <v>80000</v>
      </c>
      <c r="G43" s="855"/>
      <c r="K43" s="860">
        <v>80000</v>
      </c>
      <c r="L43" s="860"/>
      <c r="M43" s="860"/>
    </row>
    <row r="44" spans="1:13">
      <c r="A44" s="856" t="s">
        <v>48</v>
      </c>
      <c r="B44" s="859" t="s">
        <v>665</v>
      </c>
      <c r="C44" s="856"/>
      <c r="D44" s="861" t="s">
        <v>680</v>
      </c>
      <c r="E44" s="856"/>
      <c r="F44" s="860">
        <v>17700</v>
      </c>
      <c r="G44" s="855"/>
      <c r="K44" s="860">
        <v>17700</v>
      </c>
      <c r="L44" s="860"/>
      <c r="M44" s="860"/>
    </row>
    <row r="45" spans="1:13" ht="15" thickBot="1">
      <c r="A45" s="853"/>
      <c r="B45" s="853"/>
      <c r="C45" s="853"/>
      <c r="D45" s="471" t="s">
        <v>529</v>
      </c>
      <c r="E45" s="853"/>
      <c r="F45" s="248">
        <f>SUM(F39:F44)</f>
        <v>780195</v>
      </c>
      <c r="G45" s="855"/>
      <c r="K45" s="248">
        <f>SUM(K39:K44)</f>
        <v>213195</v>
      </c>
      <c r="L45" s="248">
        <f>SUM(L39:L44)</f>
        <v>0</v>
      </c>
      <c r="M45" s="248">
        <f>SUM(M39:M44)</f>
        <v>567000</v>
      </c>
    </row>
    <row r="46" spans="1:13" ht="15" thickTop="1">
      <c r="A46" s="853"/>
      <c r="B46" s="853"/>
      <c r="C46" s="853"/>
      <c r="D46" s="471"/>
      <c r="E46" s="853"/>
      <c r="F46" s="854"/>
      <c r="G46" s="855"/>
      <c r="K46" s="854"/>
      <c r="L46" s="854"/>
      <c r="M46" s="854"/>
    </row>
    <row r="47" spans="1:13">
      <c r="A47" s="853"/>
      <c r="B47" s="475" t="s">
        <v>450</v>
      </c>
      <c r="C47" s="853"/>
      <c r="D47" s="471"/>
      <c r="E47" s="853"/>
      <c r="F47" s="854"/>
      <c r="G47" s="855"/>
      <c r="K47" s="854"/>
      <c r="L47" s="854"/>
      <c r="M47" s="854"/>
    </row>
    <row r="48" spans="1:13">
      <c r="A48" s="853" t="s">
        <v>50</v>
      </c>
      <c r="B48" s="862" t="s">
        <v>666</v>
      </c>
      <c r="C48" s="853"/>
      <c r="D48" s="856" t="s">
        <v>667</v>
      </c>
      <c r="E48" s="853"/>
      <c r="F48" s="854">
        <v>7000</v>
      </c>
      <c r="G48" s="855"/>
      <c r="K48" s="854">
        <v>7000</v>
      </c>
      <c r="L48" s="854"/>
      <c r="M48" s="854"/>
    </row>
    <row r="49" spans="1:13">
      <c r="A49" s="853" t="s">
        <v>50</v>
      </c>
      <c r="B49" s="862" t="s">
        <v>668</v>
      </c>
      <c r="C49" s="853"/>
      <c r="D49" s="897" t="s">
        <v>707</v>
      </c>
      <c r="E49" s="853"/>
      <c r="F49" s="854">
        <v>47000</v>
      </c>
      <c r="G49" s="855"/>
      <c r="K49" s="854"/>
      <c r="L49" s="854"/>
      <c r="M49" s="854">
        <v>47000</v>
      </c>
    </row>
    <row r="50" spans="1:13">
      <c r="A50" s="853" t="s">
        <v>50</v>
      </c>
      <c r="B50" s="862" t="s">
        <v>669</v>
      </c>
      <c r="C50" s="853"/>
      <c r="D50" s="853" t="s">
        <v>670</v>
      </c>
      <c r="E50" s="853"/>
      <c r="F50" s="854">
        <v>18000</v>
      </c>
      <c r="G50" s="855"/>
      <c r="K50" s="854">
        <v>18000</v>
      </c>
      <c r="L50" s="854"/>
      <c r="M50" s="854"/>
    </row>
    <row r="51" spans="1:13">
      <c r="A51" s="853" t="s">
        <v>50</v>
      </c>
      <c r="B51" s="863" t="s">
        <v>671</v>
      </c>
      <c r="C51" s="853"/>
      <c r="D51" s="853" t="s">
        <v>672</v>
      </c>
      <c r="E51" s="853"/>
      <c r="F51" s="854">
        <v>10000</v>
      </c>
      <c r="G51" s="855"/>
      <c r="K51" s="854"/>
      <c r="L51" s="854">
        <v>10000</v>
      </c>
      <c r="M51" s="854"/>
    </row>
    <row r="52" spans="1:13">
      <c r="A52" s="855" t="s">
        <v>48</v>
      </c>
      <c r="B52" s="858" t="s">
        <v>323</v>
      </c>
      <c r="C52" s="855"/>
      <c r="D52" s="855" t="s">
        <v>673</v>
      </c>
      <c r="E52" s="855"/>
      <c r="F52" s="854">
        <v>100000</v>
      </c>
      <c r="G52" s="855"/>
      <c r="K52" s="854"/>
      <c r="L52" s="854">
        <v>100000</v>
      </c>
      <c r="M52" s="854"/>
    </row>
    <row r="53" spans="1:13">
      <c r="A53" s="853" t="s">
        <v>674</v>
      </c>
      <c r="B53" s="862" t="s">
        <v>323</v>
      </c>
      <c r="C53" s="853"/>
      <c r="D53" s="853" t="s">
        <v>675</v>
      </c>
      <c r="E53" s="853"/>
      <c r="F53" s="854">
        <v>5000</v>
      </c>
      <c r="G53" s="855"/>
      <c r="K53" s="854"/>
      <c r="L53" s="854">
        <v>5000</v>
      </c>
      <c r="M53" s="854"/>
    </row>
    <row r="54" spans="1:13">
      <c r="A54" s="853" t="s">
        <v>48</v>
      </c>
      <c r="B54" s="862" t="s">
        <v>323</v>
      </c>
      <c r="C54" s="853"/>
      <c r="D54" s="853" t="s">
        <v>676</v>
      </c>
      <c r="E54" s="853"/>
      <c r="F54" s="854">
        <v>40000</v>
      </c>
      <c r="G54" s="855"/>
      <c r="K54" s="854">
        <v>40000</v>
      </c>
      <c r="L54" s="854"/>
      <c r="M54" s="854"/>
    </row>
    <row r="55" spans="1:13">
      <c r="A55" s="855" t="s">
        <v>50</v>
      </c>
      <c r="B55" s="858" t="s">
        <v>323</v>
      </c>
      <c r="C55" s="855"/>
      <c r="D55" s="855" t="s">
        <v>677</v>
      </c>
      <c r="E55" s="855"/>
      <c r="F55" s="854">
        <v>100000</v>
      </c>
      <c r="G55" s="855"/>
      <c r="K55" s="854"/>
      <c r="L55" s="854"/>
      <c r="M55" s="854">
        <v>100000</v>
      </c>
    </row>
    <row r="56" spans="1:13">
      <c r="A56" s="855" t="s">
        <v>50</v>
      </c>
      <c r="B56" s="855" t="s">
        <v>326</v>
      </c>
      <c r="C56" s="855"/>
      <c r="D56" s="855" t="s">
        <v>678</v>
      </c>
      <c r="E56" s="855"/>
      <c r="F56" s="854">
        <v>175000</v>
      </c>
      <c r="G56" s="855"/>
      <c r="K56" s="854"/>
      <c r="L56" s="854"/>
      <c r="M56" s="854">
        <v>175000</v>
      </c>
    </row>
    <row r="57" spans="1:13">
      <c r="A57" s="853" t="s">
        <v>50</v>
      </c>
      <c r="B57" s="862" t="s">
        <v>326</v>
      </c>
      <c r="C57" s="853"/>
      <c r="D57" s="856" t="s">
        <v>667</v>
      </c>
      <c r="E57" s="853"/>
      <c r="F57" s="854">
        <v>50000</v>
      </c>
      <c r="G57" s="855"/>
      <c r="K57" s="854"/>
      <c r="L57" s="854"/>
      <c r="M57" s="854">
        <v>50000</v>
      </c>
    </row>
    <row r="58" spans="1:13">
      <c r="A58" s="853"/>
      <c r="B58" s="862"/>
      <c r="C58" s="853"/>
      <c r="D58" s="856"/>
      <c r="E58" s="853"/>
      <c r="F58" s="854"/>
      <c r="G58" s="855"/>
      <c r="K58" s="854"/>
      <c r="L58" s="854"/>
      <c r="M58" s="854"/>
    </row>
    <row r="59" spans="1:13" ht="15" thickBot="1">
      <c r="A59" s="853"/>
      <c r="B59" s="853"/>
      <c r="C59" s="853"/>
      <c r="D59" s="471" t="s">
        <v>544</v>
      </c>
      <c r="E59" s="853"/>
      <c r="F59" s="248">
        <f>SUM(F48:F58)</f>
        <v>552000</v>
      </c>
      <c r="G59" s="855"/>
      <c r="K59" s="248">
        <f>SUM(K48:K58)</f>
        <v>65000</v>
      </c>
      <c r="L59" s="248">
        <f>SUM(L48:L58)</f>
        <v>115000</v>
      </c>
      <c r="M59" s="248">
        <f>SUM(M48:M58)</f>
        <v>372000</v>
      </c>
    </row>
    <row r="60" spans="1:13" ht="15" thickTop="1">
      <c r="A60" s="853"/>
      <c r="B60" s="853"/>
      <c r="C60" s="853"/>
      <c r="D60" s="853"/>
      <c r="E60" s="853"/>
      <c r="F60" s="854"/>
      <c r="G60" s="855"/>
      <c r="K60" s="854"/>
      <c r="L60" s="854"/>
      <c r="M60" s="854"/>
    </row>
    <row r="61" spans="1:13" ht="15" thickBot="1">
      <c r="A61" s="853"/>
      <c r="B61" s="853"/>
      <c r="C61" s="853"/>
      <c r="D61" s="471" t="s">
        <v>679</v>
      </c>
      <c r="E61" s="853"/>
      <c r="F61" s="248">
        <f>F37+F45+F59</f>
        <v>1378195</v>
      </c>
      <c r="G61" s="855"/>
      <c r="K61" s="248">
        <f>K37+K45+K59</f>
        <v>324195</v>
      </c>
      <c r="L61" s="248">
        <f>L37+L45+L59</f>
        <v>115000</v>
      </c>
      <c r="M61" s="248">
        <f>M37+M45+M59</f>
        <v>939000</v>
      </c>
    </row>
    <row r="62" spans="1:13" ht="15" thickTop="1">
      <c r="A62" s="853"/>
      <c r="B62" s="853"/>
      <c r="C62" s="853"/>
      <c r="D62" s="853"/>
      <c r="E62" s="853"/>
      <c r="F62" s="854"/>
      <c r="G62" s="855"/>
      <c r="K62" s="854"/>
      <c r="L62" s="854"/>
      <c r="M62" s="854"/>
    </row>
    <row r="64" spans="1:13">
      <c r="C64" s="783" t="s">
        <v>424</v>
      </c>
      <c r="D64" s="783" t="s">
        <v>625</v>
      </c>
    </row>
    <row r="65" spans="3:4">
      <c r="C65" s="783" t="s">
        <v>593</v>
      </c>
      <c r="D65" s="783" t="s">
        <v>644</v>
      </c>
    </row>
  </sheetData>
  <mergeCells count="1">
    <mergeCell ref="D6:E6"/>
  </mergeCells>
  <pageMargins left="0.5" right="0.25" top="0.25" bottom="0.25" header="0.3" footer="0.3"/>
  <pageSetup scale="53" orientation="portrait" r:id="rId1"/>
  <headerFooter>
    <oddFooter xml:space="preserve">&amp;L&amp;F&amp;RPage &amp;P&amp;  of &amp;P       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54"/>
  <sheetViews>
    <sheetView showGridLines="0" topLeftCell="A91" zoomScaleNormal="100" workbookViewId="0">
      <selection activeCell="D18" sqref="D18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2.36328125" style="711" customWidth="1"/>
    <col min="6" max="6" width="48.6328125" style="747" customWidth="1"/>
    <col min="7" max="7" width="2.453125" style="711" customWidth="1"/>
    <col min="8" max="8" width="14.6328125" style="725" customWidth="1"/>
    <col min="9" max="9" width="9.08984375" style="711"/>
    <col min="10" max="10" width="14.6328125" style="711" customWidth="1"/>
    <col min="11" max="11" width="13.453125" style="711" bestFit="1" customWidth="1"/>
    <col min="12" max="12" width="3.6328125" style="711" customWidth="1"/>
    <col min="13" max="13" width="13.6328125" style="711" bestFit="1" customWidth="1"/>
    <col min="14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490" t="s">
        <v>695</v>
      </c>
      <c r="E12" s="490"/>
      <c r="F12" s="491"/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D16" s="490" t="s">
        <v>647</v>
      </c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D18" s="490" t="s">
        <v>710</v>
      </c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D20" s="490" t="s">
        <v>700</v>
      </c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D21" s="490" t="s">
        <v>703</v>
      </c>
      <c r="E21" s="490"/>
      <c r="F21" s="490"/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D22" s="490" t="s">
        <v>704</v>
      </c>
      <c r="E22" s="490"/>
      <c r="F22" s="490"/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699</v>
      </c>
      <c r="I26" s="1120"/>
      <c r="J26" s="1120"/>
      <c r="K26" s="1120"/>
      <c r="L26" s="1120"/>
      <c r="M26" s="1120"/>
      <c r="N26" s="497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849"/>
      <c r="J27" s="1121" t="s">
        <v>567</v>
      </c>
      <c r="K27" s="1121"/>
      <c r="L27" s="501"/>
      <c r="M27" s="500" t="s">
        <v>125</v>
      </c>
      <c r="N27" s="500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2"/>
      <c r="M28" s="503"/>
      <c r="N28" s="503"/>
    </row>
    <row r="29" spans="1:14" ht="15.5">
      <c r="A29" s="490"/>
      <c r="B29" s="490"/>
      <c r="C29" s="498"/>
      <c r="D29" s="493" t="s">
        <v>638</v>
      </c>
      <c r="E29" s="490"/>
      <c r="F29" s="490"/>
      <c r="G29" s="490"/>
      <c r="H29" s="504">
        <f>+H141</f>
        <v>893847</v>
      </c>
      <c r="I29" s="504"/>
      <c r="J29" s="504">
        <f>+J141</f>
        <v>726128.27</v>
      </c>
      <c r="K29" s="504">
        <f>+K141</f>
        <v>14936</v>
      </c>
      <c r="L29" s="504"/>
      <c r="M29" s="504">
        <f>+M141</f>
        <v>152782.72999999998</v>
      </c>
      <c r="N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4"/>
      <c r="M30" s="504"/>
      <c r="N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+H145</f>
        <v>0</v>
      </c>
      <c r="I31" s="504"/>
      <c r="J31" s="504">
        <f>+J145</f>
        <v>25942.62</v>
      </c>
      <c r="K31" s="504">
        <f>+K145</f>
        <v>0</v>
      </c>
      <c r="L31" s="507"/>
      <c r="M31" s="504">
        <f>+M145</f>
        <v>-25942.62</v>
      </c>
      <c r="N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2"/>
      <c r="M32" s="502"/>
      <c r="N32" s="503"/>
    </row>
    <row r="33" spans="1:14" ht="15.5">
      <c r="A33" s="490"/>
      <c r="B33" s="490"/>
      <c r="C33" s="498"/>
      <c r="D33" s="506" t="s">
        <v>639</v>
      </c>
      <c r="E33" s="490"/>
      <c r="F33" s="490"/>
      <c r="G33" s="490"/>
      <c r="H33" s="504">
        <f>+H149</f>
        <v>5000</v>
      </c>
      <c r="I33" s="504"/>
      <c r="J33" s="504">
        <f>+J149</f>
        <v>8871.98</v>
      </c>
      <c r="K33" s="504">
        <f>+K149</f>
        <v>0</v>
      </c>
      <c r="L33" s="507"/>
      <c r="M33" s="504">
        <f>+M149</f>
        <v>-3871.9799999999996</v>
      </c>
      <c r="N33" s="505"/>
    </row>
    <row r="34" spans="1:14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7"/>
      <c r="M34" s="508"/>
      <c r="N34" s="508"/>
    </row>
    <row r="35" spans="1:14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898847</v>
      </c>
      <c r="I35" s="509"/>
      <c r="J35" s="509">
        <f>SUM(J29:J34)</f>
        <v>760942.87</v>
      </c>
      <c r="K35" s="509">
        <f>SUM(K29:K34)</f>
        <v>14936</v>
      </c>
      <c r="L35" s="504"/>
      <c r="M35" s="509">
        <f>SUM(M29:M34)</f>
        <v>122968.12999999999</v>
      </c>
      <c r="N35" s="504"/>
    </row>
    <row r="36" spans="1:14" ht="16" thickTop="1">
      <c r="A36" s="490"/>
      <c r="B36" s="490"/>
      <c r="C36" s="498"/>
      <c r="D36" s="493"/>
      <c r="E36" s="490"/>
      <c r="F36" s="490"/>
      <c r="G36" s="490"/>
      <c r="H36" s="504"/>
      <c r="I36" s="504"/>
      <c r="J36" s="504"/>
      <c r="K36" s="504"/>
      <c r="L36" s="504"/>
      <c r="M36" s="504"/>
      <c r="N36" s="504"/>
    </row>
    <row r="37" spans="1:14" ht="15.5">
      <c r="A37" s="490"/>
      <c r="B37" s="490"/>
      <c r="C37" s="498"/>
      <c r="D37" s="493"/>
      <c r="E37" s="490"/>
      <c r="F37" s="490"/>
      <c r="G37" s="490"/>
      <c r="H37" s="504"/>
      <c r="I37" s="504"/>
      <c r="J37" s="504"/>
      <c r="K37" s="504"/>
      <c r="L37" s="504"/>
      <c r="M37" s="504"/>
      <c r="N37" s="504"/>
    </row>
    <row r="38" spans="1:14" ht="15.5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8"/>
      <c r="C82" s="498"/>
      <c r="D82" s="490"/>
      <c r="E82" s="490"/>
      <c r="F82" s="493"/>
      <c r="G82" s="504"/>
      <c r="H82" s="504"/>
      <c r="I82" s="490"/>
      <c r="J82" s="492"/>
      <c r="K82" s="492"/>
      <c r="L82" s="528"/>
      <c r="M82" s="490"/>
      <c r="N82" s="490"/>
    </row>
    <row r="83" spans="1:14" ht="15.5">
      <c r="A83" s="490"/>
      <c r="B83" s="498"/>
      <c r="C83" s="498"/>
      <c r="D83" s="490"/>
      <c r="E83" s="490"/>
      <c r="F83" s="490"/>
      <c r="G83" s="529"/>
      <c r="H83" s="490"/>
      <c r="I83" s="490"/>
      <c r="J83" s="492"/>
      <c r="K83" s="492"/>
      <c r="L83" s="528"/>
      <c r="M83" s="490"/>
      <c r="N83" s="490"/>
    </row>
    <row r="84" spans="1:14" ht="15.5">
      <c r="A84" s="490"/>
      <c r="B84" s="498"/>
      <c r="C84" s="498"/>
      <c r="D84" s="490"/>
      <c r="E84" s="490"/>
      <c r="F84" s="490"/>
      <c r="G84" s="529"/>
      <c r="H84" s="490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0"/>
      <c r="C87" s="490"/>
      <c r="D87" s="490"/>
      <c r="E87" s="490"/>
      <c r="F87" s="490"/>
      <c r="G87" s="490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0"/>
      <c r="C88" s="490"/>
      <c r="D88" s="490"/>
      <c r="E88" s="490"/>
      <c r="F88" s="490"/>
      <c r="G88" s="490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4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0"/>
      <c r="J92" s="492"/>
      <c r="K92" s="492"/>
      <c r="L92" s="528"/>
      <c r="M92" s="490"/>
      <c r="N92" s="490"/>
    </row>
    <row r="93" spans="1:14" ht="15.5">
      <c r="A93" s="545"/>
      <c r="B93" s="545"/>
      <c r="C93" s="545"/>
      <c r="D93" s="545"/>
      <c r="E93" s="545"/>
      <c r="F93" s="490"/>
      <c r="G93" s="545"/>
      <c r="H93" s="545"/>
      <c r="I93" s="545"/>
      <c r="J93" s="547"/>
      <c r="K93" s="547"/>
      <c r="L93" s="545"/>
      <c r="M93" s="545"/>
      <c r="N93" s="545"/>
    </row>
    <row r="94" spans="1:14" ht="15.5">
      <c r="A94" s="545"/>
      <c r="B94" s="545"/>
      <c r="C94" s="545"/>
      <c r="D94" s="545"/>
      <c r="E94" s="545"/>
      <c r="F94" s="490"/>
      <c r="G94" s="545"/>
      <c r="H94" s="545"/>
      <c r="I94" s="545"/>
      <c r="J94" s="547"/>
      <c r="K94" s="547"/>
      <c r="L94" s="545"/>
      <c r="M94" s="545"/>
      <c r="N94" s="545"/>
    </row>
    <row r="95" spans="1:14" ht="16" thickBot="1">
      <c r="A95" s="545"/>
      <c r="B95" s="545"/>
      <c r="C95" s="545"/>
      <c r="D95" s="545"/>
      <c r="E95" s="545"/>
      <c r="F95" s="1117" t="s">
        <v>701</v>
      </c>
      <c r="G95" s="1117"/>
      <c r="H95" s="1117"/>
      <c r="I95" s="1117"/>
      <c r="J95" s="1117"/>
      <c r="K95" s="1117"/>
      <c r="L95" s="1117"/>
      <c r="M95" s="1117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8" spans="1:13" ht="15.5">
      <c r="A98" s="713"/>
      <c r="B98" s="711"/>
      <c r="C98" s="714"/>
      <c r="D98" s="714"/>
      <c r="E98" s="714"/>
      <c r="F98" s="711"/>
      <c r="H98" s="514"/>
      <c r="I98" s="712"/>
      <c r="J98" s="514"/>
      <c r="K98" s="514"/>
      <c r="L98" s="712"/>
    </row>
    <row r="99" spans="1:13" ht="15.5">
      <c r="A99" s="715" t="s">
        <v>18</v>
      </c>
      <c r="B99" s="711"/>
      <c r="C99" s="716" t="s">
        <v>0</v>
      </c>
      <c r="D99" s="717"/>
      <c r="E99" s="718"/>
      <c r="F99" s="711"/>
      <c r="H99" s="519" t="s">
        <v>163</v>
      </c>
      <c r="I99" s="712"/>
      <c r="J99" s="756" t="s">
        <v>566</v>
      </c>
      <c r="K99" s="756" t="s">
        <v>565</v>
      </c>
      <c r="L99" s="757"/>
      <c r="M99" s="538" t="s">
        <v>564</v>
      </c>
    </row>
    <row r="100" spans="1:13" ht="15.5">
      <c r="A100" s="719"/>
      <c r="B100" s="711"/>
      <c r="C100" s="720"/>
      <c r="D100" s="721"/>
      <c r="E100" s="721"/>
      <c r="F100" s="711"/>
      <c r="H100" s="522"/>
      <c r="I100" s="712"/>
      <c r="J100" s="514"/>
      <c r="K100" s="514"/>
      <c r="L100" s="712"/>
      <c r="M100" s="545"/>
    </row>
    <row r="101" spans="1:13" ht="15.5">
      <c r="A101" s="719"/>
      <c r="B101" s="711"/>
      <c r="C101" s="722" t="s">
        <v>4</v>
      </c>
      <c r="D101" s="721"/>
      <c r="E101" s="721"/>
      <c r="F101" s="711"/>
      <c r="H101" s="522"/>
      <c r="I101" s="712"/>
      <c r="J101" s="514"/>
      <c r="K101" s="514"/>
      <c r="L101" s="712"/>
      <c r="M101" s="545"/>
    </row>
    <row r="102" spans="1:13" ht="15.5">
      <c r="A102" s="866" t="s">
        <v>50</v>
      </c>
      <c r="B102" s="866"/>
      <c r="C102" s="867" t="s">
        <v>581</v>
      </c>
      <c r="D102" s="867"/>
      <c r="E102" s="864"/>
      <c r="F102" s="864" t="s">
        <v>685</v>
      </c>
      <c r="G102" s="864"/>
      <c r="H102" s="891">
        <v>100000</v>
      </c>
      <c r="I102" s="865"/>
      <c r="J102" s="883">
        <v>105564.72</v>
      </c>
      <c r="K102" s="748"/>
      <c r="L102" s="712"/>
      <c r="M102" s="748">
        <f>+H102-J102-K102</f>
        <v>-5564.7200000000012</v>
      </c>
    </row>
    <row r="103" spans="1:13" ht="15.5">
      <c r="A103" s="864" t="s">
        <v>515</v>
      </c>
      <c r="B103" s="864"/>
      <c r="C103" s="867" t="s">
        <v>583</v>
      </c>
      <c r="D103" s="867"/>
      <c r="E103" s="864" t="s">
        <v>686</v>
      </c>
      <c r="F103" s="864" t="s">
        <v>584</v>
      </c>
      <c r="G103" s="864"/>
      <c r="H103" s="892">
        <v>85000</v>
      </c>
      <c r="I103" s="865"/>
      <c r="J103" s="872">
        <v>82105</v>
      </c>
      <c r="K103" s="748">
        <v>3500</v>
      </c>
      <c r="L103" s="712"/>
      <c r="M103" s="887">
        <f t="shared" ref="M103:M106" si="0">+H103-J103-K103</f>
        <v>-605</v>
      </c>
    </row>
    <row r="104" spans="1:13" ht="15.5">
      <c r="A104" s="864" t="s">
        <v>50</v>
      </c>
      <c r="B104" s="864"/>
      <c r="C104" s="867" t="s">
        <v>583</v>
      </c>
      <c r="D104" s="867"/>
      <c r="E104" s="864"/>
      <c r="F104" s="864" t="s">
        <v>585</v>
      </c>
      <c r="G104" s="864"/>
      <c r="H104" s="892">
        <v>10000</v>
      </c>
      <c r="I104" s="865"/>
      <c r="J104" s="872">
        <v>0</v>
      </c>
      <c r="K104" s="748"/>
      <c r="L104" s="712"/>
      <c r="M104" s="887">
        <f t="shared" si="0"/>
        <v>10000</v>
      </c>
    </row>
    <row r="105" spans="1:13" ht="15.5">
      <c r="A105" s="865" t="s">
        <v>19</v>
      </c>
      <c r="B105" s="865"/>
      <c r="C105" s="868" t="s">
        <v>586</v>
      </c>
      <c r="D105" s="868"/>
      <c r="E105" s="865"/>
      <c r="F105" s="865" t="s">
        <v>702</v>
      </c>
      <c r="G105" s="865"/>
      <c r="H105" s="892">
        <v>5000</v>
      </c>
      <c r="I105" s="865"/>
      <c r="J105" s="872">
        <v>23100</v>
      </c>
      <c r="K105" s="748"/>
      <c r="L105" s="712"/>
      <c r="M105" s="887">
        <f t="shared" si="0"/>
        <v>-18100</v>
      </c>
    </row>
    <row r="106" spans="1:13" ht="15.5">
      <c r="A106" s="864" t="s">
        <v>19</v>
      </c>
      <c r="B106" s="864"/>
      <c r="C106" s="869" t="s">
        <v>586</v>
      </c>
      <c r="D106" s="869"/>
      <c r="E106" s="864"/>
      <c r="F106" s="864" t="s">
        <v>588</v>
      </c>
      <c r="G106" s="864"/>
      <c r="H106" s="893">
        <v>10000</v>
      </c>
      <c r="I106" s="865"/>
      <c r="J106" s="872">
        <v>20069.36</v>
      </c>
      <c r="K106" s="748"/>
      <c r="L106" s="712"/>
      <c r="M106" s="887">
        <f t="shared" si="0"/>
        <v>-10069.36</v>
      </c>
    </row>
    <row r="107" spans="1:13" ht="15.5">
      <c r="A107" s="864" t="s">
        <v>19</v>
      </c>
      <c r="B107" s="864"/>
      <c r="C107" s="869" t="s">
        <v>586</v>
      </c>
      <c r="D107" s="869"/>
      <c r="E107" s="864"/>
      <c r="F107" s="864" t="s">
        <v>589</v>
      </c>
      <c r="G107" s="864"/>
      <c r="H107" s="893">
        <v>3000</v>
      </c>
      <c r="I107" s="865"/>
      <c r="J107" s="872">
        <v>6192.84</v>
      </c>
      <c r="K107" s="748"/>
      <c r="L107" s="712"/>
      <c r="M107" s="887">
        <f t="shared" ref="M107:M108" si="1">+H107-J107-K107</f>
        <v>-3192.84</v>
      </c>
    </row>
    <row r="108" spans="1:13" ht="15.5">
      <c r="A108" s="719"/>
      <c r="B108" s="711"/>
      <c r="C108" s="723"/>
      <c r="D108" s="724"/>
      <c r="E108" s="724"/>
      <c r="F108" s="724"/>
      <c r="H108" s="660"/>
      <c r="I108" s="712"/>
      <c r="J108" s="748"/>
      <c r="K108" s="748"/>
      <c r="L108" s="712"/>
      <c r="M108" s="887">
        <f t="shared" si="1"/>
        <v>0</v>
      </c>
    </row>
    <row r="109" spans="1:13" ht="16" thickBot="1">
      <c r="A109" s="719"/>
      <c r="B109" s="711"/>
      <c r="C109" s="720" t="s">
        <v>17</v>
      </c>
      <c r="D109" s="721"/>
      <c r="E109" s="724"/>
      <c r="F109" s="726" t="s">
        <v>215</v>
      </c>
      <c r="H109" s="248">
        <f>SUM(H102:H108)</f>
        <v>213000</v>
      </c>
      <c r="I109" s="712"/>
      <c r="J109" s="749">
        <f>SUM(J102:J108)</f>
        <v>237031.92</v>
      </c>
      <c r="K109" s="749">
        <f>SUM(K102:K108)</f>
        <v>3500</v>
      </c>
      <c r="L109" s="712"/>
      <c r="M109" s="749">
        <f>SUM(M102:M108)</f>
        <v>-27531.920000000002</v>
      </c>
    </row>
    <row r="110" spans="1:13" ht="16" thickTop="1">
      <c r="A110" s="719"/>
      <c r="B110" s="711"/>
      <c r="C110" s="720"/>
      <c r="D110" s="721"/>
      <c r="E110" s="724"/>
      <c r="F110" s="726"/>
      <c r="H110" s="884"/>
      <c r="I110" s="712"/>
      <c r="J110" s="750"/>
      <c r="K110" s="750"/>
      <c r="L110" s="712"/>
      <c r="M110" s="750"/>
    </row>
    <row r="111" spans="1:13" ht="15.5">
      <c r="A111" s="719"/>
      <c r="B111" s="711"/>
      <c r="C111" s="722" t="s">
        <v>7</v>
      </c>
      <c r="D111" s="721"/>
      <c r="E111" s="721"/>
      <c r="F111" s="727"/>
      <c r="H111" s="663"/>
      <c r="I111" s="712"/>
      <c r="J111" s="748"/>
      <c r="K111" s="748"/>
      <c r="L111" s="712"/>
      <c r="M111" s="748"/>
    </row>
    <row r="112" spans="1:13">
      <c r="A112" s="864" t="s">
        <v>591</v>
      </c>
      <c r="B112" s="864"/>
      <c r="C112" s="867" t="s">
        <v>592</v>
      </c>
      <c r="D112" s="867"/>
      <c r="E112" s="864" t="s">
        <v>593</v>
      </c>
      <c r="F112" s="843" t="s">
        <v>697</v>
      </c>
      <c r="G112" s="864"/>
      <c r="H112" s="844">
        <v>100000</v>
      </c>
      <c r="I112" s="865"/>
      <c r="J112" s="883">
        <v>161998.20000000001</v>
      </c>
      <c r="K112" s="748">
        <v>3200</v>
      </c>
      <c r="M112" s="748">
        <f t="shared" ref="M112:M123" si="2">+H112-J112-K112</f>
        <v>-65198.200000000012</v>
      </c>
    </row>
    <row r="113" spans="1:13">
      <c r="A113" s="864" t="s">
        <v>591</v>
      </c>
      <c r="B113" s="864"/>
      <c r="C113" s="867" t="s">
        <v>592</v>
      </c>
      <c r="D113" s="867"/>
      <c r="E113" s="864"/>
      <c r="F113" s="864" t="s">
        <v>696</v>
      </c>
      <c r="G113" s="864"/>
      <c r="H113" s="811">
        <v>50000</v>
      </c>
      <c r="I113" s="896" t="s">
        <v>706</v>
      </c>
      <c r="J113" s="872">
        <v>6350</v>
      </c>
      <c r="K113" s="748"/>
      <c r="M113" s="887">
        <f t="shared" si="2"/>
        <v>43650</v>
      </c>
    </row>
    <row r="114" spans="1:13">
      <c r="A114" s="864" t="s">
        <v>591</v>
      </c>
      <c r="B114" s="864"/>
      <c r="C114" s="867" t="s">
        <v>688</v>
      </c>
      <c r="D114" s="867"/>
      <c r="E114" s="864"/>
      <c r="F114" s="864" t="s">
        <v>687</v>
      </c>
      <c r="G114" s="864"/>
      <c r="H114" s="811">
        <v>0</v>
      </c>
      <c r="I114" s="896" t="s">
        <v>706</v>
      </c>
      <c r="J114" s="872">
        <v>45767.63</v>
      </c>
      <c r="K114" s="751">
        <v>8236</v>
      </c>
      <c r="M114" s="887">
        <f t="shared" si="2"/>
        <v>-54003.63</v>
      </c>
    </row>
    <row r="115" spans="1:13">
      <c r="A115" s="864" t="s">
        <v>591</v>
      </c>
      <c r="B115" s="864"/>
      <c r="C115" s="867" t="s">
        <v>688</v>
      </c>
      <c r="D115" s="867"/>
      <c r="E115" s="864"/>
      <c r="F115" s="864" t="s">
        <v>689</v>
      </c>
      <c r="G115" s="864"/>
      <c r="H115" s="811">
        <v>0</v>
      </c>
      <c r="I115" s="896" t="s">
        <v>706</v>
      </c>
      <c r="J115" s="872">
        <v>17640</v>
      </c>
      <c r="K115" s="751"/>
      <c r="M115" s="887">
        <f t="shared" si="2"/>
        <v>-17640</v>
      </c>
    </row>
    <row r="116" spans="1:13">
      <c r="A116" s="864" t="s">
        <v>515</v>
      </c>
      <c r="B116" s="864"/>
      <c r="C116" s="867" t="s">
        <v>596</v>
      </c>
      <c r="D116" s="867"/>
      <c r="E116" s="864"/>
      <c r="F116" s="864" t="s">
        <v>597</v>
      </c>
      <c r="G116" s="864"/>
      <c r="H116" s="870">
        <v>6000</v>
      </c>
      <c r="I116" s="865"/>
      <c r="J116" s="872">
        <v>2498.5</v>
      </c>
      <c r="K116" s="751"/>
      <c r="M116" s="887">
        <f t="shared" si="2"/>
        <v>3501.5</v>
      </c>
    </row>
    <row r="117" spans="1:13">
      <c r="A117" s="864" t="s">
        <v>515</v>
      </c>
      <c r="B117" s="864"/>
      <c r="C117" s="867" t="s">
        <v>592</v>
      </c>
      <c r="D117" s="867"/>
      <c r="E117" s="864"/>
      <c r="F117" s="864" t="s">
        <v>598</v>
      </c>
      <c r="G117" s="864"/>
      <c r="H117" s="870">
        <v>17500</v>
      </c>
      <c r="I117" s="865"/>
      <c r="J117" s="872">
        <v>0</v>
      </c>
      <c r="K117" s="751"/>
      <c r="M117" s="887">
        <f t="shared" si="2"/>
        <v>17500</v>
      </c>
    </row>
    <row r="118" spans="1:13">
      <c r="A118" s="864" t="s">
        <v>515</v>
      </c>
      <c r="B118" s="864"/>
      <c r="C118" s="867" t="s">
        <v>592</v>
      </c>
      <c r="D118" s="867"/>
      <c r="E118" s="864"/>
      <c r="F118" s="864" t="s">
        <v>521</v>
      </c>
      <c r="G118" s="864"/>
      <c r="H118" s="870">
        <v>15000</v>
      </c>
      <c r="I118" s="865"/>
      <c r="J118" s="872">
        <v>0</v>
      </c>
      <c r="K118" s="751"/>
      <c r="M118" s="887">
        <f t="shared" si="2"/>
        <v>15000</v>
      </c>
    </row>
    <row r="119" spans="1:13">
      <c r="A119" s="864" t="s">
        <v>515</v>
      </c>
      <c r="B119" s="864"/>
      <c r="C119" s="867" t="s">
        <v>599</v>
      </c>
      <c r="D119" s="867"/>
      <c r="E119" s="864"/>
      <c r="F119" s="864" t="s">
        <v>600</v>
      </c>
      <c r="G119" s="864"/>
      <c r="H119" s="870">
        <v>25000</v>
      </c>
      <c r="I119" s="865"/>
      <c r="J119" s="872">
        <v>20047.580000000002</v>
      </c>
      <c r="K119" s="751"/>
      <c r="M119" s="887">
        <f t="shared" si="2"/>
        <v>4952.4199999999983</v>
      </c>
    </row>
    <row r="120" spans="1:13">
      <c r="A120" s="864" t="s">
        <v>50</v>
      </c>
      <c r="B120" s="864"/>
      <c r="C120" s="867" t="s">
        <v>601</v>
      </c>
      <c r="D120" s="867"/>
      <c r="E120" s="864"/>
      <c r="F120" s="864" t="s">
        <v>602</v>
      </c>
      <c r="G120" s="864"/>
      <c r="H120" s="870">
        <v>20000</v>
      </c>
      <c r="I120" s="865"/>
      <c r="J120" s="872">
        <v>4965.6400000000003</v>
      </c>
      <c r="K120" s="748"/>
      <c r="M120" s="887">
        <f t="shared" si="2"/>
        <v>15034.36</v>
      </c>
    </row>
    <row r="121" spans="1:13">
      <c r="A121" s="864" t="s">
        <v>19</v>
      </c>
      <c r="B121" s="864"/>
      <c r="C121" s="867" t="s">
        <v>603</v>
      </c>
      <c r="D121" s="867"/>
      <c r="E121" s="864"/>
      <c r="F121" s="871" t="s">
        <v>698</v>
      </c>
      <c r="G121" s="864"/>
      <c r="H121" s="870">
        <v>26000</v>
      </c>
      <c r="I121" s="865"/>
      <c r="J121" s="872">
        <v>20189.55</v>
      </c>
      <c r="K121" s="748">
        <v>0</v>
      </c>
      <c r="M121" s="887">
        <f t="shared" si="2"/>
        <v>5810.4500000000007</v>
      </c>
    </row>
    <row r="122" spans="1:13">
      <c r="A122" s="864" t="s">
        <v>50</v>
      </c>
      <c r="B122" s="864"/>
      <c r="C122" s="869" t="s">
        <v>605</v>
      </c>
      <c r="D122" s="869"/>
      <c r="E122" s="864"/>
      <c r="F122" s="864" t="s">
        <v>632</v>
      </c>
      <c r="G122" s="864"/>
      <c r="H122" s="797">
        <v>25000</v>
      </c>
      <c r="I122" s="865"/>
      <c r="J122" s="872">
        <v>4935.7</v>
      </c>
      <c r="K122" s="748"/>
      <c r="M122" s="887">
        <f t="shared" si="2"/>
        <v>20064.3</v>
      </c>
    </row>
    <row r="123" spans="1:13">
      <c r="A123" s="724"/>
      <c r="B123" s="711"/>
      <c r="C123" s="723"/>
      <c r="D123" s="719"/>
      <c r="E123" s="719"/>
      <c r="F123" s="724"/>
      <c r="H123" s="247"/>
      <c r="J123" s="886"/>
      <c r="K123" s="748"/>
      <c r="M123" s="887">
        <f t="shared" si="2"/>
        <v>0</v>
      </c>
    </row>
    <row r="124" spans="1:13" ht="15" thickBot="1">
      <c r="A124" s="713"/>
      <c r="B124" s="711"/>
      <c r="C124" s="713"/>
      <c r="D124" s="713"/>
      <c r="E124" s="713"/>
      <c r="F124" s="740" t="s">
        <v>449</v>
      </c>
      <c r="H124" s="248">
        <f>SUM(H112:H123)</f>
        <v>284500</v>
      </c>
      <c r="J124" s="749">
        <f>SUM(J112:J123)</f>
        <v>284392.80000000005</v>
      </c>
      <c r="K124" s="749">
        <f>SUM(K112:K123)</f>
        <v>11436</v>
      </c>
      <c r="M124" s="749">
        <f>SUM(M112:M123)</f>
        <v>-11328.800000000017</v>
      </c>
    </row>
    <row r="125" spans="1:13" ht="15" thickTop="1">
      <c r="A125" s="713"/>
      <c r="B125" s="711"/>
      <c r="C125" s="713"/>
      <c r="D125" s="713"/>
      <c r="E125" s="713"/>
      <c r="F125" s="740"/>
      <c r="H125" s="748"/>
      <c r="J125" s="748"/>
      <c r="K125" s="748"/>
      <c r="M125" s="748"/>
    </row>
    <row r="126" spans="1:13" ht="15.5">
      <c r="A126" s="713"/>
      <c r="B126" s="711"/>
      <c r="C126" s="741" t="s">
        <v>450</v>
      </c>
      <c r="D126" s="713"/>
      <c r="E126" s="713"/>
      <c r="F126" s="740"/>
      <c r="H126" s="748"/>
      <c r="J126" s="748"/>
      <c r="K126" s="748"/>
      <c r="M126" s="748"/>
    </row>
    <row r="127" spans="1:13">
      <c r="A127" s="866" t="s">
        <v>515</v>
      </c>
      <c r="B127" s="866"/>
      <c r="C127" s="873" t="s">
        <v>607</v>
      </c>
      <c r="D127" s="873"/>
      <c r="E127" s="866"/>
      <c r="F127" s="866" t="s">
        <v>608</v>
      </c>
      <c r="G127" s="866"/>
      <c r="H127" s="872">
        <v>6168</v>
      </c>
      <c r="I127" s="865"/>
      <c r="J127" s="883">
        <v>5822.78</v>
      </c>
      <c r="K127" s="748"/>
      <c r="L127" s="729"/>
      <c r="M127" s="748">
        <f t="shared" ref="M127:M138" si="3">+H127-J127-K127</f>
        <v>345.22000000000025</v>
      </c>
    </row>
    <row r="128" spans="1:13">
      <c r="A128" s="866" t="s">
        <v>591</v>
      </c>
      <c r="B128" s="866"/>
      <c r="C128" s="874" t="s">
        <v>609</v>
      </c>
      <c r="D128" s="874"/>
      <c r="E128" s="866" t="s">
        <v>593</v>
      </c>
      <c r="F128" s="866" t="s">
        <v>610</v>
      </c>
      <c r="G128" s="866"/>
      <c r="H128" s="885">
        <v>50000</v>
      </c>
      <c r="I128" s="865"/>
      <c r="J128" s="872">
        <v>0</v>
      </c>
      <c r="K128" s="748"/>
      <c r="M128" s="887">
        <f t="shared" si="3"/>
        <v>50000</v>
      </c>
    </row>
    <row r="129" spans="1:13">
      <c r="A129" s="866" t="s">
        <v>515</v>
      </c>
      <c r="B129" s="866"/>
      <c r="C129" s="874" t="s">
        <v>609</v>
      </c>
      <c r="D129" s="874"/>
      <c r="E129" s="866"/>
      <c r="F129" s="866" t="s">
        <v>611</v>
      </c>
      <c r="G129" s="866"/>
      <c r="H129" s="872">
        <v>6000</v>
      </c>
      <c r="I129" s="865"/>
      <c r="J129" s="872">
        <v>2498.5</v>
      </c>
      <c r="K129" s="748"/>
      <c r="M129" s="887">
        <f t="shared" si="3"/>
        <v>3501.5</v>
      </c>
    </row>
    <row r="130" spans="1:13">
      <c r="A130" s="866" t="s">
        <v>515</v>
      </c>
      <c r="B130" s="866"/>
      <c r="C130" s="874" t="s">
        <v>609</v>
      </c>
      <c r="D130" s="874"/>
      <c r="E130" s="866"/>
      <c r="F130" s="864" t="s">
        <v>598</v>
      </c>
      <c r="G130" s="866"/>
      <c r="H130" s="872">
        <v>17500</v>
      </c>
      <c r="I130" s="865"/>
      <c r="J130" s="872">
        <v>0</v>
      </c>
      <c r="K130" s="748"/>
      <c r="L130" s="729"/>
      <c r="M130" s="888">
        <f t="shared" si="3"/>
        <v>17500</v>
      </c>
    </row>
    <row r="131" spans="1:13">
      <c r="A131" s="866" t="s">
        <v>515</v>
      </c>
      <c r="B131" s="866"/>
      <c r="C131" s="874" t="s">
        <v>609</v>
      </c>
      <c r="D131" s="874"/>
      <c r="E131" s="866"/>
      <c r="F131" s="864" t="s">
        <v>612</v>
      </c>
      <c r="G131" s="866"/>
      <c r="H131" s="872">
        <v>75000</v>
      </c>
      <c r="I131" s="865"/>
      <c r="J131" s="872">
        <v>0</v>
      </c>
      <c r="K131" s="748"/>
      <c r="M131" s="887">
        <f t="shared" si="3"/>
        <v>75000</v>
      </c>
    </row>
    <row r="132" spans="1:13">
      <c r="A132" s="866" t="s">
        <v>50</v>
      </c>
      <c r="B132" s="866"/>
      <c r="C132" s="874" t="s">
        <v>609</v>
      </c>
      <c r="D132" s="874"/>
      <c r="E132" s="866"/>
      <c r="F132" s="864" t="s">
        <v>613</v>
      </c>
      <c r="G132" s="866"/>
      <c r="H132" s="872">
        <v>12000</v>
      </c>
      <c r="I132" s="865"/>
      <c r="J132" s="872">
        <v>0</v>
      </c>
      <c r="K132" s="748"/>
      <c r="M132" s="887">
        <f t="shared" si="3"/>
        <v>12000</v>
      </c>
    </row>
    <row r="133" spans="1:13">
      <c r="A133" s="866" t="s">
        <v>19</v>
      </c>
      <c r="B133" s="866"/>
      <c r="C133" s="874" t="s">
        <v>609</v>
      </c>
      <c r="D133" s="874"/>
      <c r="E133" s="866"/>
      <c r="F133" s="864" t="s">
        <v>614</v>
      </c>
      <c r="G133" s="866"/>
      <c r="H133" s="872">
        <v>100000</v>
      </c>
      <c r="I133" s="865"/>
      <c r="J133" s="872">
        <v>86899.91</v>
      </c>
      <c r="K133" s="748"/>
      <c r="M133" s="887">
        <f t="shared" si="3"/>
        <v>13100.089999999997</v>
      </c>
    </row>
    <row r="134" spans="1:13">
      <c r="A134" s="866" t="s">
        <v>19</v>
      </c>
      <c r="B134" s="866"/>
      <c r="C134" s="874" t="s">
        <v>615</v>
      </c>
      <c r="D134" s="874"/>
      <c r="E134" s="866"/>
      <c r="F134" s="866" t="s">
        <v>616</v>
      </c>
      <c r="G134" s="866"/>
      <c r="H134" s="872">
        <v>2827</v>
      </c>
      <c r="I134" s="865"/>
      <c r="J134" s="872">
        <v>0</v>
      </c>
      <c r="K134" s="748"/>
      <c r="M134" s="887">
        <f t="shared" si="3"/>
        <v>2827</v>
      </c>
    </row>
    <row r="135" spans="1:13">
      <c r="A135" s="864" t="s">
        <v>515</v>
      </c>
      <c r="B135" s="864"/>
      <c r="C135" s="869" t="s">
        <v>617</v>
      </c>
      <c r="D135" s="869"/>
      <c r="E135" s="864"/>
      <c r="F135" s="451" t="s">
        <v>618</v>
      </c>
      <c r="G135" s="864"/>
      <c r="H135" s="798">
        <v>50000</v>
      </c>
      <c r="I135" s="865"/>
      <c r="J135" s="872">
        <v>41542.050000000003</v>
      </c>
      <c r="K135" s="748"/>
      <c r="M135" s="887">
        <f t="shared" si="3"/>
        <v>8457.9499999999971</v>
      </c>
    </row>
    <row r="136" spans="1:13">
      <c r="A136" s="864" t="s">
        <v>515</v>
      </c>
      <c r="B136" s="864"/>
      <c r="C136" s="869" t="s">
        <v>615</v>
      </c>
      <c r="D136" s="869"/>
      <c r="E136" s="864"/>
      <c r="F136" s="451" t="s">
        <v>619</v>
      </c>
      <c r="G136" s="864"/>
      <c r="H136" s="798">
        <v>6852</v>
      </c>
      <c r="I136" s="865"/>
      <c r="J136" s="872">
        <v>6779.8</v>
      </c>
      <c r="K136" s="748"/>
      <c r="M136" s="887">
        <f t="shared" si="3"/>
        <v>72.199999999999818</v>
      </c>
    </row>
    <row r="137" spans="1:13">
      <c r="A137" s="864" t="s">
        <v>515</v>
      </c>
      <c r="B137" s="864"/>
      <c r="C137" s="869" t="s">
        <v>620</v>
      </c>
      <c r="D137" s="869"/>
      <c r="E137" s="864"/>
      <c r="F137" s="451" t="s">
        <v>705</v>
      </c>
      <c r="G137" s="864"/>
      <c r="H137" s="798">
        <v>70000</v>
      </c>
      <c r="I137" s="865"/>
      <c r="J137" s="872">
        <v>61160.51</v>
      </c>
      <c r="K137" s="748"/>
      <c r="M137" s="887">
        <f t="shared" si="3"/>
        <v>8839.489999999998</v>
      </c>
    </row>
    <row r="138" spans="1:13">
      <c r="B138" s="711"/>
      <c r="F138" s="711"/>
      <c r="H138" s="748"/>
      <c r="J138" s="886"/>
      <c r="K138" s="748"/>
      <c r="L138" s="729"/>
      <c r="M138" s="887">
        <f t="shared" si="3"/>
        <v>0</v>
      </c>
    </row>
    <row r="139" spans="1:13" ht="15" thickBot="1">
      <c r="B139" s="711"/>
      <c r="F139" s="711"/>
      <c r="H139" s="248">
        <f>SUM(H127:H138)</f>
        <v>396347</v>
      </c>
      <c r="J139" s="749">
        <f>SUM(J127:J138)</f>
        <v>204703.55</v>
      </c>
      <c r="K139" s="749">
        <f>SUM(K127:K138)</f>
        <v>0</v>
      </c>
      <c r="M139" s="749">
        <f>SUM(M127:M138)</f>
        <v>191643.45</v>
      </c>
    </row>
    <row r="140" spans="1:13" ht="15" thickTop="1">
      <c r="B140" s="711"/>
      <c r="F140" s="711"/>
      <c r="H140" s="748"/>
      <c r="J140" s="748"/>
      <c r="K140" s="748"/>
      <c r="M140" s="748"/>
    </row>
    <row r="141" spans="1:13" ht="16" thickBot="1">
      <c r="A141" s="713"/>
      <c r="B141" s="711"/>
      <c r="C141" s="713"/>
      <c r="D141" s="713"/>
      <c r="E141" s="713"/>
      <c r="F141" s="745" t="s">
        <v>545</v>
      </c>
      <c r="H141" s="248">
        <f>H109+H124+H139</f>
        <v>893847</v>
      </c>
      <c r="J141" s="749">
        <f>J109+J124+J139</f>
        <v>726128.27</v>
      </c>
      <c r="K141" s="749">
        <f>K109+K124+K139</f>
        <v>14936</v>
      </c>
      <c r="M141" s="749">
        <f>M109+M124+M139</f>
        <v>152782.72999999998</v>
      </c>
    </row>
    <row r="142" spans="1:13" ht="16" thickTop="1">
      <c r="A142" s="713"/>
      <c r="B142" s="711"/>
      <c r="C142" s="713"/>
      <c r="D142" s="713"/>
      <c r="E142" s="713"/>
      <c r="F142" s="713"/>
      <c r="H142" s="748"/>
      <c r="J142" s="725"/>
      <c r="K142" s="725"/>
      <c r="M142" s="567"/>
    </row>
    <row r="143" spans="1:13" ht="15.5">
      <c r="A143" s="713"/>
      <c r="B143" s="711"/>
      <c r="C143" s="566" t="s">
        <v>411</v>
      </c>
      <c r="D143" s="490"/>
      <c r="E143" s="545"/>
      <c r="F143" s="490"/>
      <c r="G143" s="545"/>
      <c r="H143" s="753"/>
      <c r="I143" s="545"/>
      <c r="J143" s="551"/>
      <c r="K143" s="551"/>
      <c r="L143" s="545"/>
      <c r="M143" s="545"/>
    </row>
    <row r="144" spans="1:13" ht="15.5">
      <c r="A144" s="713"/>
      <c r="B144" s="713"/>
      <c r="C144" s="545"/>
      <c r="D144" s="490"/>
      <c r="E144" s="545"/>
      <c r="F144" s="875" t="s">
        <v>691</v>
      </c>
      <c r="G144" s="545"/>
      <c r="H144" s="882"/>
      <c r="I144" s="876"/>
      <c r="J144" s="883">
        <v>25942.62</v>
      </c>
      <c r="K144" s="877">
        <v>0</v>
      </c>
      <c r="L144" s="876"/>
      <c r="M144" s="889">
        <f t="shared" ref="M144" si="4">+H144-J144-K144</f>
        <v>-25942.62</v>
      </c>
    </row>
    <row r="145" spans="1:13" ht="16" thickBot="1">
      <c r="A145" s="713"/>
      <c r="B145" s="713"/>
      <c r="C145" s="545"/>
      <c r="D145" s="490"/>
      <c r="E145" s="545"/>
      <c r="F145" s="564" t="s">
        <v>474</v>
      </c>
      <c r="G145" s="545"/>
      <c r="H145" s="397">
        <f>SUM(H144:H144)</f>
        <v>0</v>
      </c>
      <c r="I145" s="876"/>
      <c r="J145" s="397">
        <f>SUM(J144:J144)</f>
        <v>25942.62</v>
      </c>
      <c r="K145" s="397">
        <f>SUM(K144:K144)</f>
        <v>0</v>
      </c>
      <c r="L145" s="876"/>
      <c r="M145" s="397">
        <f>SUM(M144:M144)</f>
        <v>-25942.62</v>
      </c>
    </row>
    <row r="146" spans="1:13" ht="16" thickTop="1">
      <c r="C146" s="545"/>
      <c r="D146" s="490"/>
      <c r="E146" s="545"/>
      <c r="F146" s="564"/>
      <c r="G146" s="545"/>
      <c r="H146" s="567"/>
      <c r="I146" s="545"/>
      <c r="J146" s="567"/>
      <c r="K146" s="567"/>
      <c r="L146" s="545"/>
      <c r="M146" s="567"/>
    </row>
    <row r="147" spans="1:13">
      <c r="C147" s="408" t="s">
        <v>641</v>
      </c>
      <c r="D147" s="302"/>
      <c r="E147" s="833"/>
      <c r="F147" s="402"/>
      <c r="G147" s="833"/>
      <c r="H147" s="832"/>
      <c r="I147" s="833"/>
      <c r="J147" s="832"/>
      <c r="K147" s="832"/>
      <c r="L147" s="833"/>
      <c r="M147" s="832"/>
    </row>
    <row r="148" spans="1:13">
      <c r="C148" s="833"/>
      <c r="D148" s="302"/>
      <c r="E148" s="833"/>
      <c r="F148" s="881" t="s">
        <v>690</v>
      </c>
      <c r="G148" s="835"/>
      <c r="H148" s="880">
        <v>5000</v>
      </c>
      <c r="I148" s="878"/>
      <c r="J148" s="879">
        <f>10125-1253.02</f>
        <v>8871.98</v>
      </c>
      <c r="K148" s="879">
        <v>0</v>
      </c>
      <c r="L148" s="876"/>
      <c r="M148" s="660">
        <f>+H148-J148-K148</f>
        <v>-3871.9799999999996</v>
      </c>
    </row>
    <row r="149" spans="1:13" ht="15" thickBot="1">
      <c r="C149" s="833"/>
      <c r="D149" s="302"/>
      <c r="E149" s="833"/>
      <c r="F149" s="402" t="s">
        <v>360</v>
      </c>
      <c r="G149" s="833"/>
      <c r="H149" s="397">
        <f>SUM(H148:H148)</f>
        <v>5000</v>
      </c>
      <c r="I149" s="833"/>
      <c r="J149" s="397">
        <f>SUM(J148:J148)</f>
        <v>8871.98</v>
      </c>
      <c r="K149" s="397">
        <f>SUM(K148:K148)</f>
        <v>0</v>
      </c>
      <c r="L149" s="833"/>
      <c r="M149" s="397">
        <f>SUM(M148:M148)</f>
        <v>-3871.9799999999996</v>
      </c>
    </row>
    <row r="150" spans="1:13" ht="15" thickTop="1">
      <c r="C150" s="833"/>
      <c r="D150" s="302"/>
      <c r="E150" s="833"/>
      <c r="F150" s="402"/>
      <c r="G150" s="833"/>
      <c r="H150" s="832"/>
      <c r="I150" s="833"/>
      <c r="J150" s="832"/>
      <c r="K150" s="832"/>
      <c r="L150" s="833"/>
      <c r="M150" s="832"/>
    </row>
    <row r="151" spans="1:13">
      <c r="C151" s="833"/>
      <c r="D151" s="302"/>
      <c r="E151" s="833"/>
      <c r="F151" s="402"/>
      <c r="G151" s="833"/>
      <c r="H151" s="832"/>
      <c r="I151" s="833"/>
      <c r="J151" s="832"/>
      <c r="K151" s="832"/>
      <c r="L151" s="833"/>
      <c r="M151" s="832"/>
    </row>
    <row r="152" spans="1:13" ht="15" thickBot="1">
      <c r="C152" s="833"/>
      <c r="D152" s="302"/>
      <c r="E152" s="833"/>
      <c r="F152" s="396" t="s">
        <v>471</v>
      </c>
      <c r="G152" s="833"/>
      <c r="H152" s="397">
        <f>+H149+H145+H141</f>
        <v>898847</v>
      </c>
      <c r="I152" s="833"/>
      <c r="J152" s="397">
        <f>+J149+J145+J141</f>
        <v>760942.87</v>
      </c>
      <c r="K152" s="397">
        <f>+K149+K145+K141</f>
        <v>14936</v>
      </c>
      <c r="L152" s="833"/>
      <c r="M152" s="397">
        <f>+M149+M145+M141</f>
        <v>122968.12999999998</v>
      </c>
    </row>
    <row r="153" spans="1:13" ht="15" thickTop="1">
      <c r="E153" s="747"/>
      <c r="F153" s="711"/>
      <c r="G153" s="725"/>
      <c r="H153" s="754"/>
    </row>
    <row r="154" spans="1:13">
      <c r="E154" s="747"/>
      <c r="F154" s="711"/>
      <c r="G154" s="725"/>
      <c r="H154" s="754"/>
    </row>
  </sheetData>
  <mergeCells count="3">
    <mergeCell ref="H26:M26"/>
    <mergeCell ref="J27:K27"/>
    <mergeCell ref="F95:M95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showGridLines="0" topLeftCell="A46" zoomScaleNormal="100" workbookViewId="0">
      <selection activeCell="W75" sqref="W75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8" width="9.08984375" style="646"/>
    <col min="9" max="9" width="9.90625" style="646" bestFit="1" customWidth="1"/>
    <col min="10" max="11" width="9.08984375" style="646"/>
    <col min="12" max="12" width="9.90625" style="646" bestFit="1" customWidth="1"/>
    <col min="13" max="16" width="9.08984375" style="646"/>
    <col min="17" max="17" width="10.36328125" style="646" customWidth="1"/>
    <col min="18" max="18" width="9.08984375" style="646"/>
    <col min="19" max="19" width="10.6328125" style="646" bestFit="1" customWidth="1"/>
    <col min="20" max="20" width="12.36328125" style="646" bestFit="1" customWidth="1"/>
    <col min="21" max="21" width="9.08984375" style="646"/>
    <col min="22" max="22" width="9.54296875" style="646" bestFit="1" customWidth="1"/>
    <col min="23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845"/>
      <c r="G6" s="153"/>
    </row>
    <row r="7" spans="1:7" s="76" customFormat="1" ht="14">
      <c r="D7" s="845"/>
      <c r="E7" s="845"/>
      <c r="F7" s="845"/>
      <c r="G7" s="153"/>
    </row>
    <row r="8" spans="1:7" s="76" customFormat="1" ht="14">
      <c r="D8" s="845"/>
      <c r="E8" s="845"/>
      <c r="F8" s="845"/>
      <c r="G8" s="153"/>
    </row>
    <row r="9" spans="1:7" s="76" customFormat="1" ht="14">
      <c r="D9" s="845"/>
      <c r="E9" s="845"/>
      <c r="F9" s="845"/>
      <c r="G9" s="153"/>
    </row>
    <row r="10" spans="1:7" s="76" customFormat="1" ht="14">
      <c r="D10" s="845"/>
      <c r="E10" s="845"/>
      <c r="F10" s="845"/>
      <c r="G10" s="153"/>
    </row>
    <row r="11" spans="1:7" s="76" customFormat="1" ht="14"/>
    <row r="12" spans="1:7" s="76" customFormat="1" ht="14">
      <c r="A12" s="76" t="s">
        <v>70</v>
      </c>
      <c r="B12" s="846">
        <v>42139</v>
      </c>
      <c r="D12" s="847"/>
    </row>
    <row r="13" spans="1:7" s="76" customFormat="1" ht="14"/>
    <row r="14" spans="1:7" s="76" customFormat="1" ht="14">
      <c r="A14" s="76" t="s">
        <v>71</v>
      </c>
      <c r="B14" s="76" t="s">
        <v>72</v>
      </c>
    </row>
    <row r="15" spans="1:7" s="76" customFormat="1" ht="14">
      <c r="B15" s="526"/>
      <c r="C15" s="526"/>
      <c r="D15" s="526"/>
    </row>
    <row r="16" spans="1:7" s="76" customFormat="1" ht="14">
      <c r="A16" s="76" t="s">
        <v>73</v>
      </c>
      <c r="B16" s="76" t="s">
        <v>647</v>
      </c>
    </row>
    <row r="17" spans="1:22" s="76" customFormat="1" ht="14">
      <c r="B17" s="526"/>
      <c r="C17" s="526"/>
      <c r="D17" s="526"/>
    </row>
    <row r="18" spans="1:22" s="76" customFormat="1" ht="14">
      <c r="A18" s="76" t="s">
        <v>75</v>
      </c>
      <c r="B18" s="77" t="s">
        <v>649</v>
      </c>
    </row>
    <row r="19" spans="1:22" s="76" customFormat="1" ht="14">
      <c r="B19" s="526"/>
      <c r="C19" s="526"/>
      <c r="D19" s="526"/>
    </row>
    <row r="20" spans="1:22" s="76" customFormat="1" ht="14">
      <c r="A20" s="76" t="s">
        <v>494</v>
      </c>
      <c r="B20" s="526"/>
      <c r="C20" s="526"/>
      <c r="D20" s="526"/>
    </row>
    <row r="21" spans="1:22" s="76" customFormat="1" ht="14">
      <c r="A21" s="99" t="s">
        <v>628</v>
      </c>
      <c r="B21" s="527"/>
      <c r="C21" s="527"/>
      <c r="D21" s="527"/>
    </row>
    <row r="22" spans="1:22" s="76" customFormat="1" ht="14">
      <c r="A22" s="99" t="s">
        <v>496</v>
      </c>
      <c r="B22" s="527"/>
      <c r="C22" s="527"/>
      <c r="D22" s="527"/>
    </row>
    <row r="23" spans="1:22" s="76" customFormat="1" ht="14">
      <c r="A23" s="99"/>
      <c r="B23" s="527"/>
      <c r="C23" s="527"/>
      <c r="D23" s="527"/>
    </row>
    <row r="24" spans="1:22" s="76" customFormat="1" ht="14">
      <c r="A24" s="99" t="s">
        <v>629</v>
      </c>
      <c r="B24" s="527"/>
      <c r="C24" s="527"/>
      <c r="D24" s="527"/>
    </row>
    <row r="25" spans="1:22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</row>
    <row r="26" spans="1:22" ht="15.5">
      <c r="A26" s="643"/>
      <c r="B26" s="644"/>
      <c r="C26" s="644"/>
      <c r="D26" s="644"/>
      <c r="E26" s="644"/>
      <c r="F26" s="514"/>
      <c r="G26" s="645"/>
      <c r="H26" s="645"/>
      <c r="I26" s="645"/>
      <c r="J26" s="645"/>
      <c r="K26" s="645"/>
    </row>
    <row r="27" spans="1:22" ht="15.5">
      <c r="A27" s="647" t="s">
        <v>18</v>
      </c>
      <c r="B27" s="648" t="s">
        <v>0</v>
      </c>
      <c r="C27" s="649"/>
      <c r="D27" s="650" t="s">
        <v>1</v>
      </c>
      <c r="E27" s="651"/>
      <c r="F27" s="519" t="s">
        <v>163</v>
      </c>
      <c r="G27" s="645"/>
      <c r="H27" s="519" t="s">
        <v>386</v>
      </c>
      <c r="I27" s="519" t="s">
        <v>387</v>
      </c>
      <c r="J27" s="519" t="s">
        <v>388</v>
      </c>
      <c r="K27" s="519" t="s">
        <v>389</v>
      </c>
      <c r="L27" s="519" t="s">
        <v>390</v>
      </c>
      <c r="M27" s="519" t="s">
        <v>391</v>
      </c>
      <c r="N27" s="519" t="s">
        <v>653</v>
      </c>
      <c r="O27" s="519" t="s">
        <v>392</v>
      </c>
      <c r="P27" s="519" t="s">
        <v>654</v>
      </c>
      <c r="Q27" s="519" t="s">
        <v>394</v>
      </c>
      <c r="R27" s="519" t="s">
        <v>301</v>
      </c>
      <c r="S27" s="519" t="s">
        <v>302</v>
      </c>
      <c r="T27" s="519" t="s">
        <v>132</v>
      </c>
    </row>
    <row r="28" spans="1:22" ht="15.5">
      <c r="A28" s="652"/>
      <c r="B28" s="653"/>
      <c r="C28" s="654"/>
      <c r="D28" s="654"/>
      <c r="E28" s="654"/>
      <c r="F28" s="522"/>
      <c r="G28" s="645"/>
      <c r="H28" s="645"/>
      <c r="I28" s="645"/>
      <c r="J28" s="645"/>
      <c r="K28" s="645"/>
    </row>
    <row r="29" spans="1:22">
      <c r="A29" s="791"/>
      <c r="B29" s="793" t="s">
        <v>4</v>
      </c>
      <c r="C29" s="791"/>
      <c r="D29" s="791"/>
      <c r="E29" s="791"/>
      <c r="F29" s="126"/>
      <c r="G29" s="785"/>
    </row>
    <row r="30" spans="1:22">
      <c r="A30" s="783" t="s">
        <v>50</v>
      </c>
      <c r="B30" s="794" t="s">
        <v>581</v>
      </c>
      <c r="C30" s="791" t="s">
        <v>424</v>
      </c>
      <c r="D30" s="842" t="s">
        <v>650</v>
      </c>
      <c r="E30" s="791"/>
      <c r="F30" s="136">
        <v>100000</v>
      </c>
      <c r="G30" s="785"/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100000</v>
      </c>
      <c r="T30" s="136">
        <f>SUM(H30:S30)</f>
        <v>100000</v>
      </c>
      <c r="V30" s="852">
        <f>+F30-T30</f>
        <v>0</v>
      </c>
    </row>
    <row r="31" spans="1:22">
      <c r="A31" s="791" t="s">
        <v>515</v>
      </c>
      <c r="B31" s="794" t="s">
        <v>583</v>
      </c>
      <c r="C31" s="791"/>
      <c r="D31" s="791" t="s">
        <v>584</v>
      </c>
      <c r="E31" s="791"/>
      <c r="F31" s="126">
        <v>85000</v>
      </c>
      <c r="G31" s="785"/>
      <c r="H31" s="126">
        <v>0</v>
      </c>
      <c r="I31" s="126">
        <v>0</v>
      </c>
      <c r="J31" s="126">
        <v>0</v>
      </c>
      <c r="K31" s="126">
        <v>0</v>
      </c>
      <c r="L31" s="126">
        <v>0</v>
      </c>
      <c r="M31" s="126">
        <v>0</v>
      </c>
      <c r="N31" s="126"/>
      <c r="O31" s="126"/>
      <c r="P31" s="126"/>
      <c r="Q31" s="126">
        <v>85000</v>
      </c>
      <c r="R31" s="126"/>
      <c r="S31" s="126"/>
      <c r="T31" s="136">
        <f t="shared" ref="T31:T36" si="0">SUM(H31:S31)</f>
        <v>85000</v>
      </c>
      <c r="V31" s="852">
        <f t="shared" ref="V31:V69" si="1">+F31-T31</f>
        <v>0</v>
      </c>
    </row>
    <row r="32" spans="1:22">
      <c r="A32" s="791" t="s">
        <v>50</v>
      </c>
      <c r="B32" s="794" t="s">
        <v>583</v>
      </c>
      <c r="C32" s="791"/>
      <c r="D32" s="791" t="s">
        <v>585</v>
      </c>
      <c r="E32" s="791"/>
      <c r="F32" s="126">
        <v>10000</v>
      </c>
      <c r="G32" s="785"/>
      <c r="H32" s="126"/>
      <c r="I32" s="126"/>
      <c r="J32" s="126">
        <v>0</v>
      </c>
      <c r="K32" s="126">
        <v>0</v>
      </c>
      <c r="L32" s="126">
        <v>0</v>
      </c>
      <c r="M32" s="126">
        <v>5000</v>
      </c>
      <c r="N32" s="126">
        <v>0</v>
      </c>
      <c r="O32" s="126">
        <v>5000</v>
      </c>
      <c r="P32" s="126">
        <v>0</v>
      </c>
      <c r="Q32" s="126">
        <v>0</v>
      </c>
      <c r="R32" s="126">
        <v>0</v>
      </c>
      <c r="S32" s="126">
        <v>0</v>
      </c>
      <c r="T32" s="136">
        <f t="shared" si="0"/>
        <v>10000</v>
      </c>
      <c r="V32" s="852">
        <f t="shared" si="1"/>
        <v>0</v>
      </c>
    </row>
    <row r="33" spans="1:22">
      <c r="A33" s="785" t="s">
        <v>19</v>
      </c>
      <c r="B33" s="796" t="s">
        <v>586</v>
      </c>
      <c r="C33" s="785"/>
      <c r="D33" s="785" t="s">
        <v>587</v>
      </c>
      <c r="E33" s="785"/>
      <c r="F33" s="126">
        <v>5000</v>
      </c>
      <c r="G33" s="785"/>
      <c r="H33" s="126">
        <v>0</v>
      </c>
      <c r="I33" s="126">
        <v>5000</v>
      </c>
      <c r="J33" s="126">
        <v>0</v>
      </c>
      <c r="K33" s="126">
        <v>0</v>
      </c>
      <c r="L33" s="126">
        <v>0</v>
      </c>
      <c r="M33" s="126">
        <v>0</v>
      </c>
      <c r="N33" s="126">
        <v>0</v>
      </c>
      <c r="O33" s="126">
        <v>0</v>
      </c>
      <c r="P33" s="126">
        <v>0</v>
      </c>
      <c r="Q33" s="126">
        <v>0</v>
      </c>
      <c r="R33" s="126">
        <v>0</v>
      </c>
      <c r="S33" s="126">
        <v>0</v>
      </c>
      <c r="T33" s="136">
        <f t="shared" si="0"/>
        <v>5000</v>
      </c>
      <c r="V33" s="852">
        <f t="shared" si="1"/>
        <v>0</v>
      </c>
    </row>
    <row r="34" spans="1:22">
      <c r="A34" s="791" t="s">
        <v>19</v>
      </c>
      <c r="B34" s="792" t="s">
        <v>586</v>
      </c>
      <c r="C34" s="791"/>
      <c r="D34" s="791" t="s">
        <v>588</v>
      </c>
      <c r="E34" s="791"/>
      <c r="F34" s="797">
        <v>10000</v>
      </c>
      <c r="G34" s="785"/>
      <c r="H34" s="797"/>
      <c r="I34" s="797">
        <v>0</v>
      </c>
      <c r="J34" s="797">
        <v>0</v>
      </c>
      <c r="K34" s="797">
        <v>0</v>
      </c>
      <c r="L34" s="797">
        <v>5000</v>
      </c>
      <c r="M34" s="797">
        <v>0</v>
      </c>
      <c r="N34" s="797">
        <v>5000</v>
      </c>
      <c r="O34" s="797">
        <v>0</v>
      </c>
      <c r="P34" s="797">
        <v>0</v>
      </c>
      <c r="Q34" s="797">
        <v>0</v>
      </c>
      <c r="R34" s="797">
        <v>0</v>
      </c>
      <c r="S34" s="797">
        <v>0</v>
      </c>
      <c r="T34" s="136">
        <f t="shared" si="0"/>
        <v>10000</v>
      </c>
      <c r="V34" s="852">
        <f t="shared" si="1"/>
        <v>0</v>
      </c>
    </row>
    <row r="35" spans="1:22">
      <c r="A35" s="791" t="s">
        <v>19</v>
      </c>
      <c r="B35" s="792" t="s">
        <v>586</v>
      </c>
      <c r="C35" s="791"/>
      <c r="D35" s="791" t="s">
        <v>589</v>
      </c>
      <c r="E35" s="791"/>
      <c r="F35" s="797">
        <v>3000</v>
      </c>
      <c r="G35" s="785"/>
      <c r="H35" s="797">
        <v>0</v>
      </c>
      <c r="I35" s="797">
        <v>0</v>
      </c>
      <c r="J35" s="797">
        <v>0</v>
      </c>
      <c r="K35" s="797">
        <v>0</v>
      </c>
      <c r="L35" s="797"/>
      <c r="M35" s="797">
        <v>3000</v>
      </c>
      <c r="N35" s="797">
        <v>0</v>
      </c>
      <c r="O35" s="797">
        <v>0</v>
      </c>
      <c r="P35" s="797">
        <v>0</v>
      </c>
      <c r="Q35" s="797">
        <v>0</v>
      </c>
      <c r="R35" s="797">
        <v>0</v>
      </c>
      <c r="S35" s="797">
        <v>0</v>
      </c>
      <c r="T35" s="136">
        <f t="shared" si="0"/>
        <v>3000</v>
      </c>
      <c r="V35" s="852">
        <f t="shared" si="1"/>
        <v>0</v>
      </c>
    </row>
    <row r="36" spans="1:22">
      <c r="A36" s="791" t="s">
        <v>19</v>
      </c>
      <c r="B36" s="792" t="s">
        <v>586</v>
      </c>
      <c r="C36" s="791"/>
      <c r="D36" s="791" t="s">
        <v>633</v>
      </c>
      <c r="E36" s="791"/>
      <c r="F36" s="797">
        <v>0</v>
      </c>
      <c r="G36" s="785"/>
      <c r="H36" s="797">
        <v>0</v>
      </c>
      <c r="I36" s="797">
        <v>0</v>
      </c>
      <c r="J36" s="797">
        <v>0</v>
      </c>
      <c r="K36" s="797">
        <v>0</v>
      </c>
      <c r="L36" s="797">
        <v>0</v>
      </c>
      <c r="M36" s="797">
        <v>0</v>
      </c>
      <c r="N36" s="797">
        <v>0</v>
      </c>
      <c r="O36" s="797">
        <v>0</v>
      </c>
      <c r="P36" s="797">
        <v>0</v>
      </c>
      <c r="Q36" s="797">
        <v>0</v>
      </c>
      <c r="R36" s="797">
        <v>0</v>
      </c>
      <c r="S36" s="797">
        <v>0</v>
      </c>
      <c r="T36" s="136">
        <f t="shared" si="0"/>
        <v>0</v>
      </c>
      <c r="V36" s="852">
        <f t="shared" si="1"/>
        <v>0</v>
      </c>
    </row>
    <row r="37" spans="1:22">
      <c r="A37" s="791"/>
      <c r="B37" s="792"/>
      <c r="C37" s="791"/>
      <c r="D37" s="791"/>
      <c r="E37" s="791"/>
      <c r="F37" s="798"/>
      <c r="G37" s="785"/>
      <c r="H37" s="798"/>
      <c r="I37" s="798"/>
      <c r="J37" s="798"/>
      <c r="K37" s="798"/>
      <c r="L37" s="798"/>
      <c r="M37" s="798"/>
      <c r="N37" s="798"/>
      <c r="O37" s="798"/>
      <c r="P37" s="798"/>
      <c r="Q37" s="798"/>
      <c r="R37" s="798"/>
      <c r="S37" s="798"/>
      <c r="T37" s="798"/>
      <c r="V37" s="852">
        <f t="shared" si="1"/>
        <v>0</v>
      </c>
    </row>
    <row r="38" spans="1:22" ht="15" thickBot="1">
      <c r="A38" s="791"/>
      <c r="B38" s="792" t="s">
        <v>17</v>
      </c>
      <c r="C38" s="791"/>
      <c r="D38" s="799" t="s">
        <v>514</v>
      </c>
      <c r="E38" s="791"/>
      <c r="F38" s="248">
        <f>SUM(F30:F36)</f>
        <v>213000</v>
      </c>
      <c r="G38" s="785"/>
      <c r="H38" s="248">
        <f t="shared" ref="H38:T38" si="2">SUM(H30:H36)</f>
        <v>0</v>
      </c>
      <c r="I38" s="248">
        <f t="shared" si="2"/>
        <v>5000</v>
      </c>
      <c r="J38" s="248">
        <f t="shared" si="2"/>
        <v>0</v>
      </c>
      <c r="K38" s="248">
        <f t="shared" si="2"/>
        <v>0</v>
      </c>
      <c r="L38" s="248">
        <f t="shared" si="2"/>
        <v>5000</v>
      </c>
      <c r="M38" s="248">
        <f t="shared" si="2"/>
        <v>8000</v>
      </c>
      <c r="N38" s="248">
        <f t="shared" si="2"/>
        <v>5000</v>
      </c>
      <c r="O38" s="248">
        <f t="shared" si="2"/>
        <v>5000</v>
      </c>
      <c r="P38" s="248">
        <f t="shared" si="2"/>
        <v>0</v>
      </c>
      <c r="Q38" s="248">
        <f t="shared" si="2"/>
        <v>85000</v>
      </c>
      <c r="R38" s="248">
        <f t="shared" si="2"/>
        <v>0</v>
      </c>
      <c r="S38" s="248">
        <f t="shared" si="2"/>
        <v>100000</v>
      </c>
      <c r="T38" s="248">
        <f t="shared" si="2"/>
        <v>213000</v>
      </c>
      <c r="V38" s="852">
        <f t="shared" si="1"/>
        <v>0</v>
      </c>
    </row>
    <row r="39" spans="1:22" ht="15" thickTop="1">
      <c r="A39" s="791"/>
      <c r="B39" s="793" t="s">
        <v>7</v>
      </c>
      <c r="C39" s="791"/>
      <c r="D39" s="799"/>
      <c r="E39" s="791"/>
      <c r="F39" s="800"/>
      <c r="G39" s="785"/>
      <c r="H39" s="800"/>
      <c r="I39" s="800"/>
      <c r="J39" s="800"/>
      <c r="K39" s="800"/>
      <c r="L39" s="800"/>
      <c r="M39" s="800"/>
      <c r="N39" s="800"/>
      <c r="O39" s="800"/>
      <c r="P39" s="800"/>
      <c r="Q39" s="800"/>
      <c r="R39" s="800"/>
      <c r="S39" s="800"/>
      <c r="T39" s="800"/>
      <c r="V39" s="852">
        <f t="shared" si="1"/>
        <v>0</v>
      </c>
    </row>
    <row r="40" spans="1:22">
      <c r="A40" s="791" t="s">
        <v>591</v>
      </c>
      <c r="B40" s="794" t="s">
        <v>592</v>
      </c>
      <c r="C40" s="791" t="s">
        <v>593</v>
      </c>
      <c r="D40" s="841" t="s">
        <v>648</v>
      </c>
      <c r="E40" s="791"/>
      <c r="F40" s="811">
        <v>50000</v>
      </c>
      <c r="G40" s="785"/>
      <c r="H40" s="797"/>
      <c r="I40" s="797"/>
      <c r="J40" s="797"/>
      <c r="K40" s="797">
        <v>50000</v>
      </c>
      <c r="L40" s="797"/>
      <c r="M40" s="797"/>
      <c r="N40" s="797">
        <v>0</v>
      </c>
      <c r="O40" s="797"/>
      <c r="P40" s="797"/>
      <c r="Q40" s="797"/>
      <c r="R40" s="797"/>
      <c r="S40" s="797"/>
      <c r="T40" s="136">
        <f t="shared" ref="T40:T49" si="3">SUM(H40:S40)</f>
        <v>50000</v>
      </c>
      <c r="V40" s="852">
        <f t="shared" si="1"/>
        <v>0</v>
      </c>
    </row>
    <row r="41" spans="1:22">
      <c r="A41" s="791" t="s">
        <v>591</v>
      </c>
      <c r="B41" s="794" t="s">
        <v>592</v>
      </c>
      <c r="C41" s="791" t="s">
        <v>593</v>
      </c>
      <c r="D41" s="843" t="s">
        <v>652</v>
      </c>
      <c r="E41" s="791"/>
      <c r="F41" s="844">
        <v>50000</v>
      </c>
      <c r="G41" s="785"/>
      <c r="H41" s="797"/>
      <c r="I41" s="797"/>
      <c r="J41" s="797"/>
      <c r="K41" s="797"/>
      <c r="L41" s="797"/>
      <c r="M41" s="797"/>
      <c r="N41" s="797">
        <v>50000</v>
      </c>
      <c r="O41" s="797"/>
      <c r="P41" s="797"/>
      <c r="Q41" s="797"/>
      <c r="R41" s="797"/>
      <c r="S41" s="797"/>
      <c r="T41" s="136">
        <f t="shared" si="3"/>
        <v>50000</v>
      </c>
      <c r="V41" s="852">
        <f t="shared" si="1"/>
        <v>0</v>
      </c>
    </row>
    <row r="42" spans="1:22">
      <c r="A42" s="791" t="s">
        <v>591</v>
      </c>
      <c r="B42" s="794" t="s">
        <v>592</v>
      </c>
      <c r="C42" s="791"/>
      <c r="D42" s="791" t="s">
        <v>631</v>
      </c>
      <c r="E42" s="791"/>
      <c r="F42" s="811">
        <v>50000</v>
      </c>
      <c r="G42" s="785"/>
      <c r="H42" s="797"/>
      <c r="I42" s="797"/>
      <c r="J42" s="797"/>
      <c r="K42" s="797"/>
      <c r="L42" s="797">
        <v>50000</v>
      </c>
      <c r="M42" s="797"/>
      <c r="N42" s="797"/>
      <c r="O42" s="797"/>
      <c r="P42" s="797"/>
      <c r="Q42" s="797"/>
      <c r="R42" s="797"/>
      <c r="S42" s="797"/>
      <c r="T42" s="136">
        <f t="shared" si="3"/>
        <v>50000</v>
      </c>
      <c r="V42" s="852">
        <f t="shared" si="1"/>
        <v>0</v>
      </c>
    </row>
    <row r="43" spans="1:22">
      <c r="A43" s="791" t="s">
        <v>515</v>
      </c>
      <c r="B43" s="794" t="s">
        <v>596</v>
      </c>
      <c r="C43" s="791"/>
      <c r="D43" s="791" t="s">
        <v>597</v>
      </c>
      <c r="E43" s="791"/>
      <c r="F43" s="802">
        <v>6000</v>
      </c>
      <c r="G43" s="785"/>
      <c r="H43" s="797"/>
      <c r="I43" s="797"/>
      <c r="J43" s="797"/>
      <c r="K43" s="797"/>
      <c r="L43" s="797"/>
      <c r="M43" s="797">
        <v>6000</v>
      </c>
      <c r="N43" s="797"/>
      <c r="O43" s="797"/>
      <c r="P43" s="797"/>
      <c r="Q43" s="797"/>
      <c r="R43" s="797"/>
      <c r="S43" s="797"/>
      <c r="T43" s="136">
        <f t="shared" si="3"/>
        <v>6000</v>
      </c>
      <c r="V43" s="852">
        <f t="shared" si="1"/>
        <v>0</v>
      </c>
    </row>
    <row r="44" spans="1:22">
      <c r="A44" s="791" t="s">
        <v>515</v>
      </c>
      <c r="B44" s="794" t="s">
        <v>592</v>
      </c>
      <c r="C44" s="791"/>
      <c r="D44" s="791" t="s">
        <v>598</v>
      </c>
      <c r="E44" s="791"/>
      <c r="F44" s="802">
        <v>17500</v>
      </c>
      <c r="G44" s="785"/>
      <c r="H44" s="797"/>
      <c r="I44" s="797"/>
      <c r="J44" s="797">
        <v>17500</v>
      </c>
      <c r="K44" s="797"/>
      <c r="L44" s="797"/>
      <c r="M44" s="797"/>
      <c r="N44" s="797"/>
      <c r="O44" s="797"/>
      <c r="P44" s="797"/>
      <c r="Q44" s="797"/>
      <c r="R44" s="797"/>
      <c r="S44" s="797"/>
      <c r="T44" s="136">
        <f t="shared" si="3"/>
        <v>17500</v>
      </c>
      <c r="V44" s="852">
        <f t="shared" si="1"/>
        <v>0</v>
      </c>
    </row>
    <row r="45" spans="1:22">
      <c r="A45" s="791" t="s">
        <v>515</v>
      </c>
      <c r="B45" s="794" t="s">
        <v>592</v>
      </c>
      <c r="C45" s="791"/>
      <c r="D45" s="791" t="s">
        <v>521</v>
      </c>
      <c r="E45" s="791"/>
      <c r="F45" s="802">
        <v>15000</v>
      </c>
      <c r="G45" s="785"/>
      <c r="H45" s="797"/>
      <c r="I45" s="797"/>
      <c r="J45" s="797"/>
      <c r="K45" s="797"/>
      <c r="L45" s="797">
        <v>15000</v>
      </c>
      <c r="M45" s="797"/>
      <c r="N45" s="797"/>
      <c r="O45" s="797"/>
      <c r="P45" s="797"/>
      <c r="Q45" s="797"/>
      <c r="R45" s="797"/>
      <c r="S45" s="797"/>
      <c r="T45" s="136">
        <f t="shared" si="3"/>
        <v>15000</v>
      </c>
      <c r="V45" s="852">
        <f t="shared" si="1"/>
        <v>0</v>
      </c>
    </row>
    <row r="46" spans="1:22">
      <c r="A46" s="791"/>
      <c r="B46" s="794" t="s">
        <v>599</v>
      </c>
      <c r="C46" s="791"/>
      <c r="D46" s="791" t="s">
        <v>600</v>
      </c>
      <c r="E46" s="791"/>
      <c r="F46" s="802">
        <v>25000</v>
      </c>
      <c r="G46" s="785"/>
      <c r="H46" s="797"/>
      <c r="I46" s="797"/>
      <c r="J46" s="797"/>
      <c r="K46" s="797">
        <v>25000</v>
      </c>
      <c r="L46" s="797"/>
      <c r="M46" s="797"/>
      <c r="N46" s="797"/>
      <c r="O46" s="797"/>
      <c r="P46" s="797"/>
      <c r="Q46" s="797"/>
      <c r="R46" s="797"/>
      <c r="S46" s="797"/>
      <c r="T46" s="136">
        <f t="shared" si="3"/>
        <v>25000</v>
      </c>
      <c r="V46" s="852">
        <f t="shared" si="1"/>
        <v>0</v>
      </c>
    </row>
    <row r="47" spans="1:22">
      <c r="A47" s="791" t="s">
        <v>50</v>
      </c>
      <c r="B47" s="794" t="s">
        <v>601</v>
      </c>
      <c r="C47" s="791"/>
      <c r="D47" s="791" t="s">
        <v>602</v>
      </c>
      <c r="E47" s="791"/>
      <c r="F47" s="802">
        <v>20000</v>
      </c>
      <c r="G47" s="785"/>
      <c r="H47" s="797"/>
      <c r="I47" s="797"/>
      <c r="J47" s="797"/>
      <c r="K47" s="797">
        <v>5000</v>
      </c>
      <c r="L47" s="797">
        <v>5000</v>
      </c>
      <c r="M47" s="797">
        <v>5000</v>
      </c>
      <c r="N47" s="797">
        <v>5000</v>
      </c>
      <c r="O47" s="797"/>
      <c r="P47" s="797"/>
      <c r="Q47" s="797"/>
      <c r="R47" s="797"/>
      <c r="S47" s="797"/>
      <c r="T47" s="136">
        <f t="shared" si="3"/>
        <v>20000</v>
      </c>
      <c r="V47" s="852">
        <f t="shared" si="1"/>
        <v>0</v>
      </c>
    </row>
    <row r="48" spans="1:22">
      <c r="A48" s="791" t="s">
        <v>19</v>
      </c>
      <c r="B48" s="794" t="s">
        <v>603</v>
      </c>
      <c r="C48" s="791"/>
      <c r="D48" s="803" t="s">
        <v>604</v>
      </c>
      <c r="E48" s="791"/>
      <c r="F48" s="802">
        <v>26000</v>
      </c>
      <c r="G48" s="785"/>
      <c r="H48" s="797"/>
      <c r="I48" s="797">
        <v>26000</v>
      </c>
      <c r="J48" s="797"/>
      <c r="K48" s="797"/>
      <c r="L48" s="797"/>
      <c r="M48" s="797"/>
      <c r="N48" s="797"/>
      <c r="O48" s="797"/>
      <c r="P48" s="797"/>
      <c r="Q48" s="797"/>
      <c r="R48" s="797"/>
      <c r="S48" s="797"/>
      <c r="T48" s="136">
        <f t="shared" si="3"/>
        <v>26000</v>
      </c>
      <c r="V48" s="852">
        <f t="shared" si="1"/>
        <v>0</v>
      </c>
    </row>
    <row r="49" spans="1:22">
      <c r="A49" s="791" t="s">
        <v>50</v>
      </c>
      <c r="B49" s="792" t="s">
        <v>605</v>
      </c>
      <c r="C49" s="791"/>
      <c r="D49" s="791" t="s">
        <v>632</v>
      </c>
      <c r="E49" s="791"/>
      <c r="F49" s="797">
        <v>25000</v>
      </c>
      <c r="G49" s="785"/>
      <c r="H49" s="797"/>
      <c r="I49" s="797"/>
      <c r="J49" s="797"/>
      <c r="K49" s="797"/>
      <c r="L49" s="797"/>
      <c r="M49" s="797"/>
      <c r="N49" s="797">
        <v>25000</v>
      </c>
      <c r="O49" s="797"/>
      <c r="P49" s="797"/>
      <c r="Q49" s="797"/>
      <c r="R49" s="797"/>
      <c r="S49" s="797"/>
      <c r="T49" s="136">
        <f t="shared" si="3"/>
        <v>25000</v>
      </c>
      <c r="V49" s="852">
        <f t="shared" si="1"/>
        <v>0</v>
      </c>
    </row>
    <row r="50" spans="1:22">
      <c r="A50" s="805"/>
      <c r="B50" s="806"/>
      <c r="C50" s="805"/>
      <c r="D50" s="669"/>
      <c r="E50" s="805"/>
      <c r="F50" s="797"/>
      <c r="G50" s="785"/>
      <c r="H50" s="797"/>
      <c r="I50" s="797"/>
      <c r="J50" s="797"/>
      <c r="K50" s="797"/>
      <c r="L50" s="797"/>
      <c r="M50" s="797"/>
      <c r="N50" s="797"/>
      <c r="O50" s="797"/>
      <c r="P50" s="797"/>
      <c r="Q50" s="797"/>
      <c r="R50" s="797"/>
      <c r="S50" s="797"/>
      <c r="T50" s="797"/>
      <c r="V50" s="852">
        <f t="shared" si="1"/>
        <v>0</v>
      </c>
    </row>
    <row r="51" spans="1:22" ht="15" thickBot="1">
      <c r="A51" s="783"/>
      <c r="B51" s="783"/>
      <c r="C51" s="783"/>
      <c r="D51" s="807" t="s">
        <v>529</v>
      </c>
      <c r="E51" s="783"/>
      <c r="F51" s="248">
        <f>SUM(F40:F49)</f>
        <v>284500</v>
      </c>
      <c r="G51" s="785"/>
      <c r="H51" s="248">
        <f t="shared" ref="H51:T51" si="4">SUM(H40:H49)</f>
        <v>0</v>
      </c>
      <c r="I51" s="248">
        <f t="shared" si="4"/>
        <v>26000</v>
      </c>
      <c r="J51" s="248">
        <f t="shared" si="4"/>
        <v>17500</v>
      </c>
      <c r="K51" s="248">
        <f t="shared" si="4"/>
        <v>80000</v>
      </c>
      <c r="L51" s="248">
        <f t="shared" si="4"/>
        <v>70000</v>
      </c>
      <c r="M51" s="248">
        <f t="shared" si="4"/>
        <v>11000</v>
      </c>
      <c r="N51" s="248">
        <f t="shared" si="4"/>
        <v>80000</v>
      </c>
      <c r="O51" s="248">
        <f t="shared" si="4"/>
        <v>0</v>
      </c>
      <c r="P51" s="248">
        <f t="shared" si="4"/>
        <v>0</v>
      </c>
      <c r="Q51" s="248">
        <f t="shared" si="4"/>
        <v>0</v>
      </c>
      <c r="R51" s="248">
        <f t="shared" si="4"/>
        <v>0</v>
      </c>
      <c r="S51" s="248">
        <f t="shared" si="4"/>
        <v>0</v>
      </c>
      <c r="T51" s="248">
        <f t="shared" si="4"/>
        <v>284500</v>
      </c>
      <c r="V51" s="852">
        <f t="shared" si="1"/>
        <v>0</v>
      </c>
    </row>
    <row r="52" spans="1:22" ht="15" thickTop="1">
      <c r="A52" s="783"/>
      <c r="B52" s="783"/>
      <c r="C52" s="783"/>
      <c r="D52" s="807"/>
      <c r="E52" s="783"/>
      <c r="F52" s="784"/>
      <c r="G52" s="785"/>
      <c r="H52" s="784"/>
      <c r="I52" s="784"/>
      <c r="J52" s="784"/>
      <c r="K52" s="784"/>
      <c r="L52" s="784"/>
      <c r="M52" s="784"/>
      <c r="N52" s="784"/>
      <c r="O52" s="784"/>
      <c r="P52" s="784"/>
      <c r="Q52" s="784"/>
      <c r="R52" s="784"/>
      <c r="S52" s="784"/>
      <c r="T52" s="784"/>
      <c r="V52" s="852">
        <f t="shared" si="1"/>
        <v>0</v>
      </c>
    </row>
    <row r="53" spans="1:22">
      <c r="A53" s="783"/>
      <c r="B53" s="808" t="s">
        <v>450</v>
      </c>
      <c r="C53" s="783"/>
      <c r="D53" s="807"/>
      <c r="E53" s="783"/>
      <c r="F53" s="784"/>
      <c r="G53" s="785"/>
      <c r="H53" s="784"/>
      <c r="I53" s="784"/>
      <c r="J53" s="784"/>
      <c r="K53" s="784"/>
      <c r="L53" s="784"/>
      <c r="M53" s="784"/>
      <c r="N53" s="784"/>
      <c r="O53" s="784"/>
      <c r="P53" s="784"/>
      <c r="Q53" s="784"/>
      <c r="R53" s="784"/>
      <c r="S53" s="784"/>
      <c r="T53" s="784"/>
      <c r="V53" s="852">
        <f t="shared" si="1"/>
        <v>0</v>
      </c>
    </row>
    <row r="54" spans="1:22">
      <c r="A54" s="783" t="s">
        <v>515</v>
      </c>
      <c r="B54" s="809" t="s">
        <v>607</v>
      </c>
      <c r="C54" s="783"/>
      <c r="D54" s="783" t="s">
        <v>608</v>
      </c>
      <c r="E54" s="783"/>
      <c r="F54" s="784">
        <v>6168</v>
      </c>
      <c r="G54" s="785"/>
      <c r="H54" s="797"/>
      <c r="I54" s="797"/>
      <c r="J54" s="797">
        <v>6168</v>
      </c>
      <c r="K54" s="797"/>
      <c r="L54" s="797"/>
      <c r="M54" s="797"/>
      <c r="N54" s="797"/>
      <c r="O54" s="797"/>
      <c r="P54" s="797"/>
      <c r="Q54" s="797"/>
      <c r="R54" s="797"/>
      <c r="S54" s="797"/>
      <c r="T54" s="136">
        <f t="shared" ref="T54:T64" si="5">SUM(H54:S54)</f>
        <v>6168</v>
      </c>
      <c r="V54" s="852">
        <f t="shared" si="1"/>
        <v>0</v>
      </c>
    </row>
    <row r="55" spans="1:22">
      <c r="A55" s="783" t="s">
        <v>591</v>
      </c>
      <c r="B55" s="810" t="s">
        <v>609</v>
      </c>
      <c r="C55" s="783" t="s">
        <v>593</v>
      </c>
      <c r="D55" s="783" t="s">
        <v>610</v>
      </c>
      <c r="E55" s="783"/>
      <c r="F55" s="784">
        <v>50000</v>
      </c>
      <c r="G55" s="785"/>
      <c r="H55" s="797"/>
      <c r="I55" s="797"/>
      <c r="J55" s="797"/>
      <c r="K55" s="797"/>
      <c r="L55" s="797"/>
      <c r="M55" s="797"/>
      <c r="N55" s="797"/>
      <c r="O55" s="797"/>
      <c r="P55" s="797"/>
      <c r="Q55" s="797">
        <v>50000</v>
      </c>
      <c r="R55" s="797"/>
      <c r="S55" s="797"/>
      <c r="T55" s="136">
        <f t="shared" si="5"/>
        <v>50000</v>
      </c>
      <c r="V55" s="852">
        <f t="shared" si="1"/>
        <v>0</v>
      </c>
    </row>
    <row r="56" spans="1:22">
      <c r="A56" s="783" t="s">
        <v>515</v>
      </c>
      <c r="B56" s="810" t="s">
        <v>609</v>
      </c>
      <c r="C56" s="783"/>
      <c r="D56" s="783" t="s">
        <v>611</v>
      </c>
      <c r="E56" s="783"/>
      <c r="F56" s="784">
        <v>6000</v>
      </c>
      <c r="G56" s="785"/>
      <c r="H56" s="797"/>
      <c r="I56" s="797"/>
      <c r="J56" s="797"/>
      <c r="K56" s="797"/>
      <c r="L56" s="797"/>
      <c r="M56" s="797">
        <v>6000</v>
      </c>
      <c r="N56" s="797"/>
      <c r="O56" s="797"/>
      <c r="P56" s="797"/>
      <c r="Q56" s="797"/>
      <c r="R56" s="797"/>
      <c r="S56" s="797"/>
      <c r="T56" s="136">
        <f t="shared" si="5"/>
        <v>6000</v>
      </c>
      <c r="V56" s="852">
        <f t="shared" si="1"/>
        <v>0</v>
      </c>
    </row>
    <row r="57" spans="1:22">
      <c r="A57" s="783" t="s">
        <v>515</v>
      </c>
      <c r="B57" s="810" t="s">
        <v>609</v>
      </c>
      <c r="C57" s="783"/>
      <c r="D57" s="791" t="s">
        <v>598</v>
      </c>
      <c r="E57" s="783"/>
      <c r="F57" s="784">
        <v>17500</v>
      </c>
      <c r="G57" s="785"/>
      <c r="H57" s="797"/>
      <c r="I57" s="797"/>
      <c r="J57" s="797"/>
      <c r="K57" s="797"/>
      <c r="L57" s="797"/>
      <c r="M57" s="797">
        <v>17500</v>
      </c>
      <c r="N57" s="797"/>
      <c r="O57" s="797"/>
      <c r="P57" s="797"/>
      <c r="Q57" s="797"/>
      <c r="R57" s="797"/>
      <c r="S57" s="797"/>
      <c r="T57" s="136">
        <f t="shared" si="5"/>
        <v>17500</v>
      </c>
      <c r="V57" s="852">
        <f t="shared" si="1"/>
        <v>0</v>
      </c>
    </row>
    <row r="58" spans="1:22">
      <c r="A58" s="783" t="s">
        <v>515</v>
      </c>
      <c r="B58" s="810" t="s">
        <v>609</v>
      </c>
      <c r="C58" s="783"/>
      <c r="D58" s="791" t="s">
        <v>612</v>
      </c>
      <c r="E58" s="783"/>
      <c r="F58" s="784">
        <v>75000</v>
      </c>
      <c r="G58" s="785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>
        <v>75000</v>
      </c>
      <c r="T58" s="136">
        <f t="shared" si="5"/>
        <v>75000</v>
      </c>
      <c r="V58" s="852">
        <f t="shared" si="1"/>
        <v>0</v>
      </c>
    </row>
    <row r="59" spans="1:22">
      <c r="A59" s="783" t="s">
        <v>50</v>
      </c>
      <c r="B59" s="810" t="s">
        <v>609</v>
      </c>
      <c r="C59" s="783"/>
      <c r="D59" s="791" t="s">
        <v>613</v>
      </c>
      <c r="E59" s="783"/>
      <c r="F59" s="784">
        <v>12000</v>
      </c>
      <c r="G59" s="785"/>
      <c r="H59" s="797"/>
      <c r="I59" s="797"/>
      <c r="J59" s="797"/>
      <c r="K59" s="797"/>
      <c r="L59" s="797"/>
      <c r="M59" s="797"/>
      <c r="N59" s="797">
        <v>12000</v>
      </c>
      <c r="O59" s="797"/>
      <c r="P59" s="797"/>
      <c r="Q59" s="797"/>
      <c r="R59" s="797"/>
      <c r="S59" s="797"/>
      <c r="T59" s="136">
        <f t="shared" si="5"/>
        <v>12000</v>
      </c>
      <c r="V59" s="852">
        <f t="shared" si="1"/>
        <v>0</v>
      </c>
    </row>
    <row r="60" spans="1:22">
      <c r="A60" s="783" t="s">
        <v>19</v>
      </c>
      <c r="B60" s="810" t="s">
        <v>609</v>
      </c>
      <c r="C60" s="783"/>
      <c r="D60" s="791" t="s">
        <v>614</v>
      </c>
      <c r="E60" s="783"/>
      <c r="F60" s="784">
        <v>100000</v>
      </c>
      <c r="G60" s="785"/>
      <c r="H60" s="797"/>
      <c r="I60" s="797"/>
      <c r="J60" s="797"/>
      <c r="K60" s="797"/>
      <c r="L60" s="797">
        <v>100000</v>
      </c>
      <c r="M60" s="797"/>
      <c r="N60" s="797"/>
      <c r="O60" s="797"/>
      <c r="P60" s="797"/>
      <c r="Q60" s="797"/>
      <c r="R60" s="797"/>
      <c r="S60" s="797"/>
      <c r="T60" s="136">
        <f t="shared" si="5"/>
        <v>100000</v>
      </c>
      <c r="V60" s="852">
        <f t="shared" si="1"/>
        <v>0</v>
      </c>
    </row>
    <row r="61" spans="1:22">
      <c r="A61" s="783" t="s">
        <v>19</v>
      </c>
      <c r="B61" s="810" t="s">
        <v>615</v>
      </c>
      <c r="C61" s="783"/>
      <c r="D61" s="783" t="s">
        <v>616</v>
      </c>
      <c r="E61" s="783"/>
      <c r="F61" s="784">
        <v>2827</v>
      </c>
      <c r="G61" s="785"/>
      <c r="H61" s="797"/>
      <c r="I61" s="797"/>
      <c r="J61" s="797"/>
      <c r="K61" s="797"/>
      <c r="L61" s="797">
        <v>2827</v>
      </c>
      <c r="M61" s="797"/>
      <c r="N61" s="797"/>
      <c r="O61" s="797"/>
      <c r="P61" s="797"/>
      <c r="Q61" s="797"/>
      <c r="R61" s="797"/>
      <c r="S61" s="797"/>
      <c r="T61" s="136">
        <f t="shared" si="5"/>
        <v>2827</v>
      </c>
      <c r="V61" s="852">
        <f t="shared" si="1"/>
        <v>0</v>
      </c>
    </row>
    <row r="62" spans="1:22">
      <c r="A62" s="791" t="s">
        <v>515</v>
      </c>
      <c r="B62" s="792" t="s">
        <v>617</v>
      </c>
      <c r="C62" s="791"/>
      <c r="D62" s="451" t="s">
        <v>618</v>
      </c>
      <c r="E62" s="791"/>
      <c r="F62" s="798">
        <v>50000</v>
      </c>
      <c r="G62" s="785"/>
      <c r="H62" s="797"/>
      <c r="I62" s="797"/>
      <c r="J62" s="797"/>
      <c r="K62" s="797"/>
      <c r="L62" s="797"/>
      <c r="M62" s="797"/>
      <c r="N62" s="797"/>
      <c r="O62" s="797"/>
      <c r="P62" s="797"/>
      <c r="Q62" s="797">
        <v>50000</v>
      </c>
      <c r="R62" s="797"/>
      <c r="S62" s="797"/>
      <c r="T62" s="136">
        <f t="shared" si="5"/>
        <v>50000</v>
      </c>
      <c r="V62" s="852">
        <f t="shared" si="1"/>
        <v>0</v>
      </c>
    </row>
    <row r="63" spans="1:22">
      <c r="A63" s="791" t="s">
        <v>515</v>
      </c>
      <c r="B63" s="792" t="s">
        <v>615</v>
      </c>
      <c r="C63" s="791"/>
      <c r="D63" s="451" t="s">
        <v>619</v>
      </c>
      <c r="E63" s="791"/>
      <c r="F63" s="798">
        <v>6852</v>
      </c>
      <c r="G63" s="785"/>
      <c r="H63" s="797"/>
      <c r="I63" s="797"/>
      <c r="J63" s="797"/>
      <c r="K63" s="797"/>
      <c r="L63" s="797">
        <v>6852</v>
      </c>
      <c r="M63" s="797"/>
      <c r="N63" s="797"/>
      <c r="O63" s="797"/>
      <c r="P63" s="797"/>
      <c r="Q63" s="797"/>
      <c r="R63" s="797"/>
      <c r="S63" s="797"/>
      <c r="T63" s="136">
        <f t="shared" si="5"/>
        <v>6852</v>
      </c>
      <c r="V63" s="852">
        <f t="shared" si="1"/>
        <v>0</v>
      </c>
    </row>
    <row r="64" spans="1:22">
      <c r="A64" s="791" t="s">
        <v>515</v>
      </c>
      <c r="B64" s="792" t="s">
        <v>620</v>
      </c>
      <c r="C64" s="791"/>
      <c r="D64" s="451" t="s">
        <v>621</v>
      </c>
      <c r="E64" s="791"/>
      <c r="F64" s="798">
        <v>70000</v>
      </c>
      <c r="G64" s="785"/>
      <c r="H64" s="797"/>
      <c r="I64" s="797">
        <v>70000</v>
      </c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136">
        <f t="shared" si="5"/>
        <v>70000</v>
      </c>
      <c r="V64" s="852">
        <f t="shared" si="1"/>
        <v>0</v>
      </c>
    </row>
    <row r="65" spans="1:22">
      <c r="A65" s="783" t="s">
        <v>50</v>
      </c>
      <c r="B65" s="792" t="s">
        <v>622</v>
      </c>
      <c r="C65" s="791" t="s">
        <v>424</v>
      </c>
      <c r="D65" s="451" t="s">
        <v>651</v>
      </c>
      <c r="E65" s="791"/>
      <c r="F65" s="798">
        <v>0</v>
      </c>
      <c r="G65" s="785"/>
      <c r="H65" s="798">
        <v>0</v>
      </c>
      <c r="I65" s="798">
        <v>0</v>
      </c>
      <c r="J65" s="798">
        <v>0</v>
      </c>
      <c r="K65" s="798">
        <v>0</v>
      </c>
      <c r="L65" s="798">
        <v>0</v>
      </c>
      <c r="M65" s="798">
        <v>0</v>
      </c>
      <c r="N65" s="798">
        <v>0</v>
      </c>
      <c r="O65" s="798">
        <v>0</v>
      </c>
      <c r="P65" s="798">
        <v>0</v>
      </c>
      <c r="Q65" s="798">
        <v>0</v>
      </c>
      <c r="R65" s="798">
        <v>0</v>
      </c>
      <c r="S65" s="798">
        <v>0</v>
      </c>
      <c r="T65" s="798">
        <v>0</v>
      </c>
      <c r="V65" s="852">
        <f t="shared" si="1"/>
        <v>0</v>
      </c>
    </row>
    <row r="66" spans="1:22">
      <c r="A66" s="805"/>
      <c r="B66" s="806"/>
      <c r="C66" s="805"/>
      <c r="D66" s="669"/>
      <c r="E66" s="805"/>
      <c r="F66" s="797"/>
      <c r="G66" s="785"/>
      <c r="H66" s="797"/>
      <c r="I66" s="797"/>
      <c r="J66" s="797"/>
      <c r="K66" s="797"/>
      <c r="L66" s="797"/>
      <c r="M66" s="797"/>
      <c r="N66" s="797"/>
      <c r="O66" s="797"/>
      <c r="P66" s="797"/>
      <c r="Q66" s="797"/>
      <c r="R66" s="797"/>
      <c r="S66" s="797"/>
      <c r="T66" s="797"/>
      <c r="V66" s="852">
        <f t="shared" si="1"/>
        <v>0</v>
      </c>
    </row>
    <row r="67" spans="1:22" ht="15" thickBot="1">
      <c r="A67" s="783"/>
      <c r="B67" s="783"/>
      <c r="C67" s="783"/>
      <c r="D67" s="807" t="s">
        <v>544</v>
      </c>
      <c r="E67" s="783"/>
      <c r="F67" s="248">
        <f>SUM(F54:F65)</f>
        <v>396347</v>
      </c>
      <c r="G67" s="785"/>
      <c r="H67" s="248">
        <f t="shared" ref="H67:T67" si="6">SUM(H54:H65)</f>
        <v>0</v>
      </c>
      <c r="I67" s="248">
        <f t="shared" si="6"/>
        <v>70000</v>
      </c>
      <c r="J67" s="248">
        <f t="shared" si="6"/>
        <v>6168</v>
      </c>
      <c r="K67" s="248">
        <f t="shared" si="6"/>
        <v>0</v>
      </c>
      <c r="L67" s="248">
        <f t="shared" si="6"/>
        <v>109679</v>
      </c>
      <c r="M67" s="248">
        <f t="shared" si="6"/>
        <v>23500</v>
      </c>
      <c r="N67" s="248">
        <f t="shared" si="6"/>
        <v>12000</v>
      </c>
      <c r="O67" s="248">
        <f t="shared" si="6"/>
        <v>0</v>
      </c>
      <c r="P67" s="248">
        <f t="shared" si="6"/>
        <v>0</v>
      </c>
      <c r="Q67" s="248">
        <f t="shared" si="6"/>
        <v>100000</v>
      </c>
      <c r="R67" s="248">
        <f t="shared" si="6"/>
        <v>0</v>
      </c>
      <c r="S67" s="248">
        <f t="shared" si="6"/>
        <v>75000</v>
      </c>
      <c r="T67" s="248">
        <f t="shared" si="6"/>
        <v>396347</v>
      </c>
      <c r="V67" s="852">
        <f t="shared" si="1"/>
        <v>0</v>
      </c>
    </row>
    <row r="68" spans="1:22" ht="15" thickTop="1">
      <c r="A68" s="783"/>
      <c r="B68" s="783"/>
      <c r="C68" s="783"/>
      <c r="D68" s="783"/>
      <c r="E68" s="783"/>
      <c r="F68" s="784"/>
      <c r="G68" s="785"/>
      <c r="H68" s="784"/>
      <c r="I68" s="784"/>
      <c r="J68" s="784"/>
      <c r="K68" s="784"/>
      <c r="L68" s="784"/>
      <c r="M68" s="784"/>
      <c r="N68" s="784"/>
      <c r="O68" s="784"/>
      <c r="P68" s="784"/>
      <c r="Q68" s="784"/>
      <c r="R68" s="784"/>
      <c r="S68" s="784"/>
      <c r="T68" s="784"/>
      <c r="V68" s="852">
        <f t="shared" si="1"/>
        <v>0</v>
      </c>
    </row>
    <row r="69" spans="1:22" ht="15" thickBot="1">
      <c r="A69" s="783"/>
      <c r="B69" s="783"/>
      <c r="C69" s="783"/>
      <c r="D69" s="807" t="s">
        <v>624</v>
      </c>
      <c r="E69" s="783"/>
      <c r="F69" s="248">
        <f>F38+F51+F67</f>
        <v>893847</v>
      </c>
      <c r="G69" s="785"/>
      <c r="H69" s="248">
        <f t="shared" ref="H69:T69" si="7">H38+H51+H67</f>
        <v>0</v>
      </c>
      <c r="I69" s="248">
        <f t="shared" si="7"/>
        <v>101000</v>
      </c>
      <c r="J69" s="248">
        <f t="shared" si="7"/>
        <v>23668</v>
      </c>
      <c r="K69" s="248">
        <f t="shared" si="7"/>
        <v>80000</v>
      </c>
      <c r="L69" s="248">
        <f t="shared" si="7"/>
        <v>184679</v>
      </c>
      <c r="M69" s="248">
        <f t="shared" si="7"/>
        <v>42500</v>
      </c>
      <c r="N69" s="248">
        <f t="shared" si="7"/>
        <v>97000</v>
      </c>
      <c r="O69" s="248">
        <f t="shared" si="7"/>
        <v>5000</v>
      </c>
      <c r="P69" s="248">
        <f t="shared" si="7"/>
        <v>0</v>
      </c>
      <c r="Q69" s="248">
        <f t="shared" si="7"/>
        <v>185000</v>
      </c>
      <c r="R69" s="248">
        <f t="shared" si="7"/>
        <v>0</v>
      </c>
      <c r="S69" s="248">
        <f t="shared" si="7"/>
        <v>175000</v>
      </c>
      <c r="T69" s="248">
        <f t="shared" si="7"/>
        <v>893847</v>
      </c>
      <c r="V69" s="852">
        <f t="shared" si="1"/>
        <v>0</v>
      </c>
    </row>
    <row r="70" spans="1:22" ht="15" thickTop="1">
      <c r="A70" s="783"/>
      <c r="B70" s="783"/>
      <c r="C70" s="783"/>
      <c r="D70" s="783"/>
      <c r="E70" s="783"/>
      <c r="F70" s="784"/>
      <c r="G70" s="785"/>
    </row>
    <row r="71" spans="1:22">
      <c r="A71" s="783"/>
      <c r="B71" s="783"/>
      <c r="C71" s="783" t="s">
        <v>424</v>
      </c>
      <c r="D71" s="783" t="s">
        <v>625</v>
      </c>
      <c r="E71" s="783"/>
      <c r="F71" s="784"/>
      <c r="G71" s="785"/>
    </row>
    <row r="72" spans="1:22">
      <c r="A72" s="783"/>
      <c r="B72" s="783"/>
      <c r="C72" s="783" t="s">
        <v>593</v>
      </c>
      <c r="D72" s="783" t="s">
        <v>644</v>
      </c>
      <c r="E72" s="783"/>
      <c r="F72" s="784"/>
      <c r="G72" s="785"/>
    </row>
  </sheetData>
  <mergeCells count="1">
    <mergeCell ref="D6:E6"/>
  </mergeCells>
  <pageMargins left="0.5" right="0.25" top="0.25" bottom="0.25" header="0.3" footer="0.3"/>
  <pageSetup scale="37" orientation="portrait" r:id="rId1"/>
  <headerFooter>
    <oddFooter xml:space="preserve">&amp;L&amp;F&amp;RPage &amp;P&amp;  of &amp;P       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WA173"/>
  <sheetViews>
    <sheetView showGridLines="0" topLeftCell="A85" zoomScale="90" zoomScaleNormal="90" workbookViewId="0">
      <selection activeCell="A97" sqref="A97:F97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5" style="711" customWidth="1"/>
    <col min="4" max="4" width="2.6328125" style="711" customWidth="1"/>
    <col min="5" max="5" width="2.36328125" style="711" customWidth="1"/>
    <col min="6" max="6" width="46.54296875" style="747" customWidth="1"/>
    <col min="7" max="7" width="2.453125" style="711" customWidth="1"/>
    <col min="8" max="8" width="14.6328125" style="725" customWidth="1"/>
    <col min="9" max="9" width="6.6328125" style="711" customWidth="1"/>
    <col min="10" max="10" width="15.26953125" style="711" customWidth="1"/>
    <col min="11" max="11" width="13.453125" style="711" bestFit="1" customWidth="1"/>
    <col min="12" max="12" width="2.08984375" style="711" customWidth="1"/>
    <col min="13" max="13" width="13.6328125" style="711" bestFit="1" customWidth="1"/>
    <col min="14" max="14" width="4.26953125" style="711" customWidth="1"/>
    <col min="15" max="15" width="9.08984375" style="711"/>
    <col min="16" max="16" width="10.1796875" style="711" bestFit="1" customWidth="1"/>
    <col min="17" max="16384" width="9.08984375" style="711"/>
  </cols>
  <sheetData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/>
      <c r="C12" s="490"/>
      <c r="D12" s="490"/>
      <c r="E12" s="490"/>
      <c r="F12" s="490"/>
      <c r="G12" s="490"/>
      <c r="H12" s="490"/>
      <c r="I12" s="490"/>
      <c r="J12" s="492"/>
      <c r="K12" s="492"/>
      <c r="L12" s="528"/>
      <c r="M12" s="490"/>
      <c r="N12" s="490"/>
    </row>
    <row r="13" spans="1:14" ht="15.5">
      <c r="A13" s="490"/>
      <c r="B13" s="490" t="s">
        <v>70</v>
      </c>
      <c r="C13" s="490"/>
      <c r="D13" s="930"/>
      <c r="E13" s="931"/>
      <c r="F13" s="931">
        <v>44330</v>
      </c>
      <c r="G13" s="491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/>
      <c r="C14" s="490"/>
      <c r="D14" s="490"/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 t="s">
        <v>71</v>
      </c>
      <c r="C15" s="490"/>
      <c r="E15" s="490" t="s">
        <v>72</v>
      </c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/>
      <c r="C16" s="490"/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 t="s">
        <v>73</v>
      </c>
      <c r="C17" s="490"/>
      <c r="E17" s="490" t="s">
        <v>958</v>
      </c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/>
      <c r="C18" s="490"/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 t="s">
        <v>75</v>
      </c>
      <c r="C19" s="490"/>
      <c r="E19" s="490" t="s">
        <v>992</v>
      </c>
      <c r="F19" s="490"/>
      <c r="G19" s="490"/>
      <c r="H19" s="492"/>
      <c r="I19" s="493"/>
      <c r="J19" s="490"/>
      <c r="K19" s="490"/>
      <c r="L19" s="494"/>
      <c r="M19" s="490"/>
      <c r="N19" s="490"/>
    </row>
    <row r="20" spans="1:14" ht="15.5">
      <c r="A20" s="490"/>
      <c r="B20" s="490"/>
      <c r="C20" s="490"/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E21" s="490" t="s">
        <v>1002</v>
      </c>
      <c r="G21" s="490"/>
      <c r="H21" s="492"/>
      <c r="I21" s="493"/>
      <c r="J21" s="490"/>
      <c r="K21" s="490"/>
      <c r="L21" s="494"/>
      <c r="M21" s="493"/>
      <c r="N21" s="493"/>
    </row>
    <row r="22" spans="1:14" ht="15.5">
      <c r="A22" s="490"/>
      <c r="B22" s="490"/>
      <c r="C22" s="490"/>
      <c r="E22" s="490" t="s">
        <v>1003</v>
      </c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E23" s="490" t="s">
        <v>1001</v>
      </c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5.5">
      <c r="A26" s="490"/>
      <c r="B26" s="490"/>
      <c r="C26" s="490"/>
      <c r="D26" s="490"/>
      <c r="E26" s="490"/>
      <c r="F26" s="490"/>
      <c r="G26" s="490"/>
      <c r="H26" s="492"/>
      <c r="I26" s="493"/>
      <c r="J26" s="490"/>
      <c r="K26" s="490"/>
      <c r="L26" s="494"/>
      <c r="M26" s="490"/>
      <c r="N26" s="490"/>
    </row>
    <row r="27" spans="1:14" ht="15.5">
      <c r="A27" s="490"/>
      <c r="B27" s="490"/>
      <c r="C27" s="490"/>
      <c r="D27" s="490"/>
      <c r="E27" s="490"/>
      <c r="F27" s="490"/>
      <c r="G27" s="490"/>
      <c r="H27" s="492"/>
      <c r="I27" s="493"/>
      <c r="J27" s="490"/>
      <c r="K27" s="490"/>
      <c r="L27" s="494"/>
      <c r="M27" s="490"/>
      <c r="N27" s="490"/>
    </row>
    <row r="28" spans="1:14" ht="16" thickBot="1">
      <c r="A28" s="493"/>
      <c r="B28" s="493"/>
      <c r="C28" s="495"/>
      <c r="D28" s="496" t="s">
        <v>372</v>
      </c>
      <c r="E28" s="497"/>
      <c r="F28" s="493"/>
      <c r="G28" s="493"/>
      <c r="H28" s="1120" t="s">
        <v>993</v>
      </c>
      <c r="I28" s="1120"/>
      <c r="J28" s="1120"/>
      <c r="K28" s="1120"/>
      <c r="L28" s="1120"/>
      <c r="M28" s="1120"/>
      <c r="N28" s="497"/>
    </row>
    <row r="29" spans="1:14" ht="20">
      <c r="A29" s="490"/>
      <c r="B29" s="490"/>
      <c r="C29" s="498"/>
      <c r="D29" s="490"/>
      <c r="E29" s="499"/>
      <c r="F29" s="490"/>
      <c r="G29" s="490"/>
      <c r="H29" s="500" t="s">
        <v>3</v>
      </c>
      <c r="I29" s="1070"/>
      <c r="J29" s="1121" t="s">
        <v>567</v>
      </c>
      <c r="K29" s="1121"/>
      <c r="L29" s="501"/>
      <c r="M29" s="500" t="s">
        <v>125</v>
      </c>
      <c r="N29" s="500"/>
    </row>
    <row r="30" spans="1:14" ht="20">
      <c r="A30" s="490"/>
      <c r="B30" s="490"/>
      <c r="C30" s="498"/>
      <c r="D30" s="490"/>
      <c r="E30" s="498"/>
      <c r="F30" s="490"/>
      <c r="G30" s="490"/>
      <c r="H30" s="502"/>
      <c r="I30" s="502"/>
      <c r="J30" s="502"/>
      <c r="K30" s="502"/>
      <c r="L30" s="502"/>
      <c r="M30" s="503"/>
      <c r="N30" s="503"/>
    </row>
    <row r="31" spans="1:14" ht="15.5">
      <c r="A31" s="490"/>
      <c r="B31" s="490"/>
      <c r="C31" s="498"/>
      <c r="D31" s="493" t="s">
        <v>994</v>
      </c>
      <c r="E31" s="490"/>
      <c r="F31" s="490"/>
      <c r="G31" s="490"/>
      <c r="H31" s="504">
        <f>+H112</f>
        <v>433980</v>
      </c>
      <c r="I31" s="504"/>
      <c r="J31" s="504">
        <f>+J112</f>
        <v>165372</v>
      </c>
      <c r="K31" s="504">
        <f>+K112</f>
        <v>3000</v>
      </c>
      <c r="L31" s="504"/>
      <c r="M31" s="504">
        <f>+M112</f>
        <v>265608</v>
      </c>
      <c r="N31" s="505"/>
    </row>
    <row r="32" spans="1:14" ht="15.5">
      <c r="A32" s="490"/>
      <c r="B32" s="490"/>
      <c r="C32" s="498"/>
      <c r="D32" s="493"/>
      <c r="E32" s="490"/>
      <c r="F32" s="490"/>
      <c r="G32" s="490"/>
      <c r="H32" s="504"/>
      <c r="I32" s="504"/>
      <c r="J32" s="504"/>
      <c r="K32" s="504"/>
      <c r="L32" s="504"/>
      <c r="M32" s="504"/>
      <c r="N32" s="505"/>
    </row>
    <row r="33" spans="1:14" ht="15.5">
      <c r="A33" s="490"/>
      <c r="B33" s="490"/>
      <c r="C33" s="498"/>
      <c r="D33" s="506" t="s">
        <v>370</v>
      </c>
      <c r="E33" s="490"/>
      <c r="F33" s="490"/>
      <c r="G33" s="490"/>
      <c r="H33" s="504">
        <f>+H116</f>
        <v>0</v>
      </c>
      <c r="I33" s="504"/>
      <c r="J33" s="504">
        <f>+J116</f>
        <v>0</v>
      </c>
      <c r="K33" s="504">
        <f>+K116</f>
        <v>0</v>
      </c>
      <c r="L33" s="507"/>
      <c r="M33" s="504">
        <f>+M116</f>
        <v>0</v>
      </c>
      <c r="N33" s="505"/>
    </row>
    <row r="34" spans="1:14" ht="20">
      <c r="A34" s="490"/>
      <c r="B34" s="490"/>
      <c r="C34" s="498"/>
      <c r="D34" s="498"/>
      <c r="E34" s="490"/>
      <c r="F34" s="490"/>
      <c r="G34" s="490"/>
      <c r="H34" s="502"/>
      <c r="I34" s="502"/>
      <c r="J34" s="502"/>
      <c r="K34" s="502"/>
      <c r="L34" s="502"/>
      <c r="M34" s="502"/>
      <c r="N34" s="503"/>
    </row>
    <row r="35" spans="1:14" ht="15.5">
      <c r="A35" s="490"/>
      <c r="B35" s="490"/>
      <c r="C35" s="498"/>
      <c r="D35" s="506" t="s">
        <v>995</v>
      </c>
      <c r="E35" s="490"/>
      <c r="F35" s="490"/>
      <c r="G35" s="490"/>
      <c r="H35" s="504">
        <f>+H121</f>
        <v>160000</v>
      </c>
      <c r="I35" s="504"/>
      <c r="J35" s="504">
        <f>+J121</f>
        <v>90390</v>
      </c>
      <c r="K35" s="504">
        <f>+K121</f>
        <v>0</v>
      </c>
      <c r="L35" s="507"/>
      <c r="M35" s="504">
        <f>+M121</f>
        <v>69610</v>
      </c>
      <c r="N35" s="505"/>
    </row>
    <row r="36" spans="1:14" ht="15.5">
      <c r="A36" s="490"/>
      <c r="B36" s="490"/>
      <c r="C36" s="498"/>
      <c r="D36" s="490"/>
      <c r="E36" s="490"/>
      <c r="F36" s="490"/>
      <c r="G36" s="490"/>
      <c r="H36" s="502"/>
      <c r="I36" s="502"/>
      <c r="J36" s="507"/>
      <c r="K36" s="507"/>
      <c r="L36" s="507"/>
      <c r="M36" s="508"/>
      <c r="N36" s="508"/>
    </row>
    <row r="37" spans="1:14" ht="16" thickBot="1">
      <c r="A37" s="490"/>
      <c r="B37" s="490"/>
      <c r="C37" s="498"/>
      <c r="D37" s="493" t="s">
        <v>129</v>
      </c>
      <c r="E37" s="490"/>
      <c r="F37" s="490"/>
      <c r="G37" s="490"/>
      <c r="H37" s="509">
        <f>SUM(H31:H36)</f>
        <v>593980</v>
      </c>
      <c r="I37" s="509"/>
      <c r="J37" s="509">
        <f>SUM(J31:J36)</f>
        <v>255762</v>
      </c>
      <c r="K37" s="509">
        <f>SUM(K31:K36)</f>
        <v>3000</v>
      </c>
      <c r="L37" s="504"/>
      <c r="M37" s="509">
        <f>SUM(M31:M36)</f>
        <v>335218</v>
      </c>
      <c r="N37" s="504"/>
    </row>
    <row r="38" spans="1:14" ht="16" thickTop="1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8"/>
      <c r="C70" s="498"/>
      <c r="D70" s="490"/>
      <c r="E70" s="490"/>
      <c r="F70" s="493"/>
      <c r="G70" s="504"/>
      <c r="H70" s="504"/>
      <c r="I70" s="490"/>
      <c r="J70" s="492"/>
      <c r="K70" s="492"/>
      <c r="L70" s="528"/>
      <c r="M70" s="490"/>
      <c r="N70" s="490"/>
    </row>
    <row r="71" spans="1:14" ht="15.5">
      <c r="A71" s="490"/>
      <c r="B71" s="498"/>
      <c r="C71" s="498"/>
      <c r="D71" s="490"/>
      <c r="E71" s="490"/>
      <c r="F71" s="490"/>
      <c r="G71" s="529"/>
      <c r="H71" s="490"/>
      <c r="I71" s="490"/>
      <c r="J71" s="492"/>
      <c r="K71" s="492"/>
      <c r="L71" s="528"/>
      <c r="M71" s="490"/>
      <c r="N71" s="490"/>
    </row>
    <row r="72" spans="1:14" ht="15.5">
      <c r="A72" s="490"/>
      <c r="B72" s="498"/>
      <c r="C72" s="498"/>
      <c r="D72" s="490"/>
      <c r="E72" s="490"/>
      <c r="F72" s="490"/>
      <c r="G72" s="529"/>
      <c r="H72" s="490"/>
      <c r="I72" s="490"/>
      <c r="J72" s="492"/>
      <c r="K72" s="492"/>
      <c r="L72" s="528"/>
      <c r="M72" s="490"/>
      <c r="N72" s="490"/>
    </row>
    <row r="73" spans="1:14" ht="15.5">
      <c r="A73" s="490"/>
      <c r="B73" s="498"/>
      <c r="C73" s="498"/>
      <c r="D73" s="490"/>
      <c r="E73" s="490"/>
      <c r="F73" s="490"/>
      <c r="G73" s="529"/>
      <c r="H73" s="490"/>
      <c r="I73" s="490"/>
      <c r="J73" s="492"/>
      <c r="K73" s="492"/>
      <c r="L73" s="528"/>
      <c r="M73" s="490"/>
      <c r="N73" s="490"/>
    </row>
    <row r="74" spans="1:14" ht="15.5">
      <c r="A74" s="490"/>
      <c r="B74" s="498"/>
      <c r="C74" s="498"/>
      <c r="D74" s="490"/>
      <c r="E74" s="490"/>
      <c r="F74" s="490"/>
      <c r="G74" s="529"/>
      <c r="H74" s="490"/>
      <c r="I74" s="490"/>
      <c r="J74" s="492"/>
      <c r="K74" s="492"/>
      <c r="L74" s="528"/>
      <c r="M74" s="490"/>
      <c r="N74" s="490"/>
    </row>
    <row r="75" spans="1:14" ht="15.5">
      <c r="A75" s="490"/>
      <c r="B75" s="490"/>
      <c r="C75" s="490"/>
      <c r="D75" s="490"/>
      <c r="E75" s="490"/>
      <c r="F75" s="490"/>
      <c r="G75" s="490"/>
      <c r="H75" s="490"/>
      <c r="I75" s="490"/>
      <c r="J75" s="492"/>
      <c r="K75" s="492"/>
      <c r="L75" s="528"/>
      <c r="M75" s="490"/>
      <c r="N75" s="490"/>
    </row>
    <row r="76" spans="1:14" ht="15.5">
      <c r="A76" s="490"/>
      <c r="B76" s="490"/>
      <c r="C76" s="490"/>
      <c r="D76" s="490"/>
      <c r="E76" s="490"/>
      <c r="F76" s="490"/>
      <c r="G76" s="490"/>
      <c r="H76" s="490"/>
      <c r="I76" s="490"/>
      <c r="J76" s="492"/>
      <c r="K76" s="492"/>
      <c r="L76" s="528"/>
      <c r="M76" s="490"/>
      <c r="N76" s="490"/>
    </row>
    <row r="77" spans="1:14" ht="15.5">
      <c r="A77" s="490"/>
      <c r="B77" s="490"/>
      <c r="C77" s="490"/>
      <c r="D77" s="490"/>
      <c r="E77" s="490"/>
      <c r="F77" s="490"/>
      <c r="G77" s="490"/>
      <c r="H77" s="490"/>
      <c r="I77" s="490"/>
      <c r="J77" s="492"/>
      <c r="K77" s="492"/>
      <c r="L77" s="528"/>
      <c r="M77" s="490"/>
      <c r="N77" s="490"/>
    </row>
    <row r="78" spans="1:14" ht="15.5">
      <c r="A78" s="490"/>
      <c r="B78" s="490"/>
      <c r="C78" s="490"/>
      <c r="D78" s="490"/>
      <c r="E78" s="490"/>
      <c r="F78" s="490"/>
      <c r="G78" s="490"/>
      <c r="H78" s="490"/>
      <c r="I78" s="494"/>
      <c r="J78" s="492"/>
      <c r="K78" s="492"/>
      <c r="L78" s="528"/>
      <c r="M78" s="490"/>
      <c r="N78" s="490"/>
    </row>
    <row r="79" spans="1:14" ht="15.5">
      <c r="A79" s="490"/>
      <c r="B79" s="490"/>
      <c r="C79" s="490"/>
      <c r="D79" s="490"/>
      <c r="E79" s="490"/>
      <c r="F79" s="490"/>
      <c r="G79" s="490"/>
      <c r="H79" s="490"/>
      <c r="I79" s="490"/>
      <c r="J79" s="492"/>
      <c r="K79" s="492"/>
      <c r="L79" s="528"/>
      <c r="M79" s="490"/>
      <c r="N79" s="490"/>
    </row>
    <row r="80" spans="1:14" ht="15.5">
      <c r="A80" s="490"/>
      <c r="B80" s="490"/>
      <c r="C80" s="490"/>
      <c r="D80" s="490"/>
      <c r="E80" s="490"/>
      <c r="F80" s="490"/>
      <c r="G80" s="490"/>
      <c r="H80" s="490"/>
      <c r="I80" s="490"/>
      <c r="J80" s="492"/>
      <c r="K80" s="492"/>
      <c r="L80" s="528"/>
      <c r="M80" s="490"/>
      <c r="N80" s="490"/>
    </row>
    <row r="81" spans="1:14" ht="15.5">
      <c r="A81" s="545"/>
      <c r="B81" s="545"/>
      <c r="C81" s="545"/>
      <c r="D81" s="545"/>
      <c r="E81" s="545"/>
      <c r="F81" s="490"/>
      <c r="G81" s="545"/>
      <c r="H81" s="545"/>
      <c r="I81" s="545"/>
      <c r="J81" s="547"/>
      <c r="K81" s="547"/>
      <c r="L81" s="545"/>
      <c r="M81" s="545"/>
      <c r="N81" s="545"/>
    </row>
    <row r="82" spans="1:14" ht="15.5">
      <c r="A82" s="545"/>
      <c r="B82" s="545"/>
      <c r="C82" s="545"/>
      <c r="D82" s="545"/>
      <c r="E82" s="545"/>
      <c r="F82" s="490"/>
      <c r="G82" s="545"/>
      <c r="H82" s="545"/>
      <c r="I82" s="545"/>
      <c r="J82" s="547"/>
      <c r="K82" s="547"/>
      <c r="L82" s="545"/>
      <c r="M82" s="545"/>
      <c r="N82" s="545"/>
    </row>
    <row r="83" spans="1:14" ht="16" thickBot="1">
      <c r="A83" s="545"/>
      <c r="B83" s="545"/>
      <c r="C83" s="545"/>
      <c r="D83" s="545"/>
      <c r="E83" s="545"/>
      <c r="F83" s="1117" t="s">
        <v>996</v>
      </c>
      <c r="G83" s="1117"/>
      <c r="H83" s="1117"/>
      <c r="I83" s="1117"/>
      <c r="J83" s="1117"/>
      <c r="K83" s="1117"/>
      <c r="L83" s="1117"/>
      <c r="M83" s="1117"/>
      <c r="N83" s="545"/>
    </row>
    <row r="84" spans="1:14" ht="15.5">
      <c r="A84" s="545"/>
      <c r="B84" s="545"/>
      <c r="C84" s="545"/>
      <c r="D84" s="545"/>
      <c r="E84" s="545"/>
      <c r="F84" s="490"/>
      <c r="G84" s="545"/>
      <c r="H84" s="545"/>
      <c r="I84" s="545"/>
      <c r="J84" s="547"/>
      <c r="K84" s="547"/>
      <c r="L84" s="545"/>
      <c r="M84" s="545"/>
      <c r="N84" s="545"/>
    </row>
    <row r="86" spans="1:14" ht="15.5">
      <c r="A86" s="713"/>
      <c r="B86" s="711"/>
      <c r="C86" s="714"/>
      <c r="D86" s="714"/>
      <c r="E86" s="714"/>
      <c r="F86" s="711"/>
      <c r="H86" s="514"/>
      <c r="I86" s="712"/>
      <c r="J86" s="514"/>
      <c r="K86" s="514"/>
      <c r="L86" s="712"/>
    </row>
    <row r="87" spans="1:14" ht="15.5">
      <c r="A87" s="715" t="s">
        <v>18</v>
      </c>
      <c r="B87" s="711"/>
      <c r="C87" s="716" t="s">
        <v>0</v>
      </c>
      <c r="D87" s="717"/>
      <c r="E87" s="718"/>
      <c r="F87" s="711"/>
      <c r="H87" s="519" t="s">
        <v>163</v>
      </c>
      <c r="I87" s="712"/>
      <c r="J87" s="756" t="s">
        <v>566</v>
      </c>
      <c r="K87" s="756" t="s">
        <v>565</v>
      </c>
      <c r="L87" s="757"/>
      <c r="M87" s="538" t="s">
        <v>564</v>
      </c>
    </row>
    <row r="88" spans="1:14" ht="15.5">
      <c r="A88" s="719"/>
      <c r="B88" s="711"/>
      <c r="C88" s="720"/>
      <c r="D88" s="721"/>
      <c r="E88" s="721"/>
      <c r="F88" s="711"/>
      <c r="H88" s="522"/>
      <c r="I88" s="712"/>
      <c r="J88" s="514"/>
      <c r="K88" s="514"/>
      <c r="L88" s="712"/>
      <c r="M88" s="545"/>
    </row>
    <row r="89" spans="1:14" ht="15.5">
      <c r="A89" s="719"/>
      <c r="B89" s="711"/>
      <c r="C89" s="722" t="s">
        <v>4</v>
      </c>
      <c r="D89" s="721"/>
      <c r="E89" s="721"/>
      <c r="F89" s="711"/>
      <c r="H89" s="522"/>
      <c r="I89" s="712"/>
      <c r="J89" s="514"/>
      <c r="K89" s="514"/>
      <c r="L89" s="712"/>
      <c r="M89" s="545"/>
    </row>
    <row r="90" spans="1:14">
      <c r="A90" s="1092" t="s">
        <v>305</v>
      </c>
      <c r="C90" s="1095" t="s">
        <v>586</v>
      </c>
      <c r="E90" s="1092"/>
      <c r="F90" s="1092" t="s">
        <v>897</v>
      </c>
      <c r="G90" s="1091"/>
      <c r="H90" s="1114">
        <v>30000</v>
      </c>
      <c r="I90" s="972"/>
      <c r="J90" s="971">
        <v>32523</v>
      </c>
      <c r="K90" s="971">
        <v>0</v>
      </c>
      <c r="L90" s="973"/>
      <c r="M90" s="971">
        <f>+H90-J90-K90</f>
        <v>-2523</v>
      </c>
      <c r="N90" s="966"/>
    </row>
    <row r="91" spans="1:14">
      <c r="A91" s="1092" t="s">
        <v>999</v>
      </c>
      <c r="C91" s="1095" t="s">
        <v>586</v>
      </c>
      <c r="E91" s="1092"/>
      <c r="F91" s="1092" t="s">
        <v>899</v>
      </c>
      <c r="G91" s="1091"/>
      <c r="H91" s="1100">
        <v>7000</v>
      </c>
      <c r="I91" s="972"/>
      <c r="J91" s="971"/>
      <c r="K91" s="1114"/>
      <c r="L91" s="973"/>
      <c r="M91" s="971">
        <f t="shared" ref="M91:M92" si="0">+H91-J91-K91</f>
        <v>7000</v>
      </c>
      <c r="N91" s="966"/>
    </row>
    <row r="92" spans="1:14">
      <c r="A92" s="1019"/>
      <c r="C92" s="1022"/>
      <c r="D92" s="1019"/>
      <c r="F92" s="1019"/>
      <c r="H92" s="798"/>
      <c r="I92" s="977"/>
      <c r="J92" s="975"/>
      <c r="K92" s="978"/>
      <c r="L92" s="977"/>
      <c r="M92" s="975">
        <f t="shared" si="0"/>
        <v>0</v>
      </c>
    </row>
    <row r="93" spans="1:14" ht="16" thickBot="1">
      <c r="A93" s="719"/>
      <c r="B93" s="711"/>
      <c r="C93" s="720" t="s">
        <v>17</v>
      </c>
      <c r="D93" s="721"/>
      <c r="E93" s="724"/>
      <c r="F93" s="726" t="s">
        <v>215</v>
      </c>
      <c r="H93" s="248">
        <f>SUM(H90:H92)</f>
        <v>37000</v>
      </c>
      <c r="I93" s="712"/>
      <c r="J93" s="248">
        <f>SUM(J90:J92)</f>
        <v>32523</v>
      </c>
      <c r="K93" s="248">
        <f>SUM(K90:K92)</f>
        <v>0</v>
      </c>
      <c r="L93" s="712"/>
      <c r="M93" s="248">
        <f>SUM(M90:M92)</f>
        <v>4477</v>
      </c>
    </row>
    <row r="94" spans="1:14" ht="16" thickTop="1">
      <c r="A94" s="719"/>
      <c r="B94" s="711"/>
      <c r="C94" s="720"/>
      <c r="D94" s="721"/>
      <c r="E94" s="724"/>
      <c r="F94" s="726"/>
      <c r="H94" s="884"/>
      <c r="I94" s="712"/>
      <c r="J94" s="750"/>
      <c r="K94" s="750"/>
      <c r="L94" s="712"/>
      <c r="M94" s="750"/>
    </row>
    <row r="95" spans="1:14" ht="15.5">
      <c r="A95" s="719"/>
      <c r="B95" s="711"/>
      <c r="C95" s="722" t="s">
        <v>7</v>
      </c>
      <c r="D95" s="721"/>
      <c r="E95" s="721"/>
      <c r="F95" s="727"/>
      <c r="H95" s="663"/>
      <c r="I95" s="712"/>
      <c r="J95" s="748"/>
      <c r="K95" s="748"/>
      <c r="L95" s="712"/>
      <c r="M95" s="748"/>
    </row>
    <row r="96" spans="1:14">
      <c r="A96" s="1092" t="s">
        <v>97</v>
      </c>
      <c r="C96" s="1095" t="s">
        <v>592</v>
      </c>
      <c r="D96" s="1092"/>
      <c r="E96" s="1092"/>
      <c r="F96" s="1092" t="s">
        <v>900</v>
      </c>
      <c r="G96" s="1092"/>
      <c r="H96" s="1114">
        <v>11000</v>
      </c>
      <c r="I96" s="883"/>
      <c r="J96" s="748">
        <v>10500</v>
      </c>
      <c r="K96" s="1115">
        <v>0</v>
      </c>
      <c r="L96" s="748"/>
      <c r="M96" s="748">
        <f t="shared" ref="M96:M100" si="1">+H96-J96-K96</f>
        <v>500</v>
      </c>
      <c r="N96" s="966"/>
    </row>
    <row r="97" spans="1:16">
      <c r="A97" s="1092" t="s">
        <v>97</v>
      </c>
      <c r="C97" s="1095" t="s">
        <v>592</v>
      </c>
      <c r="D97" s="1092"/>
      <c r="E97" s="1092"/>
      <c r="F97" s="1092" t="s">
        <v>1000</v>
      </c>
      <c r="G97" s="1092"/>
      <c r="H97" s="1076">
        <v>100000</v>
      </c>
      <c r="I97" s="896"/>
      <c r="J97" s="1113"/>
      <c r="K97" s="748"/>
      <c r="M97" s="887">
        <f t="shared" si="1"/>
        <v>100000</v>
      </c>
    </row>
    <row r="98" spans="1:16">
      <c r="A98" s="1092" t="s">
        <v>97</v>
      </c>
      <c r="C98" s="1095" t="s">
        <v>592</v>
      </c>
      <c r="D98" s="1092"/>
      <c r="E98" s="1092"/>
      <c r="F98" s="1092" t="s">
        <v>903</v>
      </c>
      <c r="G98" s="1092"/>
      <c r="H98" s="1076">
        <v>23980</v>
      </c>
      <c r="I98" s="896"/>
      <c r="J98" s="915">
        <v>23980</v>
      </c>
      <c r="K98" s="748"/>
      <c r="M98" s="887">
        <f t="shared" si="1"/>
        <v>0</v>
      </c>
    </row>
    <row r="99" spans="1:16">
      <c r="A99" s="1092" t="s">
        <v>48</v>
      </c>
      <c r="C99" s="1095" t="s">
        <v>592</v>
      </c>
      <c r="D99" s="1092"/>
      <c r="E99" s="1092"/>
      <c r="F99" s="1092" t="s">
        <v>904</v>
      </c>
      <c r="G99" s="1092"/>
      <c r="H99" s="1076">
        <v>75000</v>
      </c>
      <c r="I99" s="896"/>
      <c r="J99" s="911"/>
      <c r="K99" s="748"/>
      <c r="M99" s="887">
        <f t="shared" si="1"/>
        <v>75000</v>
      </c>
    </row>
    <row r="100" spans="1:16">
      <c r="A100" s="953"/>
      <c r="B100" s="908"/>
      <c r="C100" s="955"/>
      <c r="E100" s="864"/>
      <c r="F100" s="953"/>
      <c r="G100" s="864"/>
      <c r="H100" s="958"/>
      <c r="I100" s="896"/>
      <c r="J100" s="915"/>
      <c r="K100" s="751"/>
      <c r="M100" s="887">
        <f t="shared" si="1"/>
        <v>0</v>
      </c>
    </row>
    <row r="101" spans="1:16" ht="15" thickBot="1">
      <c r="A101" s="713"/>
      <c r="B101" s="711"/>
      <c r="C101" s="713"/>
      <c r="D101" s="713"/>
      <c r="E101" s="713"/>
      <c r="F101" s="740" t="s">
        <v>449</v>
      </c>
      <c r="H101" s="248">
        <f>SUM(H96:H100)</f>
        <v>209980</v>
      </c>
      <c r="J101" s="749">
        <f>SUM(J96:J100)</f>
        <v>34480</v>
      </c>
      <c r="K101" s="749">
        <f>SUM(K96:K100)</f>
        <v>0</v>
      </c>
      <c r="M101" s="749">
        <f>SUM(M96:M100)</f>
        <v>175500</v>
      </c>
    </row>
    <row r="102" spans="1:16" ht="15" thickTop="1">
      <c r="A102" s="713"/>
      <c r="B102" s="711"/>
      <c r="C102" s="713"/>
      <c r="D102" s="713"/>
      <c r="E102" s="713"/>
      <c r="F102" s="740"/>
      <c r="H102" s="748"/>
      <c r="J102" s="748"/>
      <c r="K102" s="748"/>
      <c r="M102" s="748"/>
    </row>
    <row r="103" spans="1:16" ht="15.5">
      <c r="A103" s="713"/>
      <c r="B103" s="711"/>
      <c r="C103" s="741" t="s">
        <v>450</v>
      </c>
      <c r="D103" s="713"/>
      <c r="E103" s="713"/>
      <c r="F103" s="740"/>
      <c r="H103" s="748"/>
      <c r="J103" s="748"/>
      <c r="K103" s="748"/>
      <c r="M103" s="748"/>
    </row>
    <row r="104" spans="1:16">
      <c r="A104" s="1098" t="s">
        <v>50</v>
      </c>
      <c r="C104" s="1102" t="s">
        <v>599</v>
      </c>
      <c r="D104" s="817"/>
      <c r="E104" s="817"/>
      <c r="F104" s="1103" t="s">
        <v>905</v>
      </c>
      <c r="G104" s="1098"/>
      <c r="H104" s="1114">
        <v>16000</v>
      </c>
      <c r="I104" s="1107"/>
      <c r="J104" s="1114">
        <v>0</v>
      </c>
      <c r="K104" s="1114">
        <v>0</v>
      </c>
      <c r="L104" s="748"/>
      <c r="M104" s="748">
        <f t="shared" ref="M104:M108" si="2">+H104-J104-K104</f>
        <v>16000</v>
      </c>
      <c r="P104" s="1029"/>
    </row>
    <row r="105" spans="1:16">
      <c r="A105" s="1098" t="s">
        <v>515</v>
      </c>
      <c r="C105" s="1105" t="s">
        <v>907</v>
      </c>
      <c r="F105" s="1098" t="s">
        <v>908</v>
      </c>
      <c r="G105" s="1098"/>
      <c r="H105" s="1104">
        <v>22000</v>
      </c>
      <c r="I105" s="1107"/>
      <c r="J105" s="1105">
        <v>0</v>
      </c>
      <c r="K105" s="1107"/>
      <c r="M105" s="887">
        <f t="shared" si="2"/>
        <v>22000</v>
      </c>
      <c r="P105" s="1029"/>
    </row>
    <row r="106" spans="1:16">
      <c r="A106" s="1098" t="s">
        <v>50</v>
      </c>
      <c r="B106" s="711"/>
      <c r="C106" s="1105" t="s">
        <v>914</v>
      </c>
      <c r="E106" s="1098"/>
      <c r="F106" s="1098" t="s">
        <v>922</v>
      </c>
      <c r="G106" s="1091"/>
      <c r="H106" s="1104">
        <v>121000</v>
      </c>
      <c r="I106" s="1107"/>
      <c r="J106" s="1100">
        <v>92115</v>
      </c>
      <c r="K106" s="1107">
        <v>3000</v>
      </c>
      <c r="M106" s="887">
        <f t="shared" si="2"/>
        <v>25885</v>
      </c>
      <c r="P106" s="1011"/>
    </row>
    <row r="107" spans="1:16">
      <c r="A107" s="1098" t="s">
        <v>19</v>
      </c>
      <c r="B107" s="711"/>
      <c r="C107" s="1105" t="s">
        <v>926</v>
      </c>
      <c r="E107" s="1098"/>
      <c r="F107" s="1098" t="s">
        <v>927</v>
      </c>
      <c r="G107" s="1091"/>
      <c r="H107" s="1104">
        <v>15000</v>
      </c>
      <c r="I107" s="1107"/>
      <c r="J107" s="1100">
        <v>6254</v>
      </c>
      <c r="K107" s="1107"/>
      <c r="M107" s="887">
        <f t="shared" si="2"/>
        <v>8746</v>
      </c>
      <c r="P107" s="1011"/>
    </row>
    <row r="108" spans="1:16">
      <c r="A108" s="1098" t="s">
        <v>19</v>
      </c>
      <c r="B108" s="711"/>
      <c r="C108" s="1105" t="s">
        <v>926</v>
      </c>
      <c r="E108" s="1098"/>
      <c r="F108" s="1098" t="s">
        <v>928</v>
      </c>
      <c r="G108" s="1091"/>
      <c r="H108" s="1104">
        <v>13000</v>
      </c>
      <c r="I108" s="1107"/>
      <c r="J108" s="1105"/>
      <c r="K108" s="1107"/>
      <c r="M108" s="887">
        <f t="shared" si="2"/>
        <v>13000</v>
      </c>
      <c r="P108" s="1011"/>
    </row>
    <row r="109" spans="1:16">
      <c r="A109" s="1010"/>
      <c r="C109" s="1030"/>
      <c r="D109" s="1010"/>
      <c r="F109" s="1019"/>
      <c r="H109" s="1011"/>
      <c r="J109" s="962"/>
      <c r="K109" s="748"/>
      <c r="L109" s="729"/>
      <c r="M109" s="887"/>
      <c r="P109" s="962"/>
    </row>
    <row r="110" spans="1:16" ht="15" thickBot="1">
      <c r="B110" s="711"/>
      <c r="F110" s="711"/>
      <c r="H110" s="248">
        <f>SUM(H104:H109)</f>
        <v>187000</v>
      </c>
      <c r="J110" s="749">
        <f>SUM(J104:J109)</f>
        <v>98369</v>
      </c>
      <c r="K110" s="749">
        <f>SUM(K104:K109)</f>
        <v>3000</v>
      </c>
      <c r="M110" s="749">
        <f>SUM(M104:M109)</f>
        <v>85631</v>
      </c>
      <c r="P110" s="749">
        <f>SUM(P104:P109)</f>
        <v>0</v>
      </c>
    </row>
    <row r="111" spans="1:16" ht="15" thickTop="1">
      <c r="B111" s="711"/>
      <c r="F111" s="711"/>
      <c r="H111" s="748"/>
      <c r="J111" s="748"/>
      <c r="K111" s="748"/>
      <c r="M111" s="748"/>
    </row>
    <row r="112" spans="1:16" ht="16" thickBot="1">
      <c r="A112" s="713"/>
      <c r="B112" s="711"/>
      <c r="C112" s="713"/>
      <c r="D112" s="713"/>
      <c r="E112" s="713"/>
      <c r="F112" s="745" t="s">
        <v>997</v>
      </c>
      <c r="H112" s="248">
        <f>H93+H101+H110</f>
        <v>433980</v>
      </c>
      <c r="J112" s="749">
        <f>J93+J101+J110</f>
        <v>165372</v>
      </c>
      <c r="K112" s="749">
        <f>K93+K101+K110</f>
        <v>3000</v>
      </c>
      <c r="M112" s="749">
        <f>M93+M101+M110</f>
        <v>265608</v>
      </c>
      <c r="P112" s="1054" t="e">
        <f>+#REF!+#REF!</f>
        <v>#REF!</v>
      </c>
    </row>
    <row r="113" spans="1:599" ht="16" thickTop="1">
      <c r="A113" s="713"/>
      <c r="B113" s="711"/>
      <c r="C113" s="713"/>
      <c r="D113" s="713"/>
      <c r="E113" s="713"/>
      <c r="F113" s="713"/>
      <c r="H113" s="748"/>
      <c r="J113" s="725"/>
      <c r="K113" s="725"/>
      <c r="M113" s="567"/>
    </row>
    <row r="114" spans="1:599" ht="15.5">
      <c r="A114" s="713"/>
      <c r="B114" s="711"/>
      <c r="C114" s="566" t="s">
        <v>411</v>
      </c>
      <c r="D114" s="490"/>
      <c r="E114" s="545"/>
      <c r="F114" s="490"/>
      <c r="G114" s="545"/>
      <c r="H114" s="753"/>
      <c r="I114" s="545"/>
      <c r="J114" s="551"/>
      <c r="K114" s="551"/>
      <c r="L114" s="545"/>
      <c r="M114" s="545"/>
      <c r="P114" s="1054" t="e">
        <f>+P110-P112</f>
        <v>#REF!</v>
      </c>
    </row>
    <row r="115" spans="1:599">
      <c r="A115" s="713"/>
      <c r="B115" s="713"/>
      <c r="C115" s="1049"/>
      <c r="D115" s="302"/>
      <c r="E115" s="833"/>
      <c r="F115" s="1010"/>
      <c r="H115" s="1114">
        <v>0</v>
      </c>
      <c r="J115" s="1114">
        <v>0</v>
      </c>
      <c r="K115" s="877">
        <v>0</v>
      </c>
      <c r="L115" s="876"/>
      <c r="M115" s="889">
        <f t="shared" ref="M115" si="3">+H115-J115-K115</f>
        <v>0</v>
      </c>
      <c r="N115" s="990"/>
    </row>
    <row r="116" spans="1:599" ht="16" thickBot="1">
      <c r="A116" s="713"/>
      <c r="B116" s="713"/>
      <c r="C116" s="545"/>
      <c r="D116" s="490"/>
      <c r="E116" s="545"/>
      <c r="F116" s="564" t="s">
        <v>474</v>
      </c>
      <c r="G116" s="545"/>
      <c r="H116" s="397">
        <f>SUM(H115:H115)</f>
        <v>0</v>
      </c>
      <c r="I116" s="876"/>
      <c r="J116" s="397">
        <f>SUM(J115:J115)</f>
        <v>0</v>
      </c>
      <c r="K116" s="397">
        <f>SUM(K115:K115)</f>
        <v>0</v>
      </c>
      <c r="L116" s="876"/>
      <c r="M116" s="397">
        <f>SUM(M115:M115)</f>
        <v>0</v>
      </c>
    </row>
    <row r="117" spans="1:599" ht="16" thickTop="1">
      <c r="C117" s="545"/>
      <c r="D117" s="490"/>
      <c r="E117" s="545"/>
      <c r="F117" s="564"/>
      <c r="G117" s="545"/>
      <c r="H117" s="567"/>
      <c r="I117" s="545"/>
      <c r="J117" s="567"/>
      <c r="K117" s="567"/>
      <c r="L117" s="545"/>
      <c r="M117" s="567"/>
    </row>
    <row r="118" spans="1:599">
      <c r="C118" s="408" t="s">
        <v>998</v>
      </c>
      <c r="D118" s="302"/>
      <c r="E118" s="833"/>
      <c r="F118" s="402"/>
      <c r="G118" s="833"/>
      <c r="H118" s="832"/>
      <c r="I118" s="833"/>
      <c r="J118" s="832"/>
      <c r="K118" s="832"/>
      <c r="L118" s="833"/>
      <c r="M118" s="832"/>
    </row>
    <row r="119" spans="1:599">
      <c r="C119" s="989" t="s">
        <v>592</v>
      </c>
      <c r="D119" s="302"/>
      <c r="E119" s="833"/>
      <c r="F119" s="1091" t="s">
        <v>990</v>
      </c>
      <c r="G119" s="1091"/>
      <c r="H119" s="1114">
        <v>160000</v>
      </c>
      <c r="I119" s="878"/>
      <c r="J119" s="748">
        <v>98464</v>
      </c>
      <c r="K119" s="879">
        <v>0</v>
      </c>
      <c r="L119" s="876"/>
      <c r="M119" s="660">
        <f>+H119-J119-K119</f>
        <v>61536</v>
      </c>
    </row>
    <row r="120" spans="1:599">
      <c r="C120" s="1050" t="s">
        <v>957</v>
      </c>
      <c r="D120" s="302"/>
      <c r="E120" s="833"/>
      <c r="F120" s="1092" t="s">
        <v>991</v>
      </c>
      <c r="G120" s="1098"/>
      <c r="H120" s="1100"/>
      <c r="I120" s="878"/>
      <c r="J120" s="879">
        <v>-8074</v>
      </c>
      <c r="K120" s="879"/>
      <c r="L120" s="876"/>
      <c r="M120" s="660">
        <f t="shared" ref="M120" si="4">+H120-J120-K120</f>
        <v>8074</v>
      </c>
    </row>
    <row r="121" spans="1:599" ht="15" thickBot="1">
      <c r="C121" s="833"/>
      <c r="D121" s="302"/>
      <c r="E121" s="833"/>
      <c r="F121" s="402" t="s">
        <v>360</v>
      </c>
      <c r="G121" s="833"/>
      <c r="H121" s="397">
        <f>SUM(H119:H120)</f>
        <v>160000</v>
      </c>
      <c r="I121" s="833"/>
      <c r="J121" s="397">
        <f>SUM(J119:J120)</f>
        <v>90390</v>
      </c>
      <c r="K121" s="397">
        <f>SUM(K119:K120)</f>
        <v>0</v>
      </c>
      <c r="L121" s="833"/>
      <c r="M121" s="397">
        <f>SUM(M119:M120)</f>
        <v>69610</v>
      </c>
    </row>
    <row r="122" spans="1:599" ht="15" thickTop="1">
      <c r="C122" s="833"/>
      <c r="D122" s="302"/>
      <c r="E122" s="833"/>
      <c r="F122" s="402"/>
      <c r="G122" s="833"/>
      <c r="H122" s="832"/>
      <c r="I122" s="833"/>
      <c r="J122" s="832"/>
      <c r="K122" s="832"/>
      <c r="L122" s="833"/>
      <c r="M122" s="832"/>
    </row>
    <row r="123" spans="1:599">
      <c r="C123" s="833"/>
      <c r="D123" s="302"/>
      <c r="E123" s="833"/>
      <c r="F123" s="402"/>
      <c r="G123" s="833"/>
      <c r="H123" s="832"/>
      <c r="I123" s="833"/>
      <c r="J123" s="832"/>
      <c r="K123" s="832"/>
      <c r="L123" s="833"/>
      <c r="M123" s="832"/>
    </row>
    <row r="124" spans="1:599" ht="15" thickBot="1">
      <c r="C124" s="833"/>
      <c r="D124" s="302"/>
      <c r="E124" s="833"/>
      <c r="F124" s="396" t="s">
        <v>471</v>
      </c>
      <c r="G124" s="833"/>
      <c r="H124" s="397">
        <f>+H121+H116+H112</f>
        <v>593980</v>
      </c>
      <c r="I124" s="833"/>
      <c r="J124" s="397">
        <f>+J121+J116+J112</f>
        <v>255762</v>
      </c>
      <c r="K124" s="397">
        <f>+K121+K116+K112</f>
        <v>3000</v>
      </c>
      <c r="L124" s="833"/>
      <c r="M124" s="397">
        <f>+M121+M116+M112</f>
        <v>335218</v>
      </c>
    </row>
    <row r="125" spans="1:599" ht="15" thickTop="1">
      <c r="E125" s="747"/>
      <c r="F125" s="711"/>
      <c r="G125" s="725"/>
      <c r="H125" s="754"/>
    </row>
    <row r="126" spans="1:599">
      <c r="A126" s="746"/>
      <c r="F126" s="711"/>
    </row>
    <row r="127" spans="1:599">
      <c r="I127" s="1112"/>
      <c r="J127" s="1112"/>
      <c r="K127" s="1112"/>
      <c r="L127" s="1112"/>
      <c r="M127" s="1112"/>
      <c r="N127" s="1112"/>
      <c r="O127" s="1112"/>
      <c r="P127" s="1112"/>
      <c r="Q127" s="1112"/>
      <c r="R127" s="1112"/>
      <c r="S127" s="1112"/>
      <c r="T127" s="1112"/>
      <c r="U127" s="1112"/>
      <c r="V127" s="1112"/>
      <c r="W127" s="1112"/>
      <c r="X127" s="1112"/>
      <c r="Y127" s="1112"/>
      <c r="Z127" s="1112"/>
      <c r="AA127" s="1112"/>
      <c r="AB127" s="1112"/>
      <c r="AC127" s="1112"/>
      <c r="AD127" s="1112"/>
      <c r="AE127" s="1112"/>
      <c r="AF127" s="1112"/>
      <c r="AG127" s="1112"/>
      <c r="AH127" s="1112"/>
      <c r="AI127" s="1112"/>
      <c r="AJ127" s="1112"/>
      <c r="AK127" s="1112"/>
      <c r="AL127" s="1112"/>
      <c r="AM127" s="1112"/>
      <c r="AN127" s="1112"/>
      <c r="AO127" s="1112"/>
      <c r="AP127" s="1112"/>
      <c r="AQ127" s="1112"/>
      <c r="AR127" s="1112"/>
      <c r="AS127" s="1112"/>
      <c r="AT127" s="1112"/>
      <c r="AU127" s="1112"/>
      <c r="AV127" s="1112"/>
      <c r="AW127" s="1112"/>
      <c r="AX127" s="1112"/>
      <c r="AY127" s="1112"/>
      <c r="AZ127" s="1112"/>
      <c r="BA127" s="1112"/>
      <c r="BB127" s="1112"/>
      <c r="BC127" s="1112"/>
      <c r="BD127" s="1112"/>
      <c r="BE127" s="1112"/>
      <c r="BF127" s="1112"/>
      <c r="BG127" s="1112"/>
      <c r="BH127" s="1112"/>
      <c r="BI127" s="1112"/>
      <c r="BJ127" s="1112"/>
      <c r="BK127" s="1112"/>
      <c r="BL127" s="1112"/>
      <c r="BM127" s="1112"/>
      <c r="BN127" s="1112"/>
      <c r="BO127" s="1112"/>
      <c r="BP127" s="1112"/>
      <c r="BQ127" s="1112"/>
      <c r="BR127" s="1112"/>
      <c r="BS127" s="1112"/>
      <c r="BT127" s="1112"/>
      <c r="BU127" s="1112"/>
      <c r="BV127" s="1112"/>
      <c r="BW127" s="1112"/>
      <c r="BX127" s="1112"/>
      <c r="BY127" s="1112"/>
      <c r="BZ127" s="1112"/>
      <c r="CA127" s="1112"/>
      <c r="CB127" s="1112"/>
      <c r="CC127" s="1112"/>
      <c r="CD127" s="1112"/>
      <c r="CE127" s="1112"/>
      <c r="CF127" s="1112"/>
      <c r="CG127" s="1112"/>
      <c r="CH127" s="1112"/>
      <c r="CI127" s="1112"/>
      <c r="CJ127" s="1112"/>
      <c r="CK127" s="1112"/>
      <c r="CL127" s="1112"/>
      <c r="CM127" s="1112"/>
      <c r="CN127" s="1112"/>
      <c r="CO127" s="1112"/>
      <c r="CP127" s="1112"/>
      <c r="CQ127" s="1112"/>
      <c r="CR127" s="1112"/>
      <c r="CS127" s="1112"/>
      <c r="CT127" s="1112"/>
      <c r="CU127" s="1112"/>
      <c r="CV127" s="1112"/>
      <c r="CW127" s="1112"/>
      <c r="CX127" s="1112"/>
      <c r="CY127" s="1112"/>
      <c r="CZ127" s="1112"/>
      <c r="DA127" s="1112"/>
      <c r="DB127" s="1112"/>
      <c r="DC127" s="1112"/>
      <c r="DD127" s="1112"/>
      <c r="DE127" s="1112"/>
      <c r="DF127" s="1112"/>
      <c r="DG127" s="1112"/>
      <c r="DH127" s="1112"/>
      <c r="DI127" s="1112"/>
      <c r="DJ127" s="1112"/>
      <c r="DK127" s="1112"/>
      <c r="DL127" s="1112"/>
      <c r="DM127" s="1112"/>
      <c r="DN127" s="1112"/>
      <c r="DO127" s="1112"/>
      <c r="DP127" s="1112"/>
      <c r="DQ127" s="1112"/>
      <c r="DR127" s="1112"/>
      <c r="DS127" s="1112"/>
      <c r="DT127" s="1112"/>
      <c r="DU127" s="1112"/>
      <c r="DV127" s="1112"/>
      <c r="DW127" s="1112"/>
      <c r="DX127" s="1112"/>
      <c r="DY127" s="1112"/>
      <c r="DZ127" s="1112"/>
      <c r="EA127" s="1112"/>
      <c r="EB127" s="1112"/>
      <c r="EC127" s="1112"/>
      <c r="ED127" s="1112"/>
      <c r="EE127" s="1112"/>
      <c r="EF127" s="1112"/>
      <c r="EG127" s="1112"/>
      <c r="EH127" s="1112"/>
      <c r="EI127" s="1112"/>
      <c r="EJ127" s="1112"/>
      <c r="EK127" s="1112"/>
      <c r="EL127" s="1112"/>
      <c r="EM127" s="1112"/>
      <c r="EN127" s="1112"/>
      <c r="EO127" s="1112"/>
      <c r="EP127" s="1112"/>
      <c r="EQ127" s="1112"/>
      <c r="ER127" s="1112"/>
      <c r="ES127" s="1112"/>
      <c r="ET127" s="1112"/>
      <c r="EU127" s="1112"/>
      <c r="EV127" s="1112"/>
      <c r="EW127" s="1112"/>
      <c r="EX127" s="1112"/>
      <c r="EY127" s="1112"/>
      <c r="EZ127" s="1112"/>
      <c r="FA127" s="1112"/>
      <c r="FB127" s="1112"/>
      <c r="FC127" s="1112"/>
      <c r="FD127" s="1112"/>
      <c r="FE127" s="1112"/>
      <c r="FF127" s="1112"/>
      <c r="FG127" s="1112"/>
      <c r="FH127" s="1112"/>
      <c r="FI127" s="1112"/>
      <c r="FJ127" s="1112"/>
      <c r="FK127" s="1112"/>
      <c r="FL127" s="1112"/>
      <c r="FM127" s="1112"/>
      <c r="FN127" s="1112"/>
      <c r="FO127" s="1112"/>
      <c r="FP127" s="1112"/>
      <c r="FQ127" s="1112"/>
      <c r="FR127" s="1112"/>
      <c r="FS127" s="1112"/>
      <c r="FT127" s="1112"/>
      <c r="FU127" s="1112"/>
      <c r="FV127" s="1112"/>
      <c r="FW127" s="1112"/>
      <c r="FX127" s="1112"/>
      <c r="FY127" s="1112"/>
      <c r="FZ127" s="1112"/>
      <c r="GA127" s="1112"/>
      <c r="GB127" s="1112"/>
      <c r="GC127" s="1112"/>
      <c r="GD127" s="1112"/>
      <c r="GE127" s="1112"/>
      <c r="GF127" s="1112"/>
      <c r="GG127" s="1112"/>
      <c r="GH127" s="1112"/>
      <c r="GI127" s="1112"/>
      <c r="GJ127" s="1112"/>
      <c r="GK127" s="1112"/>
      <c r="GL127" s="1112"/>
      <c r="GM127" s="1112"/>
      <c r="GN127" s="1112"/>
      <c r="GO127" s="1112"/>
      <c r="GP127" s="1112"/>
      <c r="GQ127" s="1112"/>
      <c r="GR127" s="1112"/>
      <c r="GS127" s="1112"/>
      <c r="GT127" s="1112"/>
      <c r="GU127" s="1112"/>
      <c r="GV127" s="1112"/>
      <c r="GW127" s="1112"/>
      <c r="GX127" s="1112"/>
      <c r="GY127" s="1112"/>
      <c r="GZ127" s="1112"/>
      <c r="HA127" s="1112"/>
      <c r="HB127" s="1112"/>
      <c r="HC127" s="1112"/>
      <c r="HD127" s="1112"/>
      <c r="HE127" s="1112"/>
      <c r="HF127" s="1112"/>
      <c r="HG127" s="1112"/>
      <c r="HH127" s="1112"/>
      <c r="HI127" s="1112"/>
      <c r="HJ127" s="1112"/>
      <c r="HK127" s="1112"/>
      <c r="HL127" s="1112"/>
      <c r="HM127" s="1112"/>
      <c r="HN127" s="1112"/>
      <c r="HO127" s="1112"/>
      <c r="HP127" s="1112"/>
      <c r="HQ127" s="1112"/>
      <c r="HR127" s="1112"/>
      <c r="HS127" s="1112"/>
      <c r="HT127" s="1112"/>
      <c r="HU127" s="1112"/>
      <c r="HV127" s="1112"/>
      <c r="HW127" s="1112"/>
      <c r="HX127" s="1112"/>
      <c r="HY127" s="1112"/>
      <c r="HZ127" s="1112"/>
      <c r="IA127" s="1112"/>
      <c r="IB127" s="1112"/>
      <c r="IC127" s="1112"/>
      <c r="ID127" s="1112"/>
      <c r="IE127" s="1112"/>
      <c r="IF127" s="1112"/>
      <c r="IG127" s="1112"/>
      <c r="IH127" s="1112"/>
      <c r="II127" s="1112"/>
      <c r="IJ127" s="1112"/>
      <c r="IK127" s="1112"/>
      <c r="IL127" s="1112"/>
      <c r="IM127" s="1112"/>
      <c r="IN127" s="1112"/>
      <c r="IO127" s="1112"/>
      <c r="IP127" s="1112"/>
      <c r="IQ127" s="1112"/>
      <c r="IR127" s="1112"/>
      <c r="IS127" s="1112"/>
      <c r="IT127" s="1112"/>
      <c r="IU127" s="1112"/>
      <c r="IV127" s="1112"/>
      <c r="IW127" s="1112"/>
      <c r="IX127" s="1112"/>
      <c r="IY127" s="1112"/>
      <c r="IZ127" s="1112"/>
      <c r="JA127" s="1112"/>
      <c r="JB127" s="1112"/>
      <c r="JC127" s="1112"/>
      <c r="JD127" s="1112"/>
      <c r="JE127" s="1112"/>
      <c r="JF127" s="1112"/>
      <c r="JG127" s="1112"/>
      <c r="JH127" s="1112"/>
      <c r="JI127" s="1112"/>
      <c r="JJ127" s="1112"/>
      <c r="JK127" s="1112"/>
      <c r="JL127" s="1112"/>
      <c r="JM127" s="1112"/>
      <c r="JN127" s="1112"/>
      <c r="JO127" s="1112"/>
      <c r="JP127" s="1112"/>
      <c r="JQ127" s="1112"/>
      <c r="JR127" s="1112"/>
      <c r="JS127" s="1112"/>
      <c r="JT127" s="1112"/>
      <c r="JU127" s="1112"/>
      <c r="JV127" s="1112"/>
      <c r="JW127" s="1112"/>
      <c r="JX127" s="1112"/>
      <c r="JY127" s="1112"/>
      <c r="JZ127" s="1112"/>
      <c r="KA127" s="1112"/>
      <c r="KB127" s="1112"/>
      <c r="KC127" s="1112"/>
      <c r="KD127" s="1112"/>
      <c r="KE127" s="1112"/>
      <c r="KF127" s="1112"/>
      <c r="KG127" s="1112"/>
      <c r="KH127" s="1112"/>
      <c r="KI127" s="1112"/>
      <c r="KJ127" s="1112"/>
      <c r="KK127" s="1112"/>
      <c r="KL127" s="1112"/>
      <c r="KM127" s="1112"/>
      <c r="KN127" s="1112"/>
      <c r="KO127" s="1112"/>
      <c r="KP127" s="1112"/>
      <c r="KQ127" s="1112"/>
      <c r="KR127" s="1112"/>
      <c r="KS127" s="1112"/>
      <c r="KT127" s="1112"/>
      <c r="KU127" s="1112"/>
      <c r="KV127" s="1112"/>
      <c r="KW127" s="1112"/>
      <c r="KX127" s="1112"/>
      <c r="KY127" s="1112"/>
      <c r="KZ127" s="1112"/>
      <c r="LA127" s="1112"/>
      <c r="LB127" s="1112"/>
      <c r="LC127" s="1112"/>
      <c r="LD127" s="1112"/>
      <c r="LE127" s="1112"/>
      <c r="LF127" s="1112"/>
      <c r="LG127" s="1112"/>
      <c r="LH127" s="1112"/>
      <c r="LI127" s="1112"/>
      <c r="LJ127" s="1112"/>
      <c r="LK127" s="1112"/>
      <c r="LL127" s="1112"/>
      <c r="LM127" s="1112"/>
      <c r="LN127" s="1112"/>
      <c r="LO127" s="1112"/>
      <c r="LP127" s="1112"/>
      <c r="LQ127" s="1112"/>
      <c r="LR127" s="1112"/>
      <c r="LS127" s="1112"/>
      <c r="LT127" s="1112"/>
      <c r="LU127" s="1112"/>
      <c r="LV127" s="1112"/>
      <c r="LW127" s="1112"/>
      <c r="LX127" s="1112"/>
      <c r="LY127" s="1112"/>
      <c r="LZ127" s="1112"/>
      <c r="MA127" s="1112"/>
      <c r="MB127" s="1112"/>
      <c r="MC127" s="1112"/>
      <c r="MD127" s="1112"/>
      <c r="ME127" s="1112"/>
      <c r="MF127" s="1112"/>
      <c r="MG127" s="1112"/>
      <c r="MH127" s="1112"/>
      <c r="MI127" s="1112"/>
      <c r="MJ127" s="1112"/>
      <c r="MK127" s="1112"/>
      <c r="ML127" s="1112"/>
      <c r="MM127" s="1112"/>
      <c r="MN127" s="1112"/>
      <c r="MO127" s="1112"/>
      <c r="MP127" s="1112"/>
      <c r="MQ127" s="1112"/>
      <c r="MR127" s="1112"/>
      <c r="MS127" s="1112"/>
      <c r="MT127" s="1112"/>
      <c r="MU127" s="1112"/>
      <c r="MV127" s="1112"/>
      <c r="MW127" s="1112"/>
      <c r="MX127" s="1112"/>
      <c r="MY127" s="1112"/>
      <c r="MZ127" s="1112"/>
      <c r="NA127" s="1112"/>
      <c r="NB127" s="1112"/>
      <c r="NC127" s="1112"/>
      <c r="ND127" s="1112"/>
      <c r="NE127" s="1112"/>
      <c r="NF127" s="1112"/>
      <c r="NG127" s="1112"/>
      <c r="NH127" s="1112"/>
      <c r="NI127" s="1112"/>
      <c r="NJ127" s="1112"/>
      <c r="NK127" s="1112"/>
      <c r="NL127" s="1112"/>
      <c r="NM127" s="1112"/>
      <c r="NN127" s="1112"/>
      <c r="NO127" s="1112"/>
      <c r="NP127" s="1112"/>
      <c r="NQ127" s="1112"/>
      <c r="NR127" s="1112"/>
      <c r="NS127" s="1112"/>
      <c r="NT127" s="1112"/>
      <c r="NU127" s="1112"/>
      <c r="NV127" s="1112"/>
      <c r="NW127" s="1112"/>
      <c r="NX127" s="1112"/>
      <c r="NY127" s="1112"/>
      <c r="NZ127" s="1112"/>
      <c r="OA127" s="1112"/>
      <c r="OB127" s="1112"/>
      <c r="OC127" s="1112"/>
      <c r="OD127" s="1112"/>
      <c r="OE127" s="1112"/>
      <c r="OF127" s="1112"/>
      <c r="OG127" s="1112"/>
      <c r="OH127" s="1112"/>
      <c r="OI127" s="1112"/>
      <c r="OJ127" s="1112"/>
      <c r="OK127" s="1112"/>
      <c r="OL127" s="1112"/>
      <c r="OM127" s="1112"/>
      <c r="ON127" s="1112"/>
      <c r="OO127" s="1112"/>
      <c r="OP127" s="1112"/>
      <c r="OQ127" s="1112"/>
      <c r="OR127" s="1112"/>
      <c r="OS127" s="1112"/>
      <c r="OT127" s="1112"/>
      <c r="OU127" s="1112"/>
      <c r="OV127" s="1112"/>
      <c r="OW127" s="1112"/>
      <c r="OX127" s="1112"/>
      <c r="OY127" s="1112"/>
      <c r="OZ127" s="1112"/>
      <c r="PA127" s="1112"/>
      <c r="PB127" s="1112"/>
      <c r="PC127" s="1112"/>
      <c r="PD127" s="1112"/>
      <c r="PE127" s="1112"/>
      <c r="PF127" s="1112"/>
      <c r="PG127" s="1112"/>
      <c r="PH127" s="1112"/>
      <c r="PI127" s="1112"/>
      <c r="PJ127" s="1112"/>
      <c r="PK127" s="1112"/>
      <c r="PL127" s="1112"/>
      <c r="PM127" s="1112"/>
      <c r="PN127" s="1112"/>
      <c r="PO127" s="1112"/>
      <c r="PP127" s="1112"/>
      <c r="PQ127" s="1112"/>
      <c r="PR127" s="1112"/>
      <c r="PS127" s="1112"/>
      <c r="PT127" s="1112"/>
      <c r="PU127" s="1112"/>
      <c r="PV127" s="1112"/>
      <c r="PW127" s="1112"/>
      <c r="PX127" s="1112"/>
      <c r="PY127" s="1112"/>
      <c r="PZ127" s="1112"/>
      <c r="QA127" s="1112"/>
      <c r="QB127" s="1112"/>
      <c r="QC127" s="1112"/>
      <c r="QD127" s="1112"/>
      <c r="QE127" s="1112"/>
      <c r="QF127" s="1112"/>
      <c r="QG127" s="1112"/>
      <c r="QH127" s="1112"/>
      <c r="QI127" s="1112"/>
      <c r="QJ127" s="1112"/>
      <c r="QK127" s="1112"/>
      <c r="QL127" s="1112"/>
      <c r="QM127" s="1112"/>
      <c r="QN127" s="1112"/>
      <c r="QO127" s="1112"/>
      <c r="QP127" s="1112"/>
      <c r="QQ127" s="1112"/>
      <c r="QR127" s="1112"/>
      <c r="QS127" s="1112"/>
      <c r="QT127" s="1112"/>
      <c r="QU127" s="1112"/>
      <c r="QV127" s="1112"/>
      <c r="QW127" s="1112"/>
      <c r="QX127" s="1112"/>
      <c r="QY127" s="1112"/>
      <c r="QZ127" s="1112"/>
      <c r="RA127" s="1112"/>
      <c r="RB127" s="1112"/>
      <c r="RC127" s="1112"/>
      <c r="RD127" s="1112"/>
      <c r="RE127" s="1112"/>
      <c r="RF127" s="1112"/>
      <c r="RG127" s="1112"/>
      <c r="RH127" s="1112"/>
      <c r="RI127" s="1112"/>
      <c r="RJ127" s="1112"/>
      <c r="RK127" s="1112"/>
      <c r="RL127" s="1112"/>
      <c r="RM127" s="1112"/>
      <c r="RN127" s="1112"/>
      <c r="RO127" s="1112"/>
      <c r="RP127" s="1112"/>
      <c r="RQ127" s="1112"/>
      <c r="RR127" s="1112"/>
      <c r="RS127" s="1112"/>
      <c r="RT127" s="1112"/>
      <c r="RU127" s="1112"/>
      <c r="RV127" s="1112"/>
      <c r="RW127" s="1112"/>
      <c r="RX127" s="1112"/>
      <c r="RY127" s="1112"/>
      <c r="RZ127" s="1112"/>
      <c r="SA127" s="1112"/>
      <c r="SB127" s="1112"/>
      <c r="SC127" s="1112"/>
      <c r="SD127" s="1112"/>
      <c r="SE127" s="1112"/>
      <c r="SF127" s="1112"/>
      <c r="SG127" s="1112"/>
      <c r="SH127" s="1112"/>
      <c r="SI127" s="1112"/>
      <c r="SJ127" s="1112"/>
      <c r="SK127" s="1112"/>
      <c r="SL127" s="1112"/>
      <c r="SM127" s="1112"/>
      <c r="SN127" s="1112"/>
      <c r="SO127" s="1112"/>
      <c r="SP127" s="1112"/>
      <c r="SQ127" s="1112"/>
      <c r="SR127" s="1112"/>
      <c r="SS127" s="1112"/>
      <c r="ST127" s="1112"/>
      <c r="SU127" s="1112"/>
      <c r="SV127" s="1112"/>
      <c r="SW127" s="1112"/>
      <c r="SX127" s="1112"/>
      <c r="SY127" s="1112"/>
      <c r="SZ127" s="1112"/>
      <c r="TA127" s="1112"/>
      <c r="TB127" s="1112"/>
      <c r="TC127" s="1112"/>
      <c r="TD127" s="1112"/>
      <c r="TE127" s="1112"/>
      <c r="TF127" s="1112"/>
      <c r="TG127" s="1112"/>
      <c r="TH127" s="1112"/>
      <c r="TI127" s="1112"/>
      <c r="TJ127" s="1112"/>
      <c r="TK127" s="1112"/>
      <c r="TL127" s="1112"/>
      <c r="TM127" s="1112"/>
      <c r="TN127" s="1112"/>
      <c r="TO127" s="1112"/>
      <c r="TP127" s="1112"/>
      <c r="TQ127" s="1112"/>
      <c r="TR127" s="1112"/>
      <c r="TS127" s="1112"/>
      <c r="TT127" s="1112"/>
      <c r="TU127" s="1112"/>
      <c r="TV127" s="1112"/>
      <c r="TW127" s="1112"/>
      <c r="TX127" s="1112"/>
      <c r="TY127" s="1112"/>
      <c r="TZ127" s="1112"/>
      <c r="UA127" s="1112"/>
      <c r="UB127" s="1112"/>
      <c r="UC127" s="1112"/>
      <c r="UD127" s="1112"/>
      <c r="UE127" s="1112"/>
      <c r="UF127" s="1112"/>
      <c r="UG127" s="1112"/>
      <c r="UH127" s="1112"/>
      <c r="UI127" s="1112"/>
      <c r="UJ127" s="1112"/>
      <c r="UK127" s="1112"/>
      <c r="UL127" s="1112"/>
      <c r="UM127" s="1112"/>
      <c r="UN127" s="1112"/>
      <c r="UO127" s="1112"/>
      <c r="UP127" s="1112"/>
      <c r="UQ127" s="1112"/>
      <c r="UR127" s="1112"/>
      <c r="US127" s="1112"/>
      <c r="UT127" s="1112"/>
      <c r="UU127" s="1112"/>
      <c r="UV127" s="1112"/>
      <c r="UW127" s="1112"/>
      <c r="UX127" s="1112"/>
      <c r="UY127" s="1112"/>
      <c r="UZ127" s="1112"/>
      <c r="VA127" s="1112"/>
      <c r="VB127" s="1112"/>
      <c r="VC127" s="1112"/>
      <c r="VD127" s="1112"/>
      <c r="VE127" s="1112"/>
      <c r="VF127" s="1112"/>
      <c r="VG127" s="1112"/>
      <c r="VH127" s="1112"/>
      <c r="VI127" s="1112"/>
      <c r="VJ127" s="1112"/>
      <c r="VK127" s="1112"/>
      <c r="VL127" s="1112"/>
      <c r="VM127" s="1112"/>
      <c r="VN127" s="1112"/>
      <c r="VO127" s="1112"/>
      <c r="VP127" s="1112"/>
      <c r="VQ127" s="1112"/>
      <c r="VR127" s="1112"/>
      <c r="VS127" s="1112"/>
      <c r="VT127" s="1112"/>
      <c r="VU127" s="1112"/>
      <c r="VV127" s="1112"/>
      <c r="VW127" s="1112"/>
      <c r="VX127" s="1112"/>
      <c r="VY127" s="1112"/>
      <c r="VZ127" s="1112"/>
      <c r="WA127" s="1112"/>
    </row>
    <row r="128" spans="1:599">
      <c r="I128" s="1112"/>
      <c r="J128" s="1112"/>
      <c r="K128" s="1112"/>
      <c r="L128" s="1112"/>
      <c r="M128" s="1112"/>
      <c r="N128" s="1112"/>
      <c r="O128" s="1112"/>
      <c r="P128" s="1112"/>
      <c r="Q128" s="1112"/>
      <c r="R128" s="1112"/>
      <c r="S128" s="1112"/>
      <c r="T128" s="1112"/>
      <c r="U128" s="1112"/>
      <c r="V128" s="1112"/>
      <c r="W128" s="1112"/>
      <c r="X128" s="1112"/>
      <c r="Y128" s="1112"/>
      <c r="Z128" s="1112"/>
      <c r="AA128" s="1112"/>
      <c r="AB128" s="1112"/>
      <c r="AC128" s="1112"/>
      <c r="AD128" s="1112"/>
      <c r="AE128" s="1112"/>
      <c r="AF128" s="1112"/>
      <c r="AG128" s="1112"/>
      <c r="AH128" s="1112"/>
      <c r="AI128" s="1112"/>
      <c r="AJ128" s="1112"/>
      <c r="AK128" s="1112"/>
      <c r="AL128" s="1112"/>
      <c r="AM128" s="1112"/>
      <c r="AN128" s="1112"/>
      <c r="AO128" s="1112"/>
      <c r="AP128" s="1112"/>
      <c r="AQ128" s="1112"/>
      <c r="AR128" s="1112"/>
      <c r="AS128" s="1112"/>
      <c r="AT128" s="1112"/>
      <c r="AU128" s="1112"/>
      <c r="AV128" s="1112"/>
      <c r="AW128" s="1112"/>
      <c r="AX128" s="1112"/>
      <c r="AY128" s="1112"/>
      <c r="AZ128" s="1112"/>
      <c r="BA128" s="1112"/>
      <c r="BB128" s="1112"/>
      <c r="BC128" s="1112"/>
      <c r="BD128" s="1112"/>
      <c r="BE128" s="1112"/>
      <c r="BF128" s="1112"/>
      <c r="BG128" s="1112"/>
      <c r="BH128" s="1112"/>
      <c r="BI128" s="1112"/>
      <c r="BJ128" s="1112"/>
      <c r="BK128" s="1112"/>
      <c r="BL128" s="1112"/>
      <c r="BM128" s="1112"/>
      <c r="BN128" s="1112"/>
      <c r="BO128" s="1112"/>
      <c r="BP128" s="1112"/>
      <c r="BQ128" s="1112"/>
      <c r="BR128" s="1112"/>
      <c r="BS128" s="1112"/>
      <c r="BT128" s="1112"/>
      <c r="BU128" s="1112"/>
      <c r="BV128" s="1112"/>
      <c r="BW128" s="1112"/>
      <c r="BX128" s="1112"/>
      <c r="BY128" s="1112"/>
      <c r="BZ128" s="1112"/>
      <c r="CA128" s="1112"/>
      <c r="CB128" s="1112"/>
      <c r="CC128" s="1112"/>
      <c r="CD128" s="1112"/>
      <c r="CE128" s="1112"/>
      <c r="CF128" s="1112"/>
      <c r="CG128" s="1112"/>
      <c r="CH128" s="1112"/>
      <c r="CI128" s="1112"/>
      <c r="CJ128" s="1112"/>
      <c r="CK128" s="1112"/>
      <c r="CL128" s="1112"/>
      <c r="CM128" s="1112"/>
      <c r="CN128" s="1112"/>
      <c r="CO128" s="1112"/>
      <c r="CP128" s="1112"/>
      <c r="CQ128" s="1112"/>
      <c r="CR128" s="1112"/>
      <c r="CS128" s="1112"/>
      <c r="CT128" s="1112"/>
      <c r="CU128" s="1112"/>
      <c r="CV128" s="1112"/>
      <c r="CW128" s="1112"/>
      <c r="CX128" s="1112"/>
      <c r="CY128" s="1112"/>
      <c r="CZ128" s="1112"/>
      <c r="DA128" s="1112"/>
      <c r="DB128" s="1112"/>
      <c r="DC128" s="1112"/>
      <c r="DD128" s="1112"/>
      <c r="DE128" s="1112"/>
      <c r="DF128" s="1112"/>
      <c r="DG128" s="1112"/>
      <c r="DH128" s="1112"/>
      <c r="DI128" s="1112"/>
      <c r="DJ128" s="1112"/>
      <c r="DK128" s="1112"/>
      <c r="DL128" s="1112"/>
      <c r="DM128" s="1112"/>
      <c r="DN128" s="1112"/>
      <c r="DO128" s="1112"/>
      <c r="DP128" s="1112"/>
      <c r="DQ128" s="1112"/>
      <c r="DR128" s="1112"/>
      <c r="DS128" s="1112"/>
      <c r="DT128" s="1112"/>
      <c r="DU128" s="1112"/>
      <c r="DV128" s="1112"/>
      <c r="DW128" s="1112"/>
      <c r="DX128" s="1112"/>
      <c r="DY128" s="1112"/>
      <c r="DZ128" s="1112"/>
      <c r="EA128" s="1112"/>
      <c r="EB128" s="1112"/>
      <c r="EC128" s="1112"/>
      <c r="ED128" s="1112"/>
      <c r="EE128" s="1112"/>
      <c r="EF128" s="1112"/>
      <c r="EG128" s="1112"/>
      <c r="EH128" s="1112"/>
      <c r="EI128" s="1112"/>
      <c r="EJ128" s="1112"/>
      <c r="EK128" s="1112"/>
      <c r="EL128" s="1112"/>
      <c r="EM128" s="1112"/>
      <c r="EN128" s="1112"/>
      <c r="EO128" s="1112"/>
      <c r="EP128" s="1112"/>
      <c r="EQ128" s="1112"/>
      <c r="ER128" s="1112"/>
      <c r="ES128" s="1112"/>
      <c r="ET128" s="1112"/>
      <c r="EU128" s="1112"/>
      <c r="EV128" s="1112"/>
      <c r="EW128" s="1112"/>
      <c r="EX128" s="1112"/>
      <c r="EY128" s="1112"/>
      <c r="EZ128" s="1112"/>
      <c r="FA128" s="1112"/>
      <c r="FB128" s="1112"/>
      <c r="FC128" s="1112"/>
      <c r="FD128" s="1112"/>
      <c r="FE128" s="1112"/>
      <c r="FF128" s="1112"/>
      <c r="FG128" s="1112"/>
      <c r="FH128" s="1112"/>
      <c r="FI128" s="1112"/>
      <c r="FJ128" s="1112"/>
      <c r="FK128" s="1112"/>
      <c r="FL128" s="1112"/>
      <c r="FM128" s="1112"/>
      <c r="FN128" s="1112"/>
      <c r="FO128" s="1112"/>
      <c r="FP128" s="1112"/>
      <c r="FQ128" s="1112"/>
      <c r="FR128" s="1112"/>
      <c r="FS128" s="1112"/>
      <c r="FT128" s="1112"/>
      <c r="FU128" s="1112"/>
      <c r="FV128" s="1112"/>
      <c r="FW128" s="1112"/>
      <c r="FX128" s="1112"/>
      <c r="FY128" s="1112"/>
      <c r="FZ128" s="1112"/>
      <c r="GA128" s="1112"/>
      <c r="GB128" s="1112"/>
      <c r="GC128" s="1112"/>
      <c r="GD128" s="1112"/>
      <c r="GE128" s="1112"/>
      <c r="GF128" s="1112"/>
      <c r="GG128" s="1112"/>
      <c r="GH128" s="1112"/>
      <c r="GI128" s="1112"/>
      <c r="GJ128" s="1112"/>
      <c r="GK128" s="1112"/>
      <c r="GL128" s="1112"/>
      <c r="GM128" s="1112"/>
      <c r="GN128" s="1112"/>
      <c r="GO128" s="1112"/>
      <c r="GP128" s="1112"/>
      <c r="GQ128" s="1112"/>
      <c r="GR128" s="1112"/>
      <c r="GS128" s="1112"/>
      <c r="GT128" s="1112"/>
      <c r="GU128" s="1112"/>
      <c r="GV128" s="1112"/>
      <c r="GW128" s="1112"/>
      <c r="GX128" s="1112"/>
      <c r="GY128" s="1112"/>
      <c r="GZ128" s="1112"/>
      <c r="HA128" s="1112"/>
      <c r="HB128" s="1112"/>
      <c r="HC128" s="1112"/>
      <c r="HD128" s="1112"/>
      <c r="HE128" s="1112"/>
      <c r="HF128" s="1112"/>
      <c r="HG128" s="1112"/>
      <c r="HH128" s="1112"/>
      <c r="HI128" s="1112"/>
      <c r="HJ128" s="1112"/>
      <c r="HK128" s="1112"/>
      <c r="HL128" s="1112"/>
      <c r="HM128" s="1112"/>
      <c r="HN128" s="1112"/>
      <c r="HO128" s="1112"/>
      <c r="HP128" s="1112"/>
      <c r="HQ128" s="1112"/>
      <c r="HR128" s="1112"/>
      <c r="HS128" s="1112"/>
      <c r="HT128" s="1112"/>
      <c r="HU128" s="1112"/>
      <c r="HV128" s="1112"/>
      <c r="HW128" s="1112"/>
      <c r="HX128" s="1112"/>
      <c r="HY128" s="1112"/>
      <c r="HZ128" s="1112"/>
      <c r="IA128" s="1112"/>
      <c r="IB128" s="1112"/>
      <c r="IC128" s="1112"/>
      <c r="ID128" s="1112"/>
      <c r="IE128" s="1112"/>
      <c r="IF128" s="1112"/>
      <c r="IG128" s="1112"/>
      <c r="IH128" s="1112"/>
      <c r="II128" s="1112"/>
      <c r="IJ128" s="1112"/>
      <c r="IK128" s="1112"/>
      <c r="IL128" s="1112"/>
      <c r="IM128" s="1112"/>
      <c r="IN128" s="1112"/>
      <c r="IO128" s="1112"/>
      <c r="IP128" s="1112"/>
      <c r="IQ128" s="1112"/>
      <c r="IR128" s="1112"/>
      <c r="IS128" s="1112"/>
      <c r="IT128" s="1112"/>
      <c r="IU128" s="1112"/>
      <c r="IV128" s="1112"/>
      <c r="IW128" s="1112"/>
      <c r="IX128" s="1112"/>
      <c r="IY128" s="1112"/>
      <c r="IZ128" s="1112"/>
      <c r="JA128" s="1112"/>
      <c r="JB128" s="1112"/>
      <c r="JC128" s="1112"/>
      <c r="JD128" s="1112"/>
      <c r="JE128" s="1112"/>
      <c r="JF128" s="1112"/>
      <c r="JG128" s="1112"/>
      <c r="JH128" s="1112"/>
      <c r="JI128" s="1112"/>
      <c r="JJ128" s="1112"/>
      <c r="JK128" s="1112"/>
      <c r="JL128" s="1112"/>
      <c r="JM128" s="1112"/>
      <c r="JN128" s="1112"/>
      <c r="JO128" s="1112"/>
      <c r="JP128" s="1112"/>
      <c r="JQ128" s="1112"/>
      <c r="JR128" s="1112"/>
      <c r="JS128" s="1112"/>
      <c r="JT128" s="1112"/>
      <c r="JU128" s="1112"/>
      <c r="JV128" s="1112"/>
      <c r="JW128" s="1112"/>
      <c r="JX128" s="1112"/>
      <c r="JY128" s="1112"/>
      <c r="JZ128" s="1112"/>
      <c r="KA128" s="1112"/>
      <c r="KB128" s="1112"/>
      <c r="KC128" s="1112"/>
      <c r="KD128" s="1112"/>
      <c r="KE128" s="1112"/>
      <c r="KF128" s="1112"/>
      <c r="KG128" s="1112"/>
      <c r="KH128" s="1112"/>
      <c r="KI128" s="1112"/>
      <c r="KJ128" s="1112"/>
      <c r="KK128" s="1112"/>
      <c r="KL128" s="1112"/>
      <c r="KM128" s="1112"/>
      <c r="KN128" s="1112"/>
      <c r="KO128" s="1112"/>
      <c r="KP128" s="1112"/>
      <c r="KQ128" s="1112"/>
      <c r="KR128" s="1112"/>
      <c r="KS128" s="1112"/>
      <c r="KT128" s="1112"/>
      <c r="KU128" s="1112"/>
      <c r="KV128" s="1112"/>
      <c r="KW128" s="1112"/>
      <c r="KX128" s="1112"/>
      <c r="KY128" s="1112"/>
      <c r="KZ128" s="1112"/>
      <c r="LA128" s="1112"/>
      <c r="LB128" s="1112"/>
      <c r="LC128" s="1112"/>
      <c r="LD128" s="1112"/>
      <c r="LE128" s="1112"/>
      <c r="LF128" s="1112"/>
      <c r="LG128" s="1112"/>
      <c r="LH128" s="1112"/>
      <c r="LI128" s="1112"/>
      <c r="LJ128" s="1112"/>
      <c r="LK128" s="1112"/>
      <c r="LL128" s="1112"/>
      <c r="LM128" s="1112"/>
      <c r="LN128" s="1112"/>
      <c r="LO128" s="1112"/>
      <c r="LP128" s="1112"/>
      <c r="LQ128" s="1112"/>
      <c r="LR128" s="1112"/>
      <c r="LS128" s="1112"/>
      <c r="LT128" s="1112"/>
      <c r="LU128" s="1112"/>
      <c r="LV128" s="1112"/>
      <c r="LW128" s="1112"/>
      <c r="LX128" s="1112"/>
      <c r="LY128" s="1112"/>
      <c r="LZ128" s="1112"/>
      <c r="MA128" s="1112"/>
      <c r="MB128" s="1112"/>
      <c r="MC128" s="1112"/>
      <c r="MD128" s="1112"/>
      <c r="ME128" s="1112"/>
      <c r="MF128" s="1112"/>
      <c r="MG128" s="1112"/>
      <c r="MH128" s="1112"/>
      <c r="MI128" s="1112"/>
      <c r="MJ128" s="1112"/>
      <c r="MK128" s="1112"/>
      <c r="ML128" s="1112"/>
      <c r="MM128" s="1112"/>
      <c r="MN128" s="1112"/>
      <c r="MO128" s="1112"/>
      <c r="MP128" s="1112"/>
      <c r="MQ128" s="1112"/>
      <c r="MR128" s="1112"/>
      <c r="MS128" s="1112"/>
      <c r="MT128" s="1112"/>
      <c r="MU128" s="1112"/>
      <c r="MV128" s="1112"/>
      <c r="MW128" s="1112"/>
      <c r="MX128" s="1112"/>
      <c r="MY128" s="1112"/>
      <c r="MZ128" s="1112"/>
      <c r="NA128" s="1112"/>
      <c r="NB128" s="1112"/>
      <c r="NC128" s="1112"/>
      <c r="ND128" s="1112"/>
      <c r="NE128" s="1112"/>
      <c r="NF128" s="1112"/>
      <c r="NG128" s="1112"/>
      <c r="NH128" s="1112"/>
      <c r="NI128" s="1112"/>
      <c r="NJ128" s="1112"/>
      <c r="NK128" s="1112"/>
      <c r="NL128" s="1112"/>
      <c r="NM128" s="1112"/>
      <c r="NN128" s="1112"/>
      <c r="NO128" s="1112"/>
      <c r="NP128" s="1112"/>
      <c r="NQ128" s="1112"/>
      <c r="NR128" s="1112"/>
      <c r="NS128" s="1112"/>
      <c r="NT128" s="1112"/>
      <c r="NU128" s="1112"/>
      <c r="NV128" s="1112"/>
      <c r="NW128" s="1112"/>
      <c r="NX128" s="1112"/>
      <c r="NY128" s="1112"/>
      <c r="NZ128" s="1112"/>
      <c r="OA128" s="1112"/>
      <c r="OB128" s="1112"/>
      <c r="OC128" s="1112"/>
      <c r="OD128" s="1112"/>
      <c r="OE128" s="1112"/>
      <c r="OF128" s="1112"/>
      <c r="OG128" s="1112"/>
      <c r="OH128" s="1112"/>
      <c r="OI128" s="1112"/>
      <c r="OJ128" s="1112"/>
      <c r="OK128" s="1112"/>
      <c r="OL128" s="1112"/>
      <c r="OM128" s="1112"/>
      <c r="ON128" s="1112"/>
      <c r="OO128" s="1112"/>
      <c r="OP128" s="1112"/>
      <c r="OQ128" s="1112"/>
      <c r="OR128" s="1112"/>
      <c r="OS128" s="1112"/>
      <c r="OT128" s="1112"/>
      <c r="OU128" s="1112"/>
      <c r="OV128" s="1112"/>
      <c r="OW128" s="1112"/>
      <c r="OX128" s="1112"/>
      <c r="OY128" s="1112"/>
      <c r="OZ128" s="1112"/>
      <c r="PA128" s="1112"/>
      <c r="PB128" s="1112"/>
      <c r="PC128" s="1112"/>
      <c r="PD128" s="1112"/>
      <c r="PE128" s="1112"/>
      <c r="PF128" s="1112"/>
      <c r="PG128" s="1112"/>
      <c r="PH128" s="1112"/>
      <c r="PI128" s="1112"/>
      <c r="PJ128" s="1112"/>
      <c r="PK128" s="1112"/>
      <c r="PL128" s="1112"/>
      <c r="PM128" s="1112"/>
      <c r="PN128" s="1112"/>
      <c r="PO128" s="1112"/>
      <c r="PP128" s="1112"/>
      <c r="PQ128" s="1112"/>
      <c r="PR128" s="1112"/>
      <c r="PS128" s="1112"/>
      <c r="PT128" s="1112"/>
      <c r="PU128" s="1112"/>
      <c r="PV128" s="1112"/>
      <c r="PW128" s="1112"/>
      <c r="PX128" s="1112"/>
      <c r="PY128" s="1112"/>
      <c r="PZ128" s="1112"/>
      <c r="QA128" s="1112"/>
      <c r="QB128" s="1112"/>
      <c r="QC128" s="1112"/>
      <c r="QD128" s="1112"/>
      <c r="QE128" s="1112"/>
      <c r="QF128" s="1112"/>
      <c r="QG128" s="1112"/>
      <c r="QH128" s="1112"/>
      <c r="QI128" s="1112"/>
      <c r="QJ128" s="1112"/>
      <c r="QK128" s="1112"/>
      <c r="QL128" s="1112"/>
      <c r="QM128" s="1112"/>
      <c r="QN128" s="1112"/>
      <c r="QO128" s="1112"/>
      <c r="QP128" s="1112"/>
      <c r="QQ128" s="1112"/>
      <c r="QR128" s="1112"/>
      <c r="QS128" s="1112"/>
      <c r="QT128" s="1112"/>
      <c r="QU128" s="1112"/>
      <c r="QV128" s="1112"/>
      <c r="QW128" s="1112"/>
      <c r="QX128" s="1112"/>
      <c r="QY128" s="1112"/>
      <c r="QZ128" s="1112"/>
      <c r="RA128" s="1112"/>
      <c r="RB128" s="1112"/>
      <c r="RC128" s="1112"/>
      <c r="RD128" s="1112"/>
      <c r="RE128" s="1112"/>
      <c r="RF128" s="1112"/>
      <c r="RG128" s="1112"/>
      <c r="RH128" s="1112"/>
      <c r="RI128" s="1112"/>
      <c r="RJ128" s="1112"/>
      <c r="RK128" s="1112"/>
      <c r="RL128" s="1112"/>
      <c r="RM128" s="1112"/>
      <c r="RN128" s="1112"/>
      <c r="RO128" s="1112"/>
      <c r="RP128" s="1112"/>
      <c r="RQ128" s="1112"/>
      <c r="RR128" s="1112"/>
      <c r="RS128" s="1112"/>
      <c r="RT128" s="1112"/>
      <c r="RU128" s="1112"/>
      <c r="RV128" s="1112"/>
      <c r="RW128" s="1112"/>
      <c r="RX128" s="1112"/>
      <c r="RY128" s="1112"/>
      <c r="RZ128" s="1112"/>
      <c r="SA128" s="1112"/>
      <c r="SB128" s="1112"/>
      <c r="SC128" s="1112"/>
      <c r="SD128" s="1112"/>
      <c r="SE128" s="1112"/>
      <c r="SF128" s="1112"/>
      <c r="SG128" s="1112"/>
      <c r="SH128" s="1112"/>
      <c r="SI128" s="1112"/>
      <c r="SJ128" s="1112"/>
      <c r="SK128" s="1112"/>
      <c r="SL128" s="1112"/>
      <c r="SM128" s="1112"/>
      <c r="SN128" s="1112"/>
      <c r="SO128" s="1112"/>
      <c r="SP128" s="1112"/>
      <c r="SQ128" s="1112"/>
      <c r="SR128" s="1112"/>
      <c r="SS128" s="1112"/>
      <c r="ST128" s="1112"/>
      <c r="SU128" s="1112"/>
      <c r="SV128" s="1112"/>
      <c r="SW128" s="1112"/>
      <c r="SX128" s="1112"/>
      <c r="SY128" s="1112"/>
      <c r="SZ128" s="1112"/>
      <c r="TA128" s="1112"/>
      <c r="TB128" s="1112"/>
      <c r="TC128" s="1112"/>
      <c r="TD128" s="1112"/>
      <c r="TE128" s="1112"/>
      <c r="TF128" s="1112"/>
      <c r="TG128" s="1112"/>
      <c r="TH128" s="1112"/>
      <c r="TI128" s="1112"/>
      <c r="TJ128" s="1112"/>
      <c r="TK128" s="1112"/>
      <c r="TL128" s="1112"/>
      <c r="TM128" s="1112"/>
      <c r="TN128" s="1112"/>
      <c r="TO128" s="1112"/>
      <c r="TP128" s="1112"/>
      <c r="TQ128" s="1112"/>
      <c r="TR128" s="1112"/>
      <c r="TS128" s="1112"/>
      <c r="TT128" s="1112"/>
      <c r="TU128" s="1112"/>
      <c r="TV128" s="1112"/>
      <c r="TW128" s="1112"/>
      <c r="TX128" s="1112"/>
      <c r="TY128" s="1112"/>
      <c r="TZ128" s="1112"/>
      <c r="UA128" s="1112"/>
      <c r="UB128" s="1112"/>
      <c r="UC128" s="1112"/>
      <c r="UD128" s="1112"/>
      <c r="UE128" s="1112"/>
      <c r="UF128" s="1112"/>
      <c r="UG128" s="1112"/>
      <c r="UH128" s="1112"/>
      <c r="UI128" s="1112"/>
      <c r="UJ128" s="1112"/>
      <c r="UK128" s="1112"/>
      <c r="UL128" s="1112"/>
      <c r="UM128" s="1112"/>
      <c r="UN128" s="1112"/>
      <c r="UO128" s="1112"/>
      <c r="UP128" s="1112"/>
      <c r="UQ128" s="1112"/>
      <c r="UR128" s="1112"/>
      <c r="US128" s="1112"/>
      <c r="UT128" s="1112"/>
      <c r="UU128" s="1112"/>
      <c r="UV128" s="1112"/>
      <c r="UW128" s="1112"/>
      <c r="UX128" s="1112"/>
      <c r="UY128" s="1112"/>
      <c r="UZ128" s="1112"/>
      <c r="VA128" s="1112"/>
      <c r="VB128" s="1112"/>
      <c r="VC128" s="1112"/>
      <c r="VD128" s="1112"/>
      <c r="VE128" s="1112"/>
      <c r="VF128" s="1112"/>
      <c r="VG128" s="1112"/>
      <c r="VH128" s="1112"/>
      <c r="VI128" s="1112"/>
      <c r="VJ128" s="1112"/>
      <c r="VK128" s="1112"/>
      <c r="VL128" s="1112"/>
      <c r="VM128" s="1112"/>
      <c r="VN128" s="1112"/>
      <c r="VO128" s="1112"/>
      <c r="VP128" s="1112"/>
      <c r="VQ128" s="1112"/>
      <c r="VR128" s="1112"/>
      <c r="VS128" s="1112"/>
      <c r="VT128" s="1112"/>
      <c r="VU128" s="1112"/>
      <c r="VV128" s="1112"/>
      <c r="VW128" s="1112"/>
      <c r="VX128" s="1112"/>
      <c r="VY128" s="1112"/>
      <c r="VZ128" s="1112"/>
      <c r="WA128" s="1112"/>
    </row>
    <row r="129" spans="9:599">
      <c r="I129" s="1112"/>
      <c r="J129" s="1112"/>
      <c r="K129" s="1112"/>
      <c r="L129" s="1112"/>
      <c r="M129" s="1112"/>
      <c r="N129" s="1112"/>
      <c r="O129" s="1112"/>
      <c r="P129" s="1112"/>
      <c r="Q129" s="1112"/>
      <c r="R129" s="1112"/>
      <c r="S129" s="1112"/>
      <c r="T129" s="1112"/>
      <c r="U129" s="1112"/>
      <c r="V129" s="1112"/>
      <c r="W129" s="1112"/>
      <c r="X129" s="1112"/>
      <c r="Y129" s="1112"/>
      <c r="Z129" s="1112"/>
      <c r="AA129" s="1112"/>
      <c r="AB129" s="1112"/>
      <c r="AC129" s="1112"/>
      <c r="AD129" s="1112"/>
      <c r="AE129" s="1112"/>
      <c r="AF129" s="1112"/>
      <c r="AG129" s="1112"/>
      <c r="AH129" s="1112"/>
      <c r="AI129" s="1112"/>
      <c r="AJ129" s="1112"/>
      <c r="AK129" s="1112"/>
      <c r="AL129" s="1112"/>
      <c r="AM129" s="1112"/>
      <c r="AN129" s="1112"/>
      <c r="AO129" s="1112"/>
      <c r="AP129" s="1112"/>
      <c r="AQ129" s="1112"/>
      <c r="AR129" s="1112"/>
      <c r="AS129" s="1112"/>
      <c r="AT129" s="1112"/>
      <c r="AU129" s="1112"/>
      <c r="AV129" s="1112"/>
      <c r="AW129" s="1112"/>
      <c r="AX129" s="1112"/>
      <c r="AY129" s="1112"/>
      <c r="AZ129" s="1112"/>
      <c r="BA129" s="1112"/>
      <c r="BB129" s="1112"/>
      <c r="BC129" s="1112"/>
      <c r="BD129" s="1112"/>
      <c r="BE129" s="1112"/>
      <c r="BF129" s="1112"/>
      <c r="BG129" s="1112"/>
      <c r="BH129" s="1112"/>
      <c r="BI129" s="1112"/>
      <c r="BJ129" s="1112"/>
      <c r="BK129" s="1112"/>
      <c r="BL129" s="1112"/>
      <c r="BM129" s="1112"/>
      <c r="BN129" s="1112"/>
      <c r="BO129" s="1112"/>
      <c r="BP129" s="1112"/>
      <c r="BQ129" s="1112"/>
      <c r="BR129" s="1112"/>
      <c r="BS129" s="1112"/>
      <c r="BT129" s="1112"/>
      <c r="BU129" s="1112"/>
      <c r="BV129" s="1112"/>
      <c r="BW129" s="1112"/>
      <c r="BX129" s="1112"/>
      <c r="BY129" s="1112"/>
      <c r="BZ129" s="1112"/>
      <c r="CA129" s="1112"/>
      <c r="CB129" s="1112"/>
      <c r="CC129" s="1112"/>
      <c r="CD129" s="1112"/>
      <c r="CE129" s="1112"/>
      <c r="CF129" s="1112"/>
      <c r="CG129" s="1112"/>
      <c r="CH129" s="1112"/>
      <c r="CI129" s="1112"/>
      <c r="CJ129" s="1112"/>
      <c r="CK129" s="1112"/>
      <c r="CL129" s="1112"/>
      <c r="CM129" s="1112"/>
      <c r="CN129" s="1112"/>
      <c r="CO129" s="1112"/>
      <c r="CP129" s="1112"/>
      <c r="CQ129" s="1112"/>
      <c r="CR129" s="1112"/>
      <c r="CS129" s="1112"/>
      <c r="CT129" s="1112"/>
      <c r="CU129" s="1112"/>
      <c r="CV129" s="1112"/>
      <c r="CW129" s="1112"/>
      <c r="CX129" s="1112"/>
      <c r="CY129" s="1112"/>
      <c r="CZ129" s="1112"/>
      <c r="DA129" s="1112"/>
      <c r="DB129" s="1112"/>
      <c r="DC129" s="1112"/>
      <c r="DD129" s="1112"/>
      <c r="DE129" s="1112"/>
      <c r="DF129" s="1112"/>
      <c r="DG129" s="1112"/>
      <c r="DH129" s="1112"/>
      <c r="DI129" s="1112"/>
      <c r="DJ129" s="1112"/>
      <c r="DK129" s="1112"/>
      <c r="DL129" s="1112"/>
      <c r="DM129" s="1112"/>
      <c r="DN129" s="1112"/>
      <c r="DO129" s="1112"/>
      <c r="DP129" s="1112"/>
      <c r="DQ129" s="1112"/>
      <c r="DR129" s="1112"/>
      <c r="DS129" s="1112"/>
      <c r="DT129" s="1112"/>
      <c r="DU129" s="1112"/>
      <c r="DV129" s="1112"/>
      <c r="DW129" s="1112"/>
      <c r="DX129" s="1112"/>
      <c r="DY129" s="1112"/>
      <c r="DZ129" s="1112"/>
      <c r="EA129" s="1112"/>
      <c r="EB129" s="1112"/>
      <c r="EC129" s="1112"/>
      <c r="ED129" s="1112"/>
      <c r="EE129" s="1112"/>
      <c r="EF129" s="1112"/>
      <c r="EG129" s="1112"/>
      <c r="EH129" s="1112"/>
      <c r="EI129" s="1112"/>
      <c r="EJ129" s="1112"/>
      <c r="EK129" s="1112"/>
      <c r="EL129" s="1112"/>
      <c r="EM129" s="1112"/>
      <c r="EN129" s="1112"/>
      <c r="EO129" s="1112"/>
      <c r="EP129" s="1112"/>
      <c r="EQ129" s="1112"/>
      <c r="ER129" s="1112"/>
      <c r="ES129" s="1112"/>
      <c r="ET129" s="1112"/>
      <c r="EU129" s="1112"/>
      <c r="EV129" s="1112"/>
      <c r="EW129" s="1112"/>
      <c r="EX129" s="1112"/>
      <c r="EY129" s="1112"/>
      <c r="EZ129" s="1112"/>
      <c r="FA129" s="1112"/>
      <c r="FB129" s="1112"/>
      <c r="FC129" s="1112"/>
      <c r="FD129" s="1112"/>
      <c r="FE129" s="1112"/>
      <c r="FF129" s="1112"/>
      <c r="FG129" s="1112"/>
      <c r="FH129" s="1112"/>
      <c r="FI129" s="1112"/>
      <c r="FJ129" s="1112"/>
      <c r="FK129" s="1112"/>
      <c r="FL129" s="1112"/>
      <c r="FM129" s="1112"/>
      <c r="FN129" s="1112"/>
      <c r="FO129" s="1112"/>
      <c r="FP129" s="1112"/>
      <c r="FQ129" s="1112"/>
      <c r="FR129" s="1112"/>
      <c r="FS129" s="1112"/>
      <c r="FT129" s="1112"/>
      <c r="FU129" s="1112"/>
      <c r="FV129" s="1112"/>
      <c r="FW129" s="1112"/>
      <c r="FX129" s="1112"/>
      <c r="FY129" s="1112"/>
      <c r="FZ129" s="1112"/>
      <c r="GA129" s="1112"/>
      <c r="GB129" s="1112"/>
      <c r="GC129" s="1112"/>
      <c r="GD129" s="1112"/>
      <c r="GE129" s="1112"/>
      <c r="GF129" s="1112"/>
      <c r="GG129" s="1112"/>
      <c r="GH129" s="1112"/>
      <c r="GI129" s="1112"/>
      <c r="GJ129" s="1112"/>
      <c r="GK129" s="1112"/>
      <c r="GL129" s="1112"/>
      <c r="GM129" s="1112"/>
      <c r="GN129" s="1112"/>
      <c r="GO129" s="1112"/>
      <c r="GP129" s="1112"/>
      <c r="GQ129" s="1112"/>
      <c r="GR129" s="1112"/>
      <c r="GS129" s="1112"/>
      <c r="GT129" s="1112"/>
      <c r="GU129" s="1112"/>
      <c r="GV129" s="1112"/>
      <c r="GW129" s="1112"/>
      <c r="GX129" s="1112"/>
      <c r="GY129" s="1112"/>
      <c r="GZ129" s="1112"/>
      <c r="HA129" s="1112"/>
      <c r="HB129" s="1112"/>
      <c r="HC129" s="1112"/>
      <c r="HD129" s="1112"/>
      <c r="HE129" s="1112"/>
      <c r="HF129" s="1112"/>
      <c r="HG129" s="1112"/>
      <c r="HH129" s="1112"/>
      <c r="HI129" s="1112"/>
      <c r="HJ129" s="1112"/>
      <c r="HK129" s="1112"/>
      <c r="HL129" s="1112"/>
      <c r="HM129" s="1112"/>
      <c r="HN129" s="1112"/>
      <c r="HO129" s="1112"/>
      <c r="HP129" s="1112"/>
      <c r="HQ129" s="1112"/>
      <c r="HR129" s="1112"/>
      <c r="HS129" s="1112"/>
      <c r="HT129" s="1112"/>
      <c r="HU129" s="1112"/>
      <c r="HV129" s="1112"/>
      <c r="HW129" s="1112"/>
      <c r="HX129" s="1112"/>
      <c r="HY129" s="1112"/>
      <c r="HZ129" s="1112"/>
      <c r="IA129" s="1112"/>
      <c r="IB129" s="1112"/>
      <c r="IC129" s="1112"/>
      <c r="ID129" s="1112"/>
      <c r="IE129" s="1112"/>
      <c r="IF129" s="1112"/>
      <c r="IG129" s="1112"/>
      <c r="IH129" s="1112"/>
      <c r="II129" s="1112"/>
      <c r="IJ129" s="1112"/>
      <c r="IK129" s="1112"/>
      <c r="IL129" s="1112"/>
      <c r="IM129" s="1112"/>
      <c r="IN129" s="1112"/>
      <c r="IO129" s="1112"/>
      <c r="IP129" s="1112"/>
      <c r="IQ129" s="1112"/>
      <c r="IR129" s="1112"/>
      <c r="IS129" s="1112"/>
      <c r="IT129" s="1112"/>
      <c r="IU129" s="1112"/>
      <c r="IV129" s="1112"/>
      <c r="IW129" s="1112"/>
      <c r="IX129" s="1112"/>
      <c r="IY129" s="1112"/>
      <c r="IZ129" s="1112"/>
      <c r="JA129" s="1112"/>
      <c r="JB129" s="1112"/>
      <c r="JC129" s="1112"/>
      <c r="JD129" s="1112"/>
      <c r="JE129" s="1112"/>
      <c r="JF129" s="1112"/>
      <c r="JG129" s="1112"/>
      <c r="JH129" s="1112"/>
      <c r="JI129" s="1112"/>
      <c r="JJ129" s="1112"/>
      <c r="JK129" s="1112"/>
      <c r="JL129" s="1112"/>
      <c r="JM129" s="1112"/>
      <c r="JN129" s="1112"/>
      <c r="JO129" s="1112"/>
      <c r="JP129" s="1112"/>
      <c r="JQ129" s="1112"/>
      <c r="JR129" s="1112"/>
      <c r="JS129" s="1112"/>
      <c r="JT129" s="1112"/>
      <c r="JU129" s="1112"/>
      <c r="JV129" s="1112"/>
      <c r="JW129" s="1112"/>
      <c r="JX129" s="1112"/>
      <c r="JY129" s="1112"/>
      <c r="JZ129" s="1112"/>
      <c r="KA129" s="1112"/>
      <c r="KB129" s="1112"/>
      <c r="KC129" s="1112"/>
      <c r="KD129" s="1112"/>
      <c r="KE129" s="1112"/>
      <c r="KF129" s="1112"/>
      <c r="KG129" s="1112"/>
      <c r="KH129" s="1112"/>
      <c r="KI129" s="1112"/>
      <c r="KJ129" s="1112"/>
      <c r="KK129" s="1112"/>
      <c r="KL129" s="1112"/>
      <c r="KM129" s="1112"/>
      <c r="KN129" s="1112"/>
      <c r="KO129" s="1112"/>
      <c r="KP129" s="1112"/>
      <c r="KQ129" s="1112"/>
      <c r="KR129" s="1112"/>
      <c r="KS129" s="1112"/>
      <c r="KT129" s="1112"/>
      <c r="KU129" s="1112"/>
      <c r="KV129" s="1112"/>
      <c r="KW129" s="1112"/>
      <c r="KX129" s="1112"/>
      <c r="KY129" s="1112"/>
      <c r="KZ129" s="1112"/>
      <c r="LA129" s="1112"/>
      <c r="LB129" s="1112"/>
      <c r="LC129" s="1112"/>
      <c r="LD129" s="1112"/>
      <c r="LE129" s="1112"/>
      <c r="LF129" s="1112"/>
      <c r="LG129" s="1112"/>
      <c r="LH129" s="1112"/>
      <c r="LI129" s="1112"/>
      <c r="LJ129" s="1112"/>
      <c r="LK129" s="1112"/>
      <c r="LL129" s="1112"/>
      <c r="LM129" s="1112"/>
      <c r="LN129" s="1112"/>
      <c r="LO129" s="1112"/>
      <c r="LP129" s="1112"/>
      <c r="LQ129" s="1112"/>
      <c r="LR129" s="1112"/>
      <c r="LS129" s="1112"/>
      <c r="LT129" s="1112"/>
      <c r="LU129" s="1112"/>
      <c r="LV129" s="1112"/>
      <c r="LW129" s="1112"/>
      <c r="LX129" s="1112"/>
      <c r="LY129" s="1112"/>
      <c r="LZ129" s="1112"/>
      <c r="MA129" s="1112"/>
      <c r="MB129" s="1112"/>
      <c r="MC129" s="1112"/>
      <c r="MD129" s="1112"/>
      <c r="ME129" s="1112"/>
      <c r="MF129" s="1112"/>
      <c r="MG129" s="1112"/>
      <c r="MH129" s="1112"/>
      <c r="MI129" s="1112"/>
      <c r="MJ129" s="1112"/>
      <c r="MK129" s="1112"/>
      <c r="ML129" s="1112"/>
      <c r="MM129" s="1112"/>
      <c r="MN129" s="1112"/>
      <c r="MO129" s="1112"/>
      <c r="MP129" s="1112"/>
      <c r="MQ129" s="1112"/>
      <c r="MR129" s="1112"/>
      <c r="MS129" s="1112"/>
      <c r="MT129" s="1112"/>
      <c r="MU129" s="1112"/>
      <c r="MV129" s="1112"/>
      <c r="MW129" s="1112"/>
      <c r="MX129" s="1112"/>
      <c r="MY129" s="1112"/>
      <c r="MZ129" s="1112"/>
      <c r="NA129" s="1112"/>
      <c r="NB129" s="1112"/>
      <c r="NC129" s="1112"/>
      <c r="ND129" s="1112"/>
      <c r="NE129" s="1112"/>
      <c r="NF129" s="1112"/>
      <c r="NG129" s="1112"/>
      <c r="NH129" s="1112"/>
      <c r="NI129" s="1112"/>
      <c r="NJ129" s="1112"/>
      <c r="NK129" s="1112"/>
      <c r="NL129" s="1112"/>
      <c r="NM129" s="1112"/>
      <c r="NN129" s="1112"/>
      <c r="NO129" s="1112"/>
      <c r="NP129" s="1112"/>
      <c r="NQ129" s="1112"/>
      <c r="NR129" s="1112"/>
      <c r="NS129" s="1112"/>
      <c r="NT129" s="1112"/>
      <c r="NU129" s="1112"/>
      <c r="NV129" s="1112"/>
      <c r="NW129" s="1112"/>
      <c r="NX129" s="1112"/>
      <c r="NY129" s="1112"/>
      <c r="NZ129" s="1112"/>
      <c r="OA129" s="1112"/>
      <c r="OB129" s="1112"/>
      <c r="OC129" s="1112"/>
      <c r="OD129" s="1112"/>
      <c r="OE129" s="1112"/>
      <c r="OF129" s="1112"/>
      <c r="OG129" s="1112"/>
      <c r="OH129" s="1112"/>
      <c r="OI129" s="1112"/>
      <c r="OJ129" s="1112"/>
      <c r="OK129" s="1112"/>
      <c r="OL129" s="1112"/>
      <c r="OM129" s="1112"/>
      <c r="ON129" s="1112"/>
      <c r="OO129" s="1112"/>
      <c r="OP129" s="1112"/>
      <c r="OQ129" s="1112"/>
      <c r="OR129" s="1112"/>
      <c r="OS129" s="1112"/>
      <c r="OT129" s="1112"/>
      <c r="OU129" s="1112"/>
      <c r="OV129" s="1112"/>
      <c r="OW129" s="1112"/>
      <c r="OX129" s="1112"/>
      <c r="OY129" s="1112"/>
      <c r="OZ129" s="1112"/>
      <c r="PA129" s="1112"/>
      <c r="PB129" s="1112"/>
      <c r="PC129" s="1112"/>
      <c r="PD129" s="1112"/>
      <c r="PE129" s="1112"/>
      <c r="PF129" s="1112"/>
      <c r="PG129" s="1112"/>
      <c r="PH129" s="1112"/>
      <c r="PI129" s="1112"/>
      <c r="PJ129" s="1112"/>
      <c r="PK129" s="1112"/>
      <c r="PL129" s="1112"/>
      <c r="PM129" s="1112"/>
      <c r="PN129" s="1112"/>
      <c r="PO129" s="1112"/>
      <c r="PP129" s="1112"/>
      <c r="PQ129" s="1112"/>
      <c r="PR129" s="1112"/>
      <c r="PS129" s="1112"/>
      <c r="PT129" s="1112"/>
      <c r="PU129" s="1112"/>
      <c r="PV129" s="1112"/>
      <c r="PW129" s="1112"/>
      <c r="PX129" s="1112"/>
      <c r="PY129" s="1112"/>
      <c r="PZ129" s="1112"/>
      <c r="QA129" s="1112"/>
      <c r="QB129" s="1112"/>
      <c r="QC129" s="1112"/>
      <c r="QD129" s="1112"/>
      <c r="QE129" s="1112"/>
      <c r="QF129" s="1112"/>
      <c r="QG129" s="1112"/>
      <c r="QH129" s="1112"/>
      <c r="QI129" s="1112"/>
      <c r="QJ129" s="1112"/>
      <c r="QK129" s="1112"/>
      <c r="QL129" s="1112"/>
      <c r="QM129" s="1112"/>
      <c r="QN129" s="1112"/>
      <c r="QO129" s="1112"/>
      <c r="QP129" s="1112"/>
      <c r="QQ129" s="1112"/>
      <c r="QR129" s="1112"/>
      <c r="QS129" s="1112"/>
      <c r="QT129" s="1112"/>
      <c r="QU129" s="1112"/>
      <c r="QV129" s="1112"/>
      <c r="QW129" s="1112"/>
      <c r="QX129" s="1112"/>
      <c r="QY129" s="1112"/>
      <c r="QZ129" s="1112"/>
      <c r="RA129" s="1112"/>
      <c r="RB129" s="1112"/>
      <c r="RC129" s="1112"/>
      <c r="RD129" s="1112"/>
      <c r="RE129" s="1112"/>
      <c r="RF129" s="1112"/>
      <c r="RG129" s="1112"/>
      <c r="RH129" s="1112"/>
      <c r="RI129" s="1112"/>
      <c r="RJ129" s="1112"/>
      <c r="RK129" s="1112"/>
      <c r="RL129" s="1112"/>
      <c r="RM129" s="1112"/>
      <c r="RN129" s="1112"/>
      <c r="RO129" s="1112"/>
      <c r="RP129" s="1112"/>
      <c r="RQ129" s="1112"/>
      <c r="RR129" s="1112"/>
      <c r="RS129" s="1112"/>
      <c r="RT129" s="1112"/>
      <c r="RU129" s="1112"/>
      <c r="RV129" s="1112"/>
      <c r="RW129" s="1112"/>
      <c r="RX129" s="1112"/>
      <c r="RY129" s="1112"/>
      <c r="RZ129" s="1112"/>
      <c r="SA129" s="1112"/>
      <c r="SB129" s="1112"/>
      <c r="SC129" s="1112"/>
      <c r="SD129" s="1112"/>
      <c r="SE129" s="1112"/>
      <c r="SF129" s="1112"/>
      <c r="SG129" s="1112"/>
      <c r="SH129" s="1112"/>
      <c r="SI129" s="1112"/>
      <c r="SJ129" s="1112"/>
      <c r="SK129" s="1112"/>
      <c r="SL129" s="1112"/>
      <c r="SM129" s="1112"/>
      <c r="SN129" s="1112"/>
      <c r="SO129" s="1112"/>
      <c r="SP129" s="1112"/>
      <c r="SQ129" s="1112"/>
      <c r="SR129" s="1112"/>
      <c r="SS129" s="1112"/>
      <c r="ST129" s="1112"/>
      <c r="SU129" s="1112"/>
      <c r="SV129" s="1112"/>
      <c r="SW129" s="1112"/>
      <c r="SX129" s="1112"/>
      <c r="SY129" s="1112"/>
      <c r="SZ129" s="1112"/>
      <c r="TA129" s="1112"/>
      <c r="TB129" s="1112"/>
      <c r="TC129" s="1112"/>
      <c r="TD129" s="1112"/>
      <c r="TE129" s="1112"/>
      <c r="TF129" s="1112"/>
      <c r="TG129" s="1112"/>
      <c r="TH129" s="1112"/>
      <c r="TI129" s="1112"/>
      <c r="TJ129" s="1112"/>
      <c r="TK129" s="1112"/>
      <c r="TL129" s="1112"/>
      <c r="TM129" s="1112"/>
      <c r="TN129" s="1112"/>
      <c r="TO129" s="1112"/>
      <c r="TP129" s="1112"/>
      <c r="TQ129" s="1112"/>
      <c r="TR129" s="1112"/>
      <c r="TS129" s="1112"/>
      <c r="TT129" s="1112"/>
      <c r="TU129" s="1112"/>
      <c r="TV129" s="1112"/>
      <c r="TW129" s="1112"/>
      <c r="TX129" s="1112"/>
      <c r="TY129" s="1112"/>
      <c r="TZ129" s="1112"/>
      <c r="UA129" s="1112"/>
      <c r="UB129" s="1112"/>
      <c r="UC129" s="1112"/>
      <c r="UD129" s="1112"/>
      <c r="UE129" s="1112"/>
      <c r="UF129" s="1112"/>
      <c r="UG129" s="1112"/>
      <c r="UH129" s="1112"/>
      <c r="UI129" s="1112"/>
      <c r="UJ129" s="1112"/>
      <c r="UK129" s="1112"/>
      <c r="UL129" s="1112"/>
      <c r="UM129" s="1112"/>
      <c r="UN129" s="1112"/>
      <c r="UO129" s="1112"/>
      <c r="UP129" s="1112"/>
      <c r="UQ129" s="1112"/>
      <c r="UR129" s="1112"/>
      <c r="US129" s="1112"/>
      <c r="UT129" s="1112"/>
      <c r="UU129" s="1112"/>
      <c r="UV129" s="1112"/>
      <c r="UW129" s="1112"/>
      <c r="UX129" s="1112"/>
      <c r="UY129" s="1112"/>
      <c r="UZ129" s="1112"/>
      <c r="VA129" s="1112"/>
      <c r="VB129" s="1112"/>
      <c r="VC129" s="1112"/>
      <c r="VD129" s="1112"/>
      <c r="VE129" s="1112"/>
      <c r="VF129" s="1112"/>
      <c r="VG129" s="1112"/>
      <c r="VH129" s="1112"/>
      <c r="VI129" s="1112"/>
      <c r="VJ129" s="1112"/>
      <c r="VK129" s="1112"/>
      <c r="VL129" s="1112"/>
      <c r="VM129" s="1112"/>
      <c r="VN129" s="1112"/>
      <c r="VO129" s="1112"/>
      <c r="VP129" s="1112"/>
      <c r="VQ129" s="1112"/>
      <c r="VR129" s="1112"/>
      <c r="VS129" s="1112"/>
      <c r="VT129" s="1112"/>
      <c r="VU129" s="1112"/>
      <c r="VV129" s="1112"/>
      <c r="VW129" s="1112"/>
      <c r="VX129" s="1112"/>
      <c r="VY129" s="1112"/>
      <c r="VZ129" s="1112"/>
      <c r="WA129" s="1112"/>
    </row>
    <row r="130" spans="9:599">
      <c r="I130" s="1112"/>
      <c r="J130" s="1112"/>
      <c r="K130" s="1112"/>
      <c r="L130" s="1112"/>
      <c r="M130" s="1112"/>
      <c r="N130" s="1112"/>
      <c r="O130" s="1112"/>
      <c r="P130" s="1112"/>
      <c r="Q130" s="1112"/>
      <c r="R130" s="1112"/>
      <c r="S130" s="1112"/>
      <c r="T130" s="1112"/>
      <c r="U130" s="1112"/>
      <c r="V130" s="1112"/>
      <c r="W130" s="1112"/>
      <c r="X130" s="1112"/>
      <c r="Y130" s="1112"/>
      <c r="Z130" s="1112"/>
      <c r="AA130" s="1112"/>
      <c r="AB130" s="1112"/>
      <c r="AC130" s="1112"/>
      <c r="AD130" s="1112"/>
      <c r="AE130" s="1112"/>
      <c r="AF130" s="1112"/>
      <c r="AG130" s="1112"/>
      <c r="AH130" s="1112"/>
      <c r="AI130" s="1112"/>
      <c r="AJ130" s="1112"/>
      <c r="AK130" s="1112"/>
      <c r="AL130" s="1112"/>
      <c r="AM130" s="1112"/>
      <c r="AN130" s="1112"/>
      <c r="AO130" s="1112"/>
      <c r="AP130" s="1112"/>
      <c r="AQ130" s="1112"/>
      <c r="AR130" s="1112"/>
      <c r="AS130" s="1112"/>
      <c r="AT130" s="1112"/>
      <c r="AU130" s="1112"/>
      <c r="AV130" s="1112"/>
      <c r="AW130" s="1112"/>
      <c r="AX130" s="1112"/>
      <c r="AY130" s="1112"/>
      <c r="AZ130" s="1112"/>
      <c r="BA130" s="1112"/>
      <c r="BB130" s="1112"/>
      <c r="BC130" s="1112"/>
      <c r="BD130" s="1112"/>
      <c r="BE130" s="1112"/>
      <c r="BF130" s="1112"/>
      <c r="BG130" s="1112"/>
      <c r="BH130" s="1112"/>
      <c r="BI130" s="1112"/>
      <c r="BJ130" s="1112"/>
      <c r="BK130" s="1112"/>
      <c r="BL130" s="1112"/>
      <c r="BM130" s="1112"/>
      <c r="BN130" s="1112"/>
      <c r="BO130" s="1112"/>
      <c r="BP130" s="1112"/>
      <c r="BQ130" s="1112"/>
      <c r="BR130" s="1112"/>
      <c r="BS130" s="1112"/>
      <c r="BT130" s="1112"/>
      <c r="BU130" s="1112"/>
      <c r="BV130" s="1112"/>
      <c r="BW130" s="1112"/>
      <c r="BX130" s="1112"/>
      <c r="BY130" s="1112"/>
      <c r="BZ130" s="1112"/>
      <c r="CA130" s="1112"/>
      <c r="CB130" s="1112"/>
      <c r="CC130" s="1112"/>
      <c r="CD130" s="1112"/>
      <c r="CE130" s="1112"/>
      <c r="CF130" s="1112"/>
      <c r="CG130" s="1112"/>
      <c r="CH130" s="1112"/>
      <c r="CI130" s="1112"/>
      <c r="CJ130" s="1112"/>
      <c r="CK130" s="1112"/>
      <c r="CL130" s="1112"/>
      <c r="CM130" s="1112"/>
      <c r="CN130" s="1112"/>
      <c r="CO130" s="1112"/>
      <c r="CP130" s="1112"/>
      <c r="CQ130" s="1112"/>
      <c r="CR130" s="1112"/>
      <c r="CS130" s="1112"/>
      <c r="CT130" s="1112"/>
      <c r="CU130" s="1112"/>
      <c r="CV130" s="1112"/>
      <c r="CW130" s="1112"/>
      <c r="CX130" s="1112"/>
      <c r="CY130" s="1112"/>
      <c r="CZ130" s="1112"/>
      <c r="DA130" s="1112"/>
      <c r="DB130" s="1112"/>
      <c r="DC130" s="1112"/>
      <c r="DD130" s="1112"/>
      <c r="DE130" s="1112"/>
      <c r="DF130" s="1112"/>
      <c r="DG130" s="1112"/>
      <c r="DH130" s="1112"/>
      <c r="DI130" s="1112"/>
      <c r="DJ130" s="1112"/>
      <c r="DK130" s="1112"/>
      <c r="DL130" s="1112"/>
      <c r="DM130" s="1112"/>
      <c r="DN130" s="1112"/>
      <c r="DO130" s="1112"/>
      <c r="DP130" s="1112"/>
      <c r="DQ130" s="1112"/>
      <c r="DR130" s="1112"/>
      <c r="DS130" s="1112"/>
      <c r="DT130" s="1112"/>
      <c r="DU130" s="1112"/>
      <c r="DV130" s="1112"/>
      <c r="DW130" s="1112"/>
      <c r="DX130" s="1112"/>
      <c r="DY130" s="1112"/>
      <c r="DZ130" s="1112"/>
      <c r="EA130" s="1112"/>
      <c r="EB130" s="1112"/>
      <c r="EC130" s="1112"/>
      <c r="ED130" s="1112"/>
      <c r="EE130" s="1112"/>
      <c r="EF130" s="1112"/>
      <c r="EG130" s="1112"/>
      <c r="EH130" s="1112"/>
      <c r="EI130" s="1112"/>
      <c r="EJ130" s="1112"/>
      <c r="EK130" s="1112"/>
      <c r="EL130" s="1112"/>
      <c r="EM130" s="1112"/>
      <c r="EN130" s="1112"/>
      <c r="EO130" s="1112"/>
      <c r="EP130" s="1112"/>
      <c r="EQ130" s="1112"/>
      <c r="ER130" s="1112"/>
      <c r="ES130" s="1112"/>
      <c r="ET130" s="1112"/>
      <c r="EU130" s="1112"/>
      <c r="EV130" s="1112"/>
      <c r="EW130" s="1112"/>
      <c r="EX130" s="1112"/>
      <c r="EY130" s="1112"/>
      <c r="EZ130" s="1112"/>
      <c r="FA130" s="1112"/>
      <c r="FB130" s="1112"/>
      <c r="FC130" s="1112"/>
      <c r="FD130" s="1112"/>
      <c r="FE130" s="1112"/>
      <c r="FF130" s="1112"/>
      <c r="FG130" s="1112"/>
      <c r="FH130" s="1112"/>
      <c r="FI130" s="1112"/>
      <c r="FJ130" s="1112"/>
      <c r="FK130" s="1112"/>
      <c r="FL130" s="1112"/>
      <c r="FM130" s="1112"/>
      <c r="FN130" s="1112"/>
      <c r="FO130" s="1112"/>
      <c r="FP130" s="1112"/>
      <c r="FQ130" s="1112"/>
      <c r="FR130" s="1112"/>
      <c r="FS130" s="1112"/>
      <c r="FT130" s="1112"/>
      <c r="FU130" s="1112"/>
      <c r="FV130" s="1112"/>
      <c r="FW130" s="1112"/>
      <c r="FX130" s="1112"/>
      <c r="FY130" s="1112"/>
      <c r="FZ130" s="1112"/>
      <c r="GA130" s="1112"/>
      <c r="GB130" s="1112"/>
      <c r="GC130" s="1112"/>
      <c r="GD130" s="1112"/>
      <c r="GE130" s="1112"/>
      <c r="GF130" s="1112"/>
      <c r="GG130" s="1112"/>
      <c r="GH130" s="1112"/>
      <c r="GI130" s="1112"/>
      <c r="GJ130" s="1112"/>
      <c r="GK130" s="1112"/>
      <c r="GL130" s="1112"/>
      <c r="GM130" s="1112"/>
      <c r="GN130" s="1112"/>
      <c r="GO130" s="1112"/>
      <c r="GP130" s="1112"/>
      <c r="GQ130" s="1112"/>
      <c r="GR130" s="1112"/>
      <c r="GS130" s="1112"/>
      <c r="GT130" s="1112"/>
      <c r="GU130" s="1112"/>
      <c r="GV130" s="1112"/>
      <c r="GW130" s="1112"/>
      <c r="GX130" s="1112"/>
      <c r="GY130" s="1112"/>
      <c r="GZ130" s="1112"/>
      <c r="HA130" s="1112"/>
      <c r="HB130" s="1112"/>
      <c r="HC130" s="1112"/>
      <c r="HD130" s="1112"/>
      <c r="HE130" s="1112"/>
      <c r="HF130" s="1112"/>
      <c r="HG130" s="1112"/>
      <c r="HH130" s="1112"/>
      <c r="HI130" s="1112"/>
      <c r="HJ130" s="1112"/>
      <c r="HK130" s="1112"/>
      <c r="HL130" s="1112"/>
      <c r="HM130" s="1112"/>
      <c r="HN130" s="1112"/>
      <c r="HO130" s="1112"/>
      <c r="HP130" s="1112"/>
      <c r="HQ130" s="1112"/>
      <c r="HR130" s="1112"/>
      <c r="HS130" s="1112"/>
      <c r="HT130" s="1112"/>
      <c r="HU130" s="1112"/>
      <c r="HV130" s="1112"/>
      <c r="HW130" s="1112"/>
      <c r="HX130" s="1112"/>
      <c r="HY130" s="1112"/>
      <c r="HZ130" s="1112"/>
      <c r="IA130" s="1112"/>
      <c r="IB130" s="1112"/>
      <c r="IC130" s="1112"/>
      <c r="ID130" s="1112"/>
      <c r="IE130" s="1112"/>
      <c r="IF130" s="1112"/>
      <c r="IG130" s="1112"/>
      <c r="IH130" s="1112"/>
      <c r="II130" s="1112"/>
      <c r="IJ130" s="1112"/>
      <c r="IK130" s="1112"/>
      <c r="IL130" s="1112"/>
      <c r="IM130" s="1112"/>
      <c r="IN130" s="1112"/>
      <c r="IO130" s="1112"/>
      <c r="IP130" s="1112"/>
      <c r="IQ130" s="1112"/>
      <c r="IR130" s="1112"/>
      <c r="IS130" s="1112"/>
      <c r="IT130" s="1112"/>
      <c r="IU130" s="1112"/>
      <c r="IV130" s="1112"/>
      <c r="IW130" s="1112"/>
      <c r="IX130" s="1112"/>
      <c r="IY130" s="1112"/>
      <c r="IZ130" s="1112"/>
      <c r="JA130" s="1112"/>
      <c r="JB130" s="1112"/>
      <c r="JC130" s="1112"/>
      <c r="JD130" s="1112"/>
      <c r="JE130" s="1112"/>
      <c r="JF130" s="1112"/>
      <c r="JG130" s="1112"/>
      <c r="JH130" s="1112"/>
      <c r="JI130" s="1112"/>
      <c r="JJ130" s="1112"/>
      <c r="JK130" s="1112"/>
      <c r="JL130" s="1112"/>
      <c r="JM130" s="1112"/>
      <c r="JN130" s="1112"/>
      <c r="JO130" s="1112"/>
      <c r="JP130" s="1112"/>
      <c r="JQ130" s="1112"/>
      <c r="JR130" s="1112"/>
      <c r="JS130" s="1112"/>
      <c r="JT130" s="1112"/>
      <c r="JU130" s="1112"/>
      <c r="JV130" s="1112"/>
      <c r="JW130" s="1112"/>
      <c r="JX130" s="1112"/>
      <c r="JY130" s="1112"/>
      <c r="JZ130" s="1112"/>
      <c r="KA130" s="1112"/>
      <c r="KB130" s="1112"/>
      <c r="KC130" s="1112"/>
      <c r="KD130" s="1112"/>
      <c r="KE130" s="1112"/>
      <c r="KF130" s="1112"/>
      <c r="KG130" s="1112"/>
      <c r="KH130" s="1112"/>
      <c r="KI130" s="1112"/>
      <c r="KJ130" s="1112"/>
      <c r="KK130" s="1112"/>
      <c r="KL130" s="1112"/>
      <c r="KM130" s="1112"/>
      <c r="KN130" s="1112"/>
      <c r="KO130" s="1112"/>
      <c r="KP130" s="1112"/>
      <c r="KQ130" s="1112"/>
      <c r="KR130" s="1112"/>
      <c r="KS130" s="1112"/>
      <c r="KT130" s="1112"/>
      <c r="KU130" s="1112"/>
      <c r="KV130" s="1112"/>
      <c r="KW130" s="1112"/>
      <c r="KX130" s="1112"/>
      <c r="KY130" s="1112"/>
      <c r="KZ130" s="1112"/>
      <c r="LA130" s="1112"/>
      <c r="LB130" s="1112"/>
      <c r="LC130" s="1112"/>
      <c r="LD130" s="1112"/>
      <c r="LE130" s="1112"/>
      <c r="LF130" s="1112"/>
      <c r="LG130" s="1112"/>
      <c r="LH130" s="1112"/>
      <c r="LI130" s="1112"/>
      <c r="LJ130" s="1112"/>
      <c r="LK130" s="1112"/>
      <c r="LL130" s="1112"/>
      <c r="LM130" s="1112"/>
      <c r="LN130" s="1112"/>
      <c r="LO130" s="1112"/>
      <c r="LP130" s="1112"/>
      <c r="LQ130" s="1112"/>
      <c r="LR130" s="1112"/>
      <c r="LS130" s="1112"/>
      <c r="LT130" s="1112"/>
      <c r="LU130" s="1112"/>
      <c r="LV130" s="1112"/>
      <c r="LW130" s="1112"/>
      <c r="LX130" s="1112"/>
      <c r="LY130" s="1112"/>
      <c r="LZ130" s="1112"/>
      <c r="MA130" s="1112"/>
      <c r="MB130" s="1112"/>
      <c r="MC130" s="1112"/>
      <c r="MD130" s="1112"/>
      <c r="ME130" s="1112"/>
      <c r="MF130" s="1112"/>
      <c r="MG130" s="1112"/>
      <c r="MH130" s="1112"/>
      <c r="MI130" s="1112"/>
      <c r="MJ130" s="1112"/>
      <c r="MK130" s="1112"/>
      <c r="ML130" s="1112"/>
      <c r="MM130" s="1112"/>
      <c r="MN130" s="1112"/>
      <c r="MO130" s="1112"/>
      <c r="MP130" s="1112"/>
      <c r="MQ130" s="1112"/>
      <c r="MR130" s="1112"/>
      <c r="MS130" s="1112"/>
      <c r="MT130" s="1112"/>
      <c r="MU130" s="1112"/>
      <c r="MV130" s="1112"/>
      <c r="MW130" s="1112"/>
      <c r="MX130" s="1112"/>
      <c r="MY130" s="1112"/>
      <c r="MZ130" s="1112"/>
      <c r="NA130" s="1112"/>
      <c r="NB130" s="1112"/>
      <c r="NC130" s="1112"/>
      <c r="ND130" s="1112"/>
      <c r="NE130" s="1112"/>
      <c r="NF130" s="1112"/>
      <c r="NG130" s="1112"/>
      <c r="NH130" s="1112"/>
      <c r="NI130" s="1112"/>
      <c r="NJ130" s="1112"/>
      <c r="NK130" s="1112"/>
      <c r="NL130" s="1112"/>
      <c r="NM130" s="1112"/>
      <c r="NN130" s="1112"/>
      <c r="NO130" s="1112"/>
      <c r="NP130" s="1112"/>
      <c r="NQ130" s="1112"/>
      <c r="NR130" s="1112"/>
      <c r="NS130" s="1112"/>
      <c r="NT130" s="1112"/>
      <c r="NU130" s="1112"/>
      <c r="NV130" s="1112"/>
      <c r="NW130" s="1112"/>
      <c r="NX130" s="1112"/>
      <c r="NY130" s="1112"/>
      <c r="NZ130" s="1112"/>
      <c r="OA130" s="1112"/>
      <c r="OB130" s="1112"/>
      <c r="OC130" s="1112"/>
      <c r="OD130" s="1112"/>
      <c r="OE130" s="1112"/>
      <c r="OF130" s="1112"/>
      <c r="OG130" s="1112"/>
      <c r="OH130" s="1112"/>
      <c r="OI130" s="1112"/>
      <c r="OJ130" s="1112"/>
      <c r="OK130" s="1112"/>
      <c r="OL130" s="1112"/>
      <c r="OM130" s="1112"/>
      <c r="ON130" s="1112"/>
      <c r="OO130" s="1112"/>
      <c r="OP130" s="1112"/>
      <c r="OQ130" s="1112"/>
      <c r="OR130" s="1112"/>
      <c r="OS130" s="1112"/>
      <c r="OT130" s="1112"/>
      <c r="OU130" s="1112"/>
      <c r="OV130" s="1112"/>
      <c r="OW130" s="1112"/>
      <c r="OX130" s="1112"/>
      <c r="OY130" s="1112"/>
      <c r="OZ130" s="1112"/>
      <c r="PA130" s="1112"/>
      <c r="PB130" s="1112"/>
      <c r="PC130" s="1112"/>
      <c r="PD130" s="1112"/>
      <c r="PE130" s="1112"/>
      <c r="PF130" s="1112"/>
      <c r="PG130" s="1112"/>
      <c r="PH130" s="1112"/>
      <c r="PI130" s="1112"/>
      <c r="PJ130" s="1112"/>
      <c r="PK130" s="1112"/>
      <c r="PL130" s="1112"/>
      <c r="PM130" s="1112"/>
      <c r="PN130" s="1112"/>
      <c r="PO130" s="1112"/>
      <c r="PP130" s="1112"/>
      <c r="PQ130" s="1112"/>
      <c r="PR130" s="1112"/>
      <c r="PS130" s="1112"/>
      <c r="PT130" s="1112"/>
      <c r="PU130" s="1112"/>
      <c r="PV130" s="1112"/>
      <c r="PW130" s="1112"/>
      <c r="PX130" s="1112"/>
      <c r="PY130" s="1112"/>
      <c r="PZ130" s="1112"/>
      <c r="QA130" s="1112"/>
      <c r="QB130" s="1112"/>
      <c r="QC130" s="1112"/>
      <c r="QD130" s="1112"/>
      <c r="QE130" s="1112"/>
      <c r="QF130" s="1112"/>
      <c r="QG130" s="1112"/>
      <c r="QH130" s="1112"/>
      <c r="QI130" s="1112"/>
      <c r="QJ130" s="1112"/>
      <c r="QK130" s="1112"/>
      <c r="QL130" s="1112"/>
      <c r="QM130" s="1112"/>
      <c r="QN130" s="1112"/>
      <c r="QO130" s="1112"/>
      <c r="QP130" s="1112"/>
      <c r="QQ130" s="1112"/>
      <c r="QR130" s="1112"/>
      <c r="QS130" s="1112"/>
      <c r="QT130" s="1112"/>
      <c r="QU130" s="1112"/>
      <c r="QV130" s="1112"/>
      <c r="QW130" s="1112"/>
      <c r="QX130" s="1112"/>
      <c r="QY130" s="1112"/>
      <c r="QZ130" s="1112"/>
      <c r="RA130" s="1112"/>
      <c r="RB130" s="1112"/>
      <c r="RC130" s="1112"/>
      <c r="RD130" s="1112"/>
      <c r="RE130" s="1112"/>
      <c r="RF130" s="1112"/>
      <c r="RG130" s="1112"/>
      <c r="RH130" s="1112"/>
      <c r="RI130" s="1112"/>
      <c r="RJ130" s="1112"/>
      <c r="RK130" s="1112"/>
      <c r="RL130" s="1112"/>
      <c r="RM130" s="1112"/>
      <c r="RN130" s="1112"/>
      <c r="RO130" s="1112"/>
      <c r="RP130" s="1112"/>
      <c r="RQ130" s="1112"/>
      <c r="RR130" s="1112"/>
      <c r="RS130" s="1112"/>
      <c r="RT130" s="1112"/>
      <c r="RU130" s="1112"/>
      <c r="RV130" s="1112"/>
      <c r="RW130" s="1112"/>
      <c r="RX130" s="1112"/>
      <c r="RY130" s="1112"/>
      <c r="RZ130" s="1112"/>
      <c r="SA130" s="1112"/>
      <c r="SB130" s="1112"/>
      <c r="SC130" s="1112"/>
      <c r="SD130" s="1112"/>
      <c r="SE130" s="1112"/>
      <c r="SF130" s="1112"/>
      <c r="SG130" s="1112"/>
      <c r="SH130" s="1112"/>
      <c r="SI130" s="1112"/>
      <c r="SJ130" s="1112"/>
      <c r="SK130" s="1112"/>
      <c r="SL130" s="1112"/>
      <c r="SM130" s="1112"/>
      <c r="SN130" s="1112"/>
      <c r="SO130" s="1112"/>
      <c r="SP130" s="1112"/>
      <c r="SQ130" s="1112"/>
      <c r="SR130" s="1112"/>
      <c r="SS130" s="1112"/>
      <c r="ST130" s="1112"/>
      <c r="SU130" s="1112"/>
      <c r="SV130" s="1112"/>
      <c r="SW130" s="1112"/>
      <c r="SX130" s="1112"/>
      <c r="SY130" s="1112"/>
      <c r="SZ130" s="1112"/>
      <c r="TA130" s="1112"/>
      <c r="TB130" s="1112"/>
      <c r="TC130" s="1112"/>
      <c r="TD130" s="1112"/>
      <c r="TE130" s="1112"/>
      <c r="TF130" s="1112"/>
      <c r="TG130" s="1112"/>
      <c r="TH130" s="1112"/>
      <c r="TI130" s="1112"/>
      <c r="TJ130" s="1112"/>
      <c r="TK130" s="1112"/>
      <c r="TL130" s="1112"/>
      <c r="TM130" s="1112"/>
      <c r="TN130" s="1112"/>
      <c r="TO130" s="1112"/>
      <c r="TP130" s="1112"/>
      <c r="TQ130" s="1112"/>
      <c r="TR130" s="1112"/>
      <c r="TS130" s="1112"/>
      <c r="TT130" s="1112"/>
      <c r="TU130" s="1112"/>
      <c r="TV130" s="1112"/>
      <c r="TW130" s="1112"/>
      <c r="TX130" s="1112"/>
      <c r="TY130" s="1112"/>
      <c r="TZ130" s="1112"/>
      <c r="UA130" s="1112"/>
      <c r="UB130" s="1112"/>
      <c r="UC130" s="1112"/>
      <c r="UD130" s="1112"/>
      <c r="UE130" s="1112"/>
      <c r="UF130" s="1112"/>
      <c r="UG130" s="1112"/>
      <c r="UH130" s="1112"/>
      <c r="UI130" s="1112"/>
      <c r="UJ130" s="1112"/>
      <c r="UK130" s="1112"/>
      <c r="UL130" s="1112"/>
      <c r="UM130" s="1112"/>
      <c r="UN130" s="1112"/>
      <c r="UO130" s="1112"/>
      <c r="UP130" s="1112"/>
      <c r="UQ130" s="1112"/>
      <c r="UR130" s="1112"/>
      <c r="US130" s="1112"/>
      <c r="UT130" s="1112"/>
      <c r="UU130" s="1112"/>
      <c r="UV130" s="1112"/>
      <c r="UW130" s="1112"/>
      <c r="UX130" s="1112"/>
      <c r="UY130" s="1112"/>
      <c r="UZ130" s="1112"/>
      <c r="VA130" s="1112"/>
      <c r="VB130" s="1112"/>
      <c r="VC130" s="1112"/>
      <c r="VD130" s="1112"/>
      <c r="VE130" s="1112"/>
      <c r="VF130" s="1112"/>
      <c r="VG130" s="1112"/>
      <c r="VH130" s="1112"/>
      <c r="VI130" s="1112"/>
      <c r="VJ130" s="1112"/>
      <c r="VK130" s="1112"/>
      <c r="VL130" s="1112"/>
      <c r="VM130" s="1112"/>
      <c r="VN130" s="1112"/>
      <c r="VO130" s="1112"/>
      <c r="VP130" s="1112"/>
      <c r="VQ130" s="1112"/>
      <c r="VR130" s="1112"/>
      <c r="VS130" s="1112"/>
      <c r="VT130" s="1112"/>
      <c r="VU130" s="1112"/>
      <c r="VV130" s="1112"/>
      <c r="VW130" s="1112"/>
      <c r="VX130" s="1112"/>
      <c r="VY130" s="1112"/>
      <c r="VZ130" s="1112"/>
      <c r="WA130" s="1112"/>
    </row>
    <row r="131" spans="9:599">
      <c r="I131" s="1112"/>
      <c r="J131" s="1112"/>
      <c r="K131" s="1112"/>
      <c r="L131" s="1112"/>
      <c r="M131" s="1112"/>
      <c r="N131" s="1112"/>
      <c r="O131" s="1112"/>
      <c r="P131" s="1112"/>
      <c r="Q131" s="1112"/>
      <c r="R131" s="1112"/>
      <c r="S131" s="1112"/>
      <c r="T131" s="1112"/>
      <c r="U131" s="1112"/>
      <c r="V131" s="1112"/>
      <c r="W131" s="1112"/>
      <c r="X131" s="1112"/>
      <c r="Y131" s="1112"/>
      <c r="Z131" s="1112"/>
      <c r="AA131" s="1112"/>
      <c r="AB131" s="1112"/>
      <c r="AC131" s="1112"/>
      <c r="AD131" s="1112"/>
      <c r="AE131" s="1112"/>
      <c r="AF131" s="1112"/>
      <c r="AG131" s="1112"/>
      <c r="AH131" s="1112"/>
      <c r="AI131" s="1112"/>
      <c r="AJ131" s="1112"/>
      <c r="AK131" s="1112"/>
      <c r="AL131" s="1112"/>
      <c r="AM131" s="1112"/>
      <c r="AN131" s="1112"/>
      <c r="AO131" s="1112"/>
      <c r="AP131" s="1112"/>
      <c r="AQ131" s="1112"/>
      <c r="AR131" s="1112"/>
      <c r="AS131" s="1112"/>
      <c r="AT131" s="1112"/>
      <c r="AU131" s="1112"/>
      <c r="AV131" s="1112"/>
      <c r="AW131" s="1112"/>
      <c r="AX131" s="1112"/>
      <c r="AY131" s="1112"/>
      <c r="AZ131" s="1112"/>
      <c r="BA131" s="1112"/>
      <c r="BB131" s="1112"/>
      <c r="BC131" s="1112"/>
      <c r="BD131" s="1112"/>
      <c r="BE131" s="1112"/>
      <c r="BF131" s="1112"/>
      <c r="BG131" s="1112"/>
      <c r="BH131" s="1112"/>
      <c r="BI131" s="1112"/>
      <c r="BJ131" s="1112"/>
      <c r="BK131" s="1112"/>
      <c r="BL131" s="1112"/>
      <c r="BM131" s="1112"/>
      <c r="BN131" s="1112"/>
      <c r="BO131" s="1112"/>
      <c r="BP131" s="1112"/>
      <c r="BQ131" s="1112"/>
      <c r="BR131" s="1112"/>
      <c r="BS131" s="1112"/>
      <c r="BT131" s="1112"/>
      <c r="BU131" s="1112"/>
      <c r="BV131" s="1112"/>
      <c r="BW131" s="1112"/>
      <c r="BX131" s="1112"/>
      <c r="BY131" s="1112"/>
      <c r="BZ131" s="1112"/>
      <c r="CA131" s="1112"/>
      <c r="CB131" s="1112"/>
      <c r="CC131" s="1112"/>
      <c r="CD131" s="1112"/>
      <c r="CE131" s="1112"/>
      <c r="CF131" s="1112"/>
      <c r="CG131" s="1112"/>
      <c r="CH131" s="1112"/>
      <c r="CI131" s="1112"/>
      <c r="CJ131" s="1112"/>
      <c r="CK131" s="1112"/>
      <c r="CL131" s="1112"/>
      <c r="CM131" s="1112"/>
      <c r="CN131" s="1112"/>
      <c r="CO131" s="1112"/>
      <c r="CP131" s="1112"/>
      <c r="CQ131" s="1112"/>
      <c r="CR131" s="1112"/>
      <c r="CS131" s="1112"/>
      <c r="CT131" s="1112"/>
      <c r="CU131" s="1112"/>
      <c r="CV131" s="1112"/>
      <c r="CW131" s="1112"/>
      <c r="CX131" s="1112"/>
      <c r="CY131" s="1112"/>
      <c r="CZ131" s="1112"/>
      <c r="DA131" s="1112"/>
      <c r="DB131" s="1112"/>
      <c r="DC131" s="1112"/>
      <c r="DD131" s="1112"/>
      <c r="DE131" s="1112"/>
      <c r="DF131" s="1112"/>
      <c r="DG131" s="1112"/>
      <c r="DH131" s="1112"/>
      <c r="DI131" s="1112"/>
      <c r="DJ131" s="1112"/>
      <c r="DK131" s="1112"/>
      <c r="DL131" s="1112"/>
      <c r="DM131" s="1112"/>
      <c r="DN131" s="1112"/>
      <c r="DO131" s="1112"/>
      <c r="DP131" s="1112"/>
      <c r="DQ131" s="1112"/>
      <c r="DR131" s="1112"/>
      <c r="DS131" s="1112"/>
      <c r="DT131" s="1112"/>
      <c r="DU131" s="1112"/>
      <c r="DV131" s="1112"/>
      <c r="DW131" s="1112"/>
      <c r="DX131" s="1112"/>
      <c r="DY131" s="1112"/>
      <c r="DZ131" s="1112"/>
      <c r="EA131" s="1112"/>
      <c r="EB131" s="1112"/>
      <c r="EC131" s="1112"/>
      <c r="ED131" s="1112"/>
      <c r="EE131" s="1112"/>
      <c r="EF131" s="1112"/>
      <c r="EG131" s="1112"/>
      <c r="EH131" s="1112"/>
      <c r="EI131" s="1112"/>
      <c r="EJ131" s="1112"/>
      <c r="EK131" s="1112"/>
      <c r="EL131" s="1112"/>
      <c r="EM131" s="1112"/>
      <c r="EN131" s="1112"/>
      <c r="EO131" s="1112"/>
      <c r="EP131" s="1112"/>
      <c r="EQ131" s="1112"/>
      <c r="ER131" s="1112"/>
      <c r="ES131" s="1112"/>
      <c r="ET131" s="1112"/>
      <c r="EU131" s="1112"/>
      <c r="EV131" s="1112"/>
      <c r="EW131" s="1112"/>
      <c r="EX131" s="1112"/>
      <c r="EY131" s="1112"/>
      <c r="EZ131" s="1112"/>
      <c r="FA131" s="1112"/>
      <c r="FB131" s="1112"/>
      <c r="FC131" s="1112"/>
      <c r="FD131" s="1112"/>
      <c r="FE131" s="1112"/>
      <c r="FF131" s="1112"/>
      <c r="FG131" s="1112"/>
      <c r="FH131" s="1112"/>
      <c r="FI131" s="1112"/>
      <c r="FJ131" s="1112"/>
      <c r="FK131" s="1112"/>
      <c r="FL131" s="1112"/>
      <c r="FM131" s="1112"/>
      <c r="FN131" s="1112"/>
      <c r="FO131" s="1112"/>
      <c r="FP131" s="1112"/>
      <c r="FQ131" s="1112"/>
      <c r="FR131" s="1112"/>
      <c r="FS131" s="1112"/>
      <c r="FT131" s="1112"/>
      <c r="FU131" s="1112"/>
      <c r="FV131" s="1112"/>
      <c r="FW131" s="1112"/>
      <c r="FX131" s="1112"/>
      <c r="FY131" s="1112"/>
      <c r="FZ131" s="1112"/>
      <c r="GA131" s="1112"/>
      <c r="GB131" s="1112"/>
      <c r="GC131" s="1112"/>
      <c r="GD131" s="1112"/>
      <c r="GE131" s="1112"/>
      <c r="GF131" s="1112"/>
      <c r="GG131" s="1112"/>
      <c r="GH131" s="1112"/>
      <c r="GI131" s="1112"/>
      <c r="GJ131" s="1112"/>
      <c r="GK131" s="1112"/>
      <c r="GL131" s="1112"/>
      <c r="GM131" s="1112"/>
      <c r="GN131" s="1112"/>
      <c r="GO131" s="1112"/>
      <c r="GP131" s="1112"/>
      <c r="GQ131" s="1112"/>
      <c r="GR131" s="1112"/>
      <c r="GS131" s="1112"/>
      <c r="GT131" s="1112"/>
      <c r="GU131" s="1112"/>
      <c r="GV131" s="1112"/>
      <c r="GW131" s="1112"/>
      <c r="GX131" s="1112"/>
      <c r="GY131" s="1112"/>
      <c r="GZ131" s="1112"/>
      <c r="HA131" s="1112"/>
      <c r="HB131" s="1112"/>
      <c r="HC131" s="1112"/>
      <c r="HD131" s="1112"/>
      <c r="HE131" s="1112"/>
      <c r="HF131" s="1112"/>
      <c r="HG131" s="1112"/>
      <c r="HH131" s="1112"/>
      <c r="HI131" s="1112"/>
      <c r="HJ131" s="1112"/>
      <c r="HK131" s="1112"/>
      <c r="HL131" s="1112"/>
      <c r="HM131" s="1112"/>
      <c r="HN131" s="1112"/>
      <c r="HO131" s="1112"/>
      <c r="HP131" s="1112"/>
      <c r="HQ131" s="1112"/>
      <c r="HR131" s="1112"/>
      <c r="HS131" s="1112"/>
      <c r="HT131" s="1112"/>
      <c r="HU131" s="1112"/>
      <c r="HV131" s="1112"/>
      <c r="HW131" s="1112"/>
      <c r="HX131" s="1112"/>
      <c r="HY131" s="1112"/>
      <c r="HZ131" s="1112"/>
      <c r="IA131" s="1112"/>
      <c r="IB131" s="1112"/>
      <c r="IC131" s="1112"/>
      <c r="ID131" s="1112"/>
      <c r="IE131" s="1112"/>
      <c r="IF131" s="1112"/>
      <c r="IG131" s="1112"/>
      <c r="IH131" s="1112"/>
      <c r="II131" s="1112"/>
      <c r="IJ131" s="1112"/>
      <c r="IK131" s="1112"/>
      <c r="IL131" s="1112"/>
      <c r="IM131" s="1112"/>
      <c r="IN131" s="1112"/>
      <c r="IO131" s="1112"/>
      <c r="IP131" s="1112"/>
      <c r="IQ131" s="1112"/>
      <c r="IR131" s="1112"/>
      <c r="IS131" s="1112"/>
      <c r="IT131" s="1112"/>
      <c r="IU131" s="1112"/>
      <c r="IV131" s="1112"/>
      <c r="IW131" s="1112"/>
      <c r="IX131" s="1112"/>
      <c r="IY131" s="1112"/>
      <c r="IZ131" s="1112"/>
      <c r="JA131" s="1112"/>
      <c r="JB131" s="1112"/>
      <c r="JC131" s="1112"/>
      <c r="JD131" s="1112"/>
      <c r="JE131" s="1112"/>
      <c r="JF131" s="1112"/>
      <c r="JG131" s="1112"/>
      <c r="JH131" s="1112"/>
      <c r="JI131" s="1112"/>
      <c r="JJ131" s="1112"/>
      <c r="JK131" s="1112"/>
      <c r="JL131" s="1112"/>
      <c r="JM131" s="1112"/>
      <c r="JN131" s="1112"/>
      <c r="JO131" s="1112"/>
      <c r="JP131" s="1112"/>
      <c r="JQ131" s="1112"/>
      <c r="JR131" s="1112"/>
      <c r="JS131" s="1112"/>
      <c r="JT131" s="1112"/>
      <c r="JU131" s="1112"/>
      <c r="JV131" s="1112"/>
      <c r="JW131" s="1112"/>
      <c r="JX131" s="1112"/>
      <c r="JY131" s="1112"/>
      <c r="JZ131" s="1112"/>
      <c r="KA131" s="1112"/>
      <c r="KB131" s="1112"/>
      <c r="KC131" s="1112"/>
      <c r="KD131" s="1112"/>
      <c r="KE131" s="1112"/>
      <c r="KF131" s="1112"/>
      <c r="KG131" s="1112"/>
      <c r="KH131" s="1112"/>
      <c r="KI131" s="1112"/>
      <c r="KJ131" s="1112"/>
      <c r="KK131" s="1112"/>
      <c r="KL131" s="1112"/>
      <c r="KM131" s="1112"/>
      <c r="KN131" s="1112"/>
      <c r="KO131" s="1112"/>
      <c r="KP131" s="1112"/>
      <c r="KQ131" s="1112"/>
      <c r="KR131" s="1112"/>
      <c r="KS131" s="1112"/>
      <c r="KT131" s="1112"/>
      <c r="KU131" s="1112"/>
      <c r="KV131" s="1112"/>
      <c r="KW131" s="1112"/>
      <c r="KX131" s="1112"/>
      <c r="KY131" s="1112"/>
      <c r="KZ131" s="1112"/>
      <c r="LA131" s="1112"/>
      <c r="LB131" s="1112"/>
      <c r="LC131" s="1112"/>
      <c r="LD131" s="1112"/>
      <c r="LE131" s="1112"/>
      <c r="LF131" s="1112"/>
      <c r="LG131" s="1112"/>
      <c r="LH131" s="1112"/>
      <c r="LI131" s="1112"/>
      <c r="LJ131" s="1112"/>
      <c r="LK131" s="1112"/>
      <c r="LL131" s="1112"/>
      <c r="LM131" s="1112"/>
      <c r="LN131" s="1112"/>
      <c r="LO131" s="1112"/>
      <c r="LP131" s="1112"/>
      <c r="LQ131" s="1112"/>
      <c r="LR131" s="1112"/>
      <c r="LS131" s="1112"/>
      <c r="LT131" s="1112"/>
      <c r="LU131" s="1112"/>
      <c r="LV131" s="1112"/>
      <c r="LW131" s="1112"/>
      <c r="LX131" s="1112"/>
      <c r="LY131" s="1112"/>
      <c r="LZ131" s="1112"/>
      <c r="MA131" s="1112"/>
      <c r="MB131" s="1112"/>
      <c r="MC131" s="1112"/>
      <c r="MD131" s="1112"/>
      <c r="ME131" s="1112"/>
      <c r="MF131" s="1112"/>
      <c r="MG131" s="1112"/>
      <c r="MH131" s="1112"/>
      <c r="MI131" s="1112"/>
      <c r="MJ131" s="1112"/>
      <c r="MK131" s="1112"/>
      <c r="ML131" s="1112"/>
      <c r="MM131" s="1112"/>
      <c r="MN131" s="1112"/>
      <c r="MO131" s="1112"/>
      <c r="MP131" s="1112"/>
      <c r="MQ131" s="1112"/>
      <c r="MR131" s="1112"/>
      <c r="MS131" s="1112"/>
      <c r="MT131" s="1112"/>
      <c r="MU131" s="1112"/>
      <c r="MV131" s="1112"/>
      <c r="MW131" s="1112"/>
      <c r="MX131" s="1112"/>
      <c r="MY131" s="1112"/>
      <c r="MZ131" s="1112"/>
      <c r="NA131" s="1112"/>
      <c r="NB131" s="1112"/>
      <c r="NC131" s="1112"/>
      <c r="ND131" s="1112"/>
      <c r="NE131" s="1112"/>
      <c r="NF131" s="1112"/>
      <c r="NG131" s="1112"/>
      <c r="NH131" s="1112"/>
      <c r="NI131" s="1112"/>
      <c r="NJ131" s="1112"/>
      <c r="NK131" s="1112"/>
      <c r="NL131" s="1112"/>
      <c r="NM131" s="1112"/>
      <c r="NN131" s="1112"/>
      <c r="NO131" s="1112"/>
      <c r="NP131" s="1112"/>
      <c r="NQ131" s="1112"/>
      <c r="NR131" s="1112"/>
      <c r="NS131" s="1112"/>
      <c r="NT131" s="1112"/>
      <c r="NU131" s="1112"/>
      <c r="NV131" s="1112"/>
      <c r="NW131" s="1112"/>
      <c r="NX131" s="1112"/>
      <c r="NY131" s="1112"/>
      <c r="NZ131" s="1112"/>
      <c r="OA131" s="1112"/>
      <c r="OB131" s="1112"/>
      <c r="OC131" s="1112"/>
      <c r="OD131" s="1112"/>
      <c r="OE131" s="1112"/>
      <c r="OF131" s="1112"/>
      <c r="OG131" s="1112"/>
      <c r="OH131" s="1112"/>
      <c r="OI131" s="1112"/>
      <c r="OJ131" s="1112"/>
      <c r="OK131" s="1112"/>
      <c r="OL131" s="1112"/>
      <c r="OM131" s="1112"/>
      <c r="ON131" s="1112"/>
      <c r="OO131" s="1112"/>
      <c r="OP131" s="1112"/>
      <c r="OQ131" s="1112"/>
      <c r="OR131" s="1112"/>
      <c r="OS131" s="1112"/>
      <c r="OT131" s="1112"/>
      <c r="OU131" s="1112"/>
      <c r="OV131" s="1112"/>
      <c r="OW131" s="1112"/>
      <c r="OX131" s="1112"/>
      <c r="OY131" s="1112"/>
      <c r="OZ131" s="1112"/>
      <c r="PA131" s="1112"/>
      <c r="PB131" s="1112"/>
      <c r="PC131" s="1112"/>
      <c r="PD131" s="1112"/>
      <c r="PE131" s="1112"/>
      <c r="PF131" s="1112"/>
      <c r="PG131" s="1112"/>
      <c r="PH131" s="1112"/>
      <c r="PI131" s="1112"/>
      <c r="PJ131" s="1112"/>
      <c r="PK131" s="1112"/>
      <c r="PL131" s="1112"/>
      <c r="PM131" s="1112"/>
      <c r="PN131" s="1112"/>
      <c r="PO131" s="1112"/>
      <c r="PP131" s="1112"/>
      <c r="PQ131" s="1112"/>
      <c r="PR131" s="1112"/>
      <c r="PS131" s="1112"/>
      <c r="PT131" s="1112"/>
      <c r="PU131" s="1112"/>
      <c r="PV131" s="1112"/>
      <c r="PW131" s="1112"/>
      <c r="PX131" s="1112"/>
      <c r="PY131" s="1112"/>
      <c r="PZ131" s="1112"/>
      <c r="QA131" s="1112"/>
      <c r="QB131" s="1112"/>
      <c r="QC131" s="1112"/>
      <c r="QD131" s="1112"/>
      <c r="QE131" s="1112"/>
      <c r="QF131" s="1112"/>
      <c r="QG131" s="1112"/>
      <c r="QH131" s="1112"/>
      <c r="QI131" s="1112"/>
      <c r="QJ131" s="1112"/>
      <c r="QK131" s="1112"/>
      <c r="QL131" s="1112"/>
      <c r="QM131" s="1112"/>
      <c r="QN131" s="1112"/>
      <c r="QO131" s="1112"/>
      <c r="QP131" s="1112"/>
      <c r="QQ131" s="1112"/>
      <c r="QR131" s="1112"/>
      <c r="QS131" s="1112"/>
      <c r="QT131" s="1112"/>
      <c r="QU131" s="1112"/>
      <c r="QV131" s="1112"/>
      <c r="QW131" s="1112"/>
      <c r="QX131" s="1112"/>
      <c r="QY131" s="1112"/>
      <c r="QZ131" s="1112"/>
      <c r="RA131" s="1112"/>
      <c r="RB131" s="1112"/>
      <c r="RC131" s="1112"/>
      <c r="RD131" s="1112"/>
      <c r="RE131" s="1112"/>
      <c r="RF131" s="1112"/>
      <c r="RG131" s="1112"/>
      <c r="RH131" s="1112"/>
      <c r="RI131" s="1112"/>
      <c r="RJ131" s="1112"/>
      <c r="RK131" s="1112"/>
      <c r="RL131" s="1112"/>
      <c r="RM131" s="1112"/>
      <c r="RN131" s="1112"/>
      <c r="RO131" s="1112"/>
      <c r="RP131" s="1112"/>
      <c r="RQ131" s="1112"/>
      <c r="RR131" s="1112"/>
      <c r="RS131" s="1112"/>
      <c r="RT131" s="1112"/>
      <c r="RU131" s="1112"/>
      <c r="RV131" s="1112"/>
      <c r="RW131" s="1112"/>
      <c r="RX131" s="1112"/>
      <c r="RY131" s="1112"/>
      <c r="RZ131" s="1112"/>
      <c r="SA131" s="1112"/>
      <c r="SB131" s="1112"/>
      <c r="SC131" s="1112"/>
      <c r="SD131" s="1112"/>
      <c r="SE131" s="1112"/>
      <c r="SF131" s="1112"/>
      <c r="SG131" s="1112"/>
      <c r="SH131" s="1112"/>
      <c r="SI131" s="1112"/>
      <c r="SJ131" s="1112"/>
      <c r="SK131" s="1112"/>
      <c r="SL131" s="1112"/>
      <c r="SM131" s="1112"/>
      <c r="SN131" s="1112"/>
      <c r="SO131" s="1112"/>
      <c r="SP131" s="1112"/>
      <c r="SQ131" s="1112"/>
      <c r="SR131" s="1112"/>
      <c r="SS131" s="1112"/>
      <c r="ST131" s="1112"/>
      <c r="SU131" s="1112"/>
      <c r="SV131" s="1112"/>
      <c r="SW131" s="1112"/>
      <c r="SX131" s="1112"/>
      <c r="SY131" s="1112"/>
      <c r="SZ131" s="1112"/>
      <c r="TA131" s="1112"/>
      <c r="TB131" s="1112"/>
      <c r="TC131" s="1112"/>
      <c r="TD131" s="1112"/>
      <c r="TE131" s="1112"/>
      <c r="TF131" s="1112"/>
      <c r="TG131" s="1112"/>
      <c r="TH131" s="1112"/>
      <c r="TI131" s="1112"/>
      <c r="TJ131" s="1112"/>
      <c r="TK131" s="1112"/>
      <c r="TL131" s="1112"/>
      <c r="TM131" s="1112"/>
      <c r="TN131" s="1112"/>
      <c r="TO131" s="1112"/>
      <c r="TP131" s="1112"/>
      <c r="TQ131" s="1112"/>
      <c r="TR131" s="1112"/>
      <c r="TS131" s="1112"/>
      <c r="TT131" s="1112"/>
      <c r="TU131" s="1112"/>
      <c r="TV131" s="1112"/>
      <c r="TW131" s="1112"/>
      <c r="TX131" s="1112"/>
      <c r="TY131" s="1112"/>
      <c r="TZ131" s="1112"/>
      <c r="UA131" s="1112"/>
      <c r="UB131" s="1112"/>
      <c r="UC131" s="1112"/>
      <c r="UD131" s="1112"/>
      <c r="UE131" s="1112"/>
      <c r="UF131" s="1112"/>
      <c r="UG131" s="1112"/>
      <c r="UH131" s="1112"/>
      <c r="UI131" s="1112"/>
      <c r="UJ131" s="1112"/>
      <c r="UK131" s="1112"/>
      <c r="UL131" s="1112"/>
      <c r="UM131" s="1112"/>
      <c r="UN131" s="1112"/>
      <c r="UO131" s="1112"/>
      <c r="UP131" s="1112"/>
      <c r="UQ131" s="1112"/>
      <c r="UR131" s="1112"/>
      <c r="US131" s="1112"/>
      <c r="UT131" s="1112"/>
      <c r="UU131" s="1112"/>
      <c r="UV131" s="1112"/>
      <c r="UW131" s="1112"/>
      <c r="UX131" s="1112"/>
      <c r="UY131" s="1112"/>
      <c r="UZ131" s="1112"/>
      <c r="VA131" s="1112"/>
      <c r="VB131" s="1112"/>
      <c r="VC131" s="1112"/>
      <c r="VD131" s="1112"/>
      <c r="VE131" s="1112"/>
      <c r="VF131" s="1112"/>
      <c r="VG131" s="1112"/>
      <c r="VH131" s="1112"/>
      <c r="VI131" s="1112"/>
      <c r="VJ131" s="1112"/>
      <c r="VK131" s="1112"/>
      <c r="VL131" s="1112"/>
      <c r="VM131" s="1112"/>
      <c r="VN131" s="1112"/>
      <c r="VO131" s="1112"/>
      <c r="VP131" s="1112"/>
      <c r="VQ131" s="1112"/>
      <c r="VR131" s="1112"/>
      <c r="VS131" s="1112"/>
      <c r="VT131" s="1112"/>
      <c r="VU131" s="1112"/>
      <c r="VV131" s="1112"/>
      <c r="VW131" s="1112"/>
      <c r="VX131" s="1112"/>
      <c r="VY131" s="1112"/>
      <c r="VZ131" s="1112"/>
      <c r="WA131" s="1112"/>
    </row>
    <row r="132" spans="9:599">
      <c r="I132" s="1112"/>
      <c r="J132" s="1112"/>
      <c r="K132" s="1112"/>
      <c r="L132" s="1112"/>
      <c r="M132" s="1112"/>
      <c r="N132" s="1112"/>
      <c r="O132" s="1112"/>
      <c r="P132" s="1112"/>
      <c r="Q132" s="1112"/>
      <c r="R132" s="1112"/>
      <c r="S132" s="1112"/>
      <c r="T132" s="1112"/>
      <c r="U132" s="1112"/>
      <c r="V132" s="1112"/>
      <c r="W132" s="1112"/>
      <c r="X132" s="1112"/>
      <c r="Y132" s="1112"/>
      <c r="Z132" s="1112"/>
      <c r="AA132" s="1112"/>
      <c r="AB132" s="1112"/>
      <c r="AC132" s="1112"/>
      <c r="AD132" s="1112"/>
      <c r="AE132" s="1112"/>
      <c r="AF132" s="1112"/>
      <c r="AG132" s="1112"/>
      <c r="AH132" s="1112"/>
      <c r="AI132" s="1112"/>
      <c r="AJ132" s="1112"/>
      <c r="AK132" s="1112"/>
      <c r="AL132" s="1112"/>
      <c r="AM132" s="1112"/>
      <c r="AN132" s="1112"/>
      <c r="AO132" s="1112"/>
      <c r="AP132" s="1112"/>
      <c r="AQ132" s="1112"/>
      <c r="AR132" s="1112"/>
      <c r="AS132" s="1112"/>
      <c r="AT132" s="1112"/>
      <c r="AU132" s="1112"/>
      <c r="AV132" s="1112"/>
      <c r="AW132" s="1112"/>
      <c r="AX132" s="1112"/>
      <c r="AY132" s="1112"/>
      <c r="AZ132" s="1112"/>
      <c r="BA132" s="1112"/>
      <c r="BB132" s="1112"/>
      <c r="BC132" s="1112"/>
      <c r="BD132" s="1112"/>
      <c r="BE132" s="1112"/>
      <c r="BF132" s="1112"/>
      <c r="BG132" s="1112"/>
      <c r="BH132" s="1112"/>
      <c r="BI132" s="1112"/>
      <c r="BJ132" s="1112"/>
      <c r="BK132" s="1112"/>
      <c r="BL132" s="1112"/>
      <c r="BM132" s="1112"/>
      <c r="BN132" s="1112"/>
      <c r="BO132" s="1112"/>
      <c r="BP132" s="1112"/>
      <c r="BQ132" s="1112"/>
      <c r="BR132" s="1112"/>
      <c r="BS132" s="1112"/>
      <c r="BT132" s="1112"/>
      <c r="BU132" s="1112"/>
      <c r="BV132" s="1112"/>
      <c r="BW132" s="1112"/>
      <c r="BX132" s="1112"/>
      <c r="BY132" s="1112"/>
      <c r="BZ132" s="1112"/>
      <c r="CA132" s="1112"/>
      <c r="CB132" s="1112"/>
      <c r="CC132" s="1112"/>
      <c r="CD132" s="1112"/>
      <c r="CE132" s="1112"/>
      <c r="CF132" s="1112"/>
      <c r="CG132" s="1112"/>
      <c r="CH132" s="1112"/>
      <c r="CI132" s="1112"/>
      <c r="CJ132" s="1112"/>
      <c r="CK132" s="1112"/>
      <c r="CL132" s="1112"/>
      <c r="CM132" s="1112"/>
      <c r="CN132" s="1112"/>
      <c r="CO132" s="1112"/>
      <c r="CP132" s="1112"/>
      <c r="CQ132" s="1112"/>
      <c r="CR132" s="1112"/>
      <c r="CS132" s="1112"/>
      <c r="CT132" s="1112"/>
      <c r="CU132" s="1112"/>
      <c r="CV132" s="1112"/>
      <c r="CW132" s="1112"/>
      <c r="CX132" s="1112"/>
      <c r="CY132" s="1112"/>
      <c r="CZ132" s="1112"/>
      <c r="DA132" s="1112"/>
      <c r="DB132" s="1112"/>
      <c r="DC132" s="1112"/>
      <c r="DD132" s="1112"/>
      <c r="DE132" s="1112"/>
      <c r="DF132" s="1112"/>
      <c r="DG132" s="1112"/>
      <c r="DH132" s="1112"/>
      <c r="DI132" s="1112"/>
      <c r="DJ132" s="1112"/>
      <c r="DK132" s="1112"/>
      <c r="DL132" s="1112"/>
      <c r="DM132" s="1112"/>
      <c r="DN132" s="1112"/>
      <c r="DO132" s="1112"/>
      <c r="DP132" s="1112"/>
      <c r="DQ132" s="1112"/>
      <c r="DR132" s="1112"/>
      <c r="DS132" s="1112"/>
      <c r="DT132" s="1112"/>
      <c r="DU132" s="1112"/>
      <c r="DV132" s="1112"/>
      <c r="DW132" s="1112"/>
      <c r="DX132" s="1112"/>
      <c r="DY132" s="1112"/>
      <c r="DZ132" s="1112"/>
      <c r="EA132" s="1112"/>
      <c r="EB132" s="1112"/>
      <c r="EC132" s="1112"/>
      <c r="ED132" s="1112"/>
      <c r="EE132" s="1112"/>
      <c r="EF132" s="1112"/>
      <c r="EG132" s="1112"/>
      <c r="EH132" s="1112"/>
      <c r="EI132" s="1112"/>
      <c r="EJ132" s="1112"/>
      <c r="EK132" s="1112"/>
      <c r="EL132" s="1112"/>
      <c r="EM132" s="1112"/>
      <c r="EN132" s="1112"/>
      <c r="EO132" s="1112"/>
      <c r="EP132" s="1112"/>
      <c r="EQ132" s="1112"/>
      <c r="ER132" s="1112"/>
      <c r="ES132" s="1112"/>
      <c r="ET132" s="1112"/>
      <c r="EU132" s="1112"/>
      <c r="EV132" s="1112"/>
      <c r="EW132" s="1112"/>
      <c r="EX132" s="1112"/>
      <c r="EY132" s="1112"/>
      <c r="EZ132" s="1112"/>
      <c r="FA132" s="1112"/>
      <c r="FB132" s="1112"/>
      <c r="FC132" s="1112"/>
      <c r="FD132" s="1112"/>
      <c r="FE132" s="1112"/>
      <c r="FF132" s="1112"/>
      <c r="FG132" s="1112"/>
      <c r="FH132" s="1112"/>
      <c r="FI132" s="1112"/>
      <c r="FJ132" s="1112"/>
      <c r="FK132" s="1112"/>
      <c r="FL132" s="1112"/>
      <c r="FM132" s="1112"/>
      <c r="FN132" s="1112"/>
      <c r="FO132" s="1112"/>
      <c r="FP132" s="1112"/>
      <c r="FQ132" s="1112"/>
      <c r="FR132" s="1112"/>
      <c r="FS132" s="1112"/>
      <c r="FT132" s="1112"/>
      <c r="FU132" s="1112"/>
      <c r="FV132" s="1112"/>
      <c r="FW132" s="1112"/>
      <c r="FX132" s="1112"/>
      <c r="FY132" s="1112"/>
      <c r="FZ132" s="1112"/>
      <c r="GA132" s="1112"/>
      <c r="GB132" s="1112"/>
      <c r="GC132" s="1112"/>
      <c r="GD132" s="1112"/>
      <c r="GE132" s="1112"/>
      <c r="GF132" s="1112"/>
      <c r="GG132" s="1112"/>
      <c r="GH132" s="1112"/>
      <c r="GI132" s="1112"/>
      <c r="GJ132" s="1112"/>
      <c r="GK132" s="1112"/>
      <c r="GL132" s="1112"/>
      <c r="GM132" s="1112"/>
      <c r="GN132" s="1112"/>
      <c r="GO132" s="1112"/>
      <c r="GP132" s="1112"/>
      <c r="GQ132" s="1112"/>
      <c r="GR132" s="1112"/>
      <c r="GS132" s="1112"/>
      <c r="GT132" s="1112"/>
      <c r="GU132" s="1112"/>
      <c r="GV132" s="1112"/>
      <c r="GW132" s="1112"/>
      <c r="GX132" s="1112"/>
      <c r="GY132" s="1112"/>
      <c r="GZ132" s="1112"/>
      <c r="HA132" s="1112"/>
      <c r="HB132" s="1112"/>
      <c r="HC132" s="1112"/>
      <c r="HD132" s="1112"/>
      <c r="HE132" s="1112"/>
      <c r="HF132" s="1112"/>
      <c r="HG132" s="1112"/>
      <c r="HH132" s="1112"/>
      <c r="HI132" s="1112"/>
      <c r="HJ132" s="1112"/>
      <c r="HK132" s="1112"/>
      <c r="HL132" s="1112"/>
      <c r="HM132" s="1112"/>
      <c r="HN132" s="1112"/>
      <c r="HO132" s="1112"/>
      <c r="HP132" s="1112"/>
      <c r="HQ132" s="1112"/>
      <c r="HR132" s="1112"/>
      <c r="HS132" s="1112"/>
      <c r="HT132" s="1112"/>
      <c r="HU132" s="1112"/>
      <c r="HV132" s="1112"/>
      <c r="HW132" s="1112"/>
      <c r="HX132" s="1112"/>
      <c r="HY132" s="1112"/>
      <c r="HZ132" s="1112"/>
      <c r="IA132" s="1112"/>
      <c r="IB132" s="1112"/>
      <c r="IC132" s="1112"/>
      <c r="ID132" s="1112"/>
      <c r="IE132" s="1112"/>
      <c r="IF132" s="1112"/>
      <c r="IG132" s="1112"/>
      <c r="IH132" s="1112"/>
      <c r="II132" s="1112"/>
      <c r="IJ132" s="1112"/>
      <c r="IK132" s="1112"/>
      <c r="IL132" s="1112"/>
      <c r="IM132" s="1112"/>
      <c r="IN132" s="1112"/>
      <c r="IO132" s="1112"/>
      <c r="IP132" s="1112"/>
      <c r="IQ132" s="1112"/>
      <c r="IR132" s="1112"/>
      <c r="IS132" s="1112"/>
      <c r="IT132" s="1112"/>
      <c r="IU132" s="1112"/>
      <c r="IV132" s="1112"/>
      <c r="IW132" s="1112"/>
      <c r="IX132" s="1112"/>
      <c r="IY132" s="1112"/>
      <c r="IZ132" s="1112"/>
      <c r="JA132" s="1112"/>
      <c r="JB132" s="1112"/>
      <c r="JC132" s="1112"/>
      <c r="JD132" s="1112"/>
      <c r="JE132" s="1112"/>
      <c r="JF132" s="1112"/>
      <c r="JG132" s="1112"/>
      <c r="JH132" s="1112"/>
      <c r="JI132" s="1112"/>
      <c r="JJ132" s="1112"/>
      <c r="JK132" s="1112"/>
      <c r="JL132" s="1112"/>
      <c r="JM132" s="1112"/>
      <c r="JN132" s="1112"/>
      <c r="JO132" s="1112"/>
      <c r="JP132" s="1112"/>
      <c r="JQ132" s="1112"/>
      <c r="JR132" s="1112"/>
      <c r="JS132" s="1112"/>
      <c r="JT132" s="1112"/>
      <c r="JU132" s="1112"/>
      <c r="JV132" s="1112"/>
      <c r="JW132" s="1112"/>
      <c r="JX132" s="1112"/>
      <c r="JY132" s="1112"/>
      <c r="JZ132" s="1112"/>
      <c r="KA132" s="1112"/>
      <c r="KB132" s="1112"/>
      <c r="KC132" s="1112"/>
      <c r="KD132" s="1112"/>
      <c r="KE132" s="1112"/>
      <c r="KF132" s="1112"/>
      <c r="KG132" s="1112"/>
      <c r="KH132" s="1112"/>
      <c r="KI132" s="1112"/>
      <c r="KJ132" s="1112"/>
      <c r="KK132" s="1112"/>
      <c r="KL132" s="1112"/>
      <c r="KM132" s="1112"/>
      <c r="KN132" s="1112"/>
      <c r="KO132" s="1112"/>
      <c r="KP132" s="1112"/>
      <c r="KQ132" s="1112"/>
      <c r="KR132" s="1112"/>
      <c r="KS132" s="1112"/>
      <c r="KT132" s="1112"/>
      <c r="KU132" s="1112"/>
      <c r="KV132" s="1112"/>
      <c r="KW132" s="1112"/>
      <c r="KX132" s="1112"/>
      <c r="KY132" s="1112"/>
      <c r="KZ132" s="1112"/>
      <c r="LA132" s="1112"/>
      <c r="LB132" s="1112"/>
      <c r="LC132" s="1112"/>
      <c r="LD132" s="1112"/>
      <c r="LE132" s="1112"/>
      <c r="LF132" s="1112"/>
      <c r="LG132" s="1112"/>
      <c r="LH132" s="1112"/>
      <c r="LI132" s="1112"/>
      <c r="LJ132" s="1112"/>
      <c r="LK132" s="1112"/>
      <c r="LL132" s="1112"/>
      <c r="LM132" s="1112"/>
      <c r="LN132" s="1112"/>
      <c r="LO132" s="1112"/>
      <c r="LP132" s="1112"/>
      <c r="LQ132" s="1112"/>
      <c r="LR132" s="1112"/>
      <c r="LS132" s="1112"/>
      <c r="LT132" s="1112"/>
      <c r="LU132" s="1112"/>
      <c r="LV132" s="1112"/>
      <c r="LW132" s="1112"/>
      <c r="LX132" s="1112"/>
      <c r="LY132" s="1112"/>
      <c r="LZ132" s="1112"/>
      <c r="MA132" s="1112"/>
      <c r="MB132" s="1112"/>
      <c r="MC132" s="1112"/>
      <c r="MD132" s="1112"/>
      <c r="ME132" s="1112"/>
      <c r="MF132" s="1112"/>
      <c r="MG132" s="1112"/>
      <c r="MH132" s="1112"/>
      <c r="MI132" s="1112"/>
      <c r="MJ132" s="1112"/>
      <c r="MK132" s="1112"/>
      <c r="ML132" s="1112"/>
      <c r="MM132" s="1112"/>
      <c r="MN132" s="1112"/>
      <c r="MO132" s="1112"/>
      <c r="MP132" s="1112"/>
      <c r="MQ132" s="1112"/>
      <c r="MR132" s="1112"/>
      <c r="MS132" s="1112"/>
      <c r="MT132" s="1112"/>
      <c r="MU132" s="1112"/>
      <c r="MV132" s="1112"/>
      <c r="MW132" s="1112"/>
      <c r="MX132" s="1112"/>
      <c r="MY132" s="1112"/>
      <c r="MZ132" s="1112"/>
      <c r="NA132" s="1112"/>
      <c r="NB132" s="1112"/>
      <c r="NC132" s="1112"/>
      <c r="ND132" s="1112"/>
      <c r="NE132" s="1112"/>
      <c r="NF132" s="1112"/>
      <c r="NG132" s="1112"/>
      <c r="NH132" s="1112"/>
      <c r="NI132" s="1112"/>
      <c r="NJ132" s="1112"/>
      <c r="NK132" s="1112"/>
      <c r="NL132" s="1112"/>
      <c r="NM132" s="1112"/>
      <c r="NN132" s="1112"/>
      <c r="NO132" s="1112"/>
      <c r="NP132" s="1112"/>
      <c r="NQ132" s="1112"/>
      <c r="NR132" s="1112"/>
      <c r="NS132" s="1112"/>
      <c r="NT132" s="1112"/>
      <c r="NU132" s="1112"/>
      <c r="NV132" s="1112"/>
      <c r="NW132" s="1112"/>
      <c r="NX132" s="1112"/>
      <c r="NY132" s="1112"/>
      <c r="NZ132" s="1112"/>
      <c r="OA132" s="1112"/>
      <c r="OB132" s="1112"/>
      <c r="OC132" s="1112"/>
      <c r="OD132" s="1112"/>
      <c r="OE132" s="1112"/>
      <c r="OF132" s="1112"/>
      <c r="OG132" s="1112"/>
      <c r="OH132" s="1112"/>
      <c r="OI132" s="1112"/>
      <c r="OJ132" s="1112"/>
      <c r="OK132" s="1112"/>
      <c r="OL132" s="1112"/>
      <c r="OM132" s="1112"/>
      <c r="ON132" s="1112"/>
      <c r="OO132" s="1112"/>
      <c r="OP132" s="1112"/>
      <c r="OQ132" s="1112"/>
      <c r="OR132" s="1112"/>
      <c r="OS132" s="1112"/>
      <c r="OT132" s="1112"/>
      <c r="OU132" s="1112"/>
      <c r="OV132" s="1112"/>
      <c r="OW132" s="1112"/>
      <c r="OX132" s="1112"/>
      <c r="OY132" s="1112"/>
      <c r="OZ132" s="1112"/>
      <c r="PA132" s="1112"/>
      <c r="PB132" s="1112"/>
      <c r="PC132" s="1112"/>
      <c r="PD132" s="1112"/>
      <c r="PE132" s="1112"/>
      <c r="PF132" s="1112"/>
      <c r="PG132" s="1112"/>
      <c r="PH132" s="1112"/>
      <c r="PI132" s="1112"/>
      <c r="PJ132" s="1112"/>
      <c r="PK132" s="1112"/>
      <c r="PL132" s="1112"/>
      <c r="PM132" s="1112"/>
      <c r="PN132" s="1112"/>
      <c r="PO132" s="1112"/>
      <c r="PP132" s="1112"/>
      <c r="PQ132" s="1112"/>
      <c r="PR132" s="1112"/>
      <c r="PS132" s="1112"/>
      <c r="PT132" s="1112"/>
      <c r="PU132" s="1112"/>
      <c r="PV132" s="1112"/>
      <c r="PW132" s="1112"/>
      <c r="PX132" s="1112"/>
      <c r="PY132" s="1112"/>
      <c r="PZ132" s="1112"/>
      <c r="QA132" s="1112"/>
      <c r="QB132" s="1112"/>
      <c r="QC132" s="1112"/>
      <c r="QD132" s="1112"/>
      <c r="QE132" s="1112"/>
      <c r="QF132" s="1112"/>
      <c r="QG132" s="1112"/>
      <c r="QH132" s="1112"/>
      <c r="QI132" s="1112"/>
      <c r="QJ132" s="1112"/>
      <c r="QK132" s="1112"/>
      <c r="QL132" s="1112"/>
      <c r="QM132" s="1112"/>
      <c r="QN132" s="1112"/>
      <c r="QO132" s="1112"/>
      <c r="QP132" s="1112"/>
      <c r="QQ132" s="1112"/>
      <c r="QR132" s="1112"/>
      <c r="QS132" s="1112"/>
      <c r="QT132" s="1112"/>
      <c r="QU132" s="1112"/>
      <c r="QV132" s="1112"/>
      <c r="QW132" s="1112"/>
      <c r="QX132" s="1112"/>
      <c r="QY132" s="1112"/>
      <c r="QZ132" s="1112"/>
      <c r="RA132" s="1112"/>
      <c r="RB132" s="1112"/>
      <c r="RC132" s="1112"/>
      <c r="RD132" s="1112"/>
      <c r="RE132" s="1112"/>
      <c r="RF132" s="1112"/>
      <c r="RG132" s="1112"/>
      <c r="RH132" s="1112"/>
      <c r="RI132" s="1112"/>
      <c r="RJ132" s="1112"/>
      <c r="RK132" s="1112"/>
      <c r="RL132" s="1112"/>
      <c r="RM132" s="1112"/>
      <c r="RN132" s="1112"/>
      <c r="RO132" s="1112"/>
      <c r="RP132" s="1112"/>
      <c r="RQ132" s="1112"/>
      <c r="RR132" s="1112"/>
      <c r="RS132" s="1112"/>
      <c r="RT132" s="1112"/>
      <c r="RU132" s="1112"/>
      <c r="RV132" s="1112"/>
      <c r="RW132" s="1112"/>
      <c r="RX132" s="1112"/>
      <c r="RY132" s="1112"/>
      <c r="RZ132" s="1112"/>
      <c r="SA132" s="1112"/>
      <c r="SB132" s="1112"/>
      <c r="SC132" s="1112"/>
      <c r="SD132" s="1112"/>
      <c r="SE132" s="1112"/>
      <c r="SF132" s="1112"/>
      <c r="SG132" s="1112"/>
      <c r="SH132" s="1112"/>
      <c r="SI132" s="1112"/>
      <c r="SJ132" s="1112"/>
      <c r="SK132" s="1112"/>
      <c r="SL132" s="1112"/>
      <c r="SM132" s="1112"/>
      <c r="SN132" s="1112"/>
      <c r="SO132" s="1112"/>
      <c r="SP132" s="1112"/>
      <c r="SQ132" s="1112"/>
      <c r="SR132" s="1112"/>
      <c r="SS132" s="1112"/>
      <c r="ST132" s="1112"/>
      <c r="SU132" s="1112"/>
      <c r="SV132" s="1112"/>
      <c r="SW132" s="1112"/>
      <c r="SX132" s="1112"/>
      <c r="SY132" s="1112"/>
      <c r="SZ132" s="1112"/>
      <c r="TA132" s="1112"/>
      <c r="TB132" s="1112"/>
      <c r="TC132" s="1112"/>
      <c r="TD132" s="1112"/>
      <c r="TE132" s="1112"/>
      <c r="TF132" s="1112"/>
      <c r="TG132" s="1112"/>
      <c r="TH132" s="1112"/>
      <c r="TI132" s="1112"/>
      <c r="TJ132" s="1112"/>
      <c r="TK132" s="1112"/>
      <c r="TL132" s="1112"/>
      <c r="TM132" s="1112"/>
      <c r="TN132" s="1112"/>
      <c r="TO132" s="1112"/>
      <c r="TP132" s="1112"/>
      <c r="TQ132" s="1112"/>
      <c r="TR132" s="1112"/>
      <c r="TS132" s="1112"/>
      <c r="TT132" s="1112"/>
      <c r="TU132" s="1112"/>
      <c r="TV132" s="1112"/>
      <c r="TW132" s="1112"/>
      <c r="TX132" s="1112"/>
      <c r="TY132" s="1112"/>
      <c r="TZ132" s="1112"/>
      <c r="UA132" s="1112"/>
      <c r="UB132" s="1112"/>
      <c r="UC132" s="1112"/>
      <c r="UD132" s="1112"/>
      <c r="UE132" s="1112"/>
      <c r="UF132" s="1112"/>
      <c r="UG132" s="1112"/>
      <c r="UH132" s="1112"/>
      <c r="UI132" s="1112"/>
      <c r="UJ132" s="1112"/>
      <c r="UK132" s="1112"/>
      <c r="UL132" s="1112"/>
      <c r="UM132" s="1112"/>
      <c r="UN132" s="1112"/>
      <c r="UO132" s="1112"/>
      <c r="UP132" s="1112"/>
      <c r="UQ132" s="1112"/>
      <c r="UR132" s="1112"/>
      <c r="US132" s="1112"/>
      <c r="UT132" s="1112"/>
      <c r="UU132" s="1112"/>
      <c r="UV132" s="1112"/>
      <c r="UW132" s="1112"/>
      <c r="UX132" s="1112"/>
      <c r="UY132" s="1112"/>
      <c r="UZ132" s="1112"/>
      <c r="VA132" s="1112"/>
      <c r="VB132" s="1112"/>
      <c r="VC132" s="1112"/>
      <c r="VD132" s="1112"/>
      <c r="VE132" s="1112"/>
      <c r="VF132" s="1112"/>
      <c r="VG132" s="1112"/>
      <c r="VH132" s="1112"/>
      <c r="VI132" s="1112"/>
      <c r="VJ132" s="1112"/>
      <c r="VK132" s="1112"/>
      <c r="VL132" s="1112"/>
      <c r="VM132" s="1112"/>
      <c r="VN132" s="1112"/>
      <c r="VO132" s="1112"/>
      <c r="VP132" s="1112"/>
      <c r="VQ132" s="1112"/>
      <c r="VR132" s="1112"/>
      <c r="VS132" s="1112"/>
      <c r="VT132" s="1112"/>
      <c r="VU132" s="1112"/>
      <c r="VV132" s="1112"/>
      <c r="VW132" s="1112"/>
      <c r="VX132" s="1112"/>
      <c r="VY132" s="1112"/>
      <c r="VZ132" s="1112"/>
      <c r="WA132" s="1112"/>
    </row>
    <row r="133" spans="9:599">
      <c r="I133" s="1112"/>
      <c r="J133" s="1112"/>
      <c r="K133" s="1112"/>
      <c r="L133" s="1112"/>
      <c r="M133" s="1112"/>
      <c r="N133" s="1112"/>
      <c r="O133" s="1112"/>
      <c r="P133" s="1112"/>
      <c r="Q133" s="1112"/>
      <c r="R133" s="1112"/>
      <c r="S133" s="1112"/>
      <c r="T133" s="1112"/>
      <c r="U133" s="1112"/>
      <c r="V133" s="1112"/>
      <c r="W133" s="1112"/>
      <c r="X133" s="1112"/>
      <c r="Y133" s="1112"/>
      <c r="Z133" s="1112"/>
      <c r="AA133" s="1112"/>
      <c r="AB133" s="1112"/>
      <c r="AC133" s="1112"/>
      <c r="AD133" s="1112"/>
      <c r="AE133" s="1112"/>
      <c r="AF133" s="1112"/>
      <c r="AG133" s="1112"/>
      <c r="AH133" s="1112"/>
      <c r="AI133" s="1112"/>
      <c r="AJ133" s="1112"/>
      <c r="AK133" s="1112"/>
      <c r="AL133" s="1112"/>
      <c r="AM133" s="1112"/>
      <c r="AN133" s="1112"/>
      <c r="AO133" s="1112"/>
      <c r="AP133" s="1112"/>
      <c r="AQ133" s="1112"/>
      <c r="AR133" s="1112"/>
      <c r="AS133" s="1112"/>
      <c r="AT133" s="1112"/>
      <c r="AU133" s="1112"/>
      <c r="AV133" s="1112"/>
      <c r="AW133" s="1112"/>
      <c r="AX133" s="1112"/>
      <c r="AY133" s="1112"/>
      <c r="AZ133" s="1112"/>
      <c r="BA133" s="1112"/>
      <c r="BB133" s="1112"/>
      <c r="BC133" s="1112"/>
      <c r="BD133" s="1112"/>
      <c r="BE133" s="1112"/>
      <c r="BF133" s="1112"/>
      <c r="BG133" s="1112"/>
      <c r="BH133" s="1112"/>
      <c r="BI133" s="1112"/>
      <c r="BJ133" s="1112"/>
      <c r="BK133" s="1112"/>
      <c r="BL133" s="1112"/>
      <c r="BM133" s="1112"/>
      <c r="BN133" s="1112"/>
      <c r="BO133" s="1112"/>
      <c r="BP133" s="1112"/>
      <c r="BQ133" s="1112"/>
      <c r="BR133" s="1112"/>
      <c r="BS133" s="1112"/>
      <c r="BT133" s="1112"/>
      <c r="BU133" s="1112"/>
      <c r="BV133" s="1112"/>
      <c r="BW133" s="1112"/>
      <c r="BX133" s="1112"/>
      <c r="BY133" s="1112"/>
      <c r="BZ133" s="1112"/>
      <c r="CA133" s="1112"/>
      <c r="CB133" s="1112"/>
      <c r="CC133" s="1112"/>
      <c r="CD133" s="1112"/>
      <c r="CE133" s="1112"/>
      <c r="CF133" s="1112"/>
      <c r="CG133" s="1112"/>
      <c r="CH133" s="1112"/>
      <c r="CI133" s="1112"/>
      <c r="CJ133" s="1112"/>
      <c r="CK133" s="1112"/>
      <c r="CL133" s="1112"/>
      <c r="CM133" s="1112"/>
      <c r="CN133" s="1112"/>
      <c r="CO133" s="1112"/>
      <c r="CP133" s="1112"/>
      <c r="CQ133" s="1112"/>
      <c r="CR133" s="1112"/>
      <c r="CS133" s="1112"/>
      <c r="CT133" s="1112"/>
      <c r="CU133" s="1112"/>
      <c r="CV133" s="1112"/>
      <c r="CW133" s="1112"/>
      <c r="CX133" s="1112"/>
      <c r="CY133" s="1112"/>
      <c r="CZ133" s="1112"/>
      <c r="DA133" s="1112"/>
      <c r="DB133" s="1112"/>
      <c r="DC133" s="1112"/>
      <c r="DD133" s="1112"/>
      <c r="DE133" s="1112"/>
      <c r="DF133" s="1112"/>
      <c r="DG133" s="1112"/>
      <c r="DH133" s="1112"/>
      <c r="DI133" s="1112"/>
      <c r="DJ133" s="1112"/>
      <c r="DK133" s="1112"/>
      <c r="DL133" s="1112"/>
      <c r="DM133" s="1112"/>
      <c r="DN133" s="1112"/>
      <c r="DO133" s="1112"/>
      <c r="DP133" s="1112"/>
      <c r="DQ133" s="1112"/>
      <c r="DR133" s="1112"/>
      <c r="DS133" s="1112"/>
      <c r="DT133" s="1112"/>
      <c r="DU133" s="1112"/>
      <c r="DV133" s="1112"/>
      <c r="DW133" s="1112"/>
      <c r="DX133" s="1112"/>
      <c r="DY133" s="1112"/>
      <c r="DZ133" s="1112"/>
      <c r="EA133" s="1112"/>
      <c r="EB133" s="1112"/>
      <c r="EC133" s="1112"/>
      <c r="ED133" s="1112"/>
      <c r="EE133" s="1112"/>
      <c r="EF133" s="1112"/>
      <c r="EG133" s="1112"/>
      <c r="EH133" s="1112"/>
      <c r="EI133" s="1112"/>
      <c r="EJ133" s="1112"/>
      <c r="EK133" s="1112"/>
      <c r="EL133" s="1112"/>
      <c r="EM133" s="1112"/>
      <c r="EN133" s="1112"/>
      <c r="EO133" s="1112"/>
      <c r="EP133" s="1112"/>
      <c r="EQ133" s="1112"/>
      <c r="ER133" s="1112"/>
      <c r="ES133" s="1112"/>
      <c r="ET133" s="1112"/>
      <c r="EU133" s="1112"/>
      <c r="EV133" s="1112"/>
      <c r="EW133" s="1112"/>
      <c r="EX133" s="1112"/>
      <c r="EY133" s="1112"/>
      <c r="EZ133" s="1112"/>
      <c r="FA133" s="1112"/>
      <c r="FB133" s="1112"/>
      <c r="FC133" s="1112"/>
      <c r="FD133" s="1112"/>
      <c r="FE133" s="1112"/>
      <c r="FF133" s="1112"/>
      <c r="FG133" s="1112"/>
      <c r="FH133" s="1112"/>
      <c r="FI133" s="1112"/>
      <c r="FJ133" s="1112"/>
      <c r="FK133" s="1112"/>
      <c r="FL133" s="1112"/>
      <c r="FM133" s="1112"/>
      <c r="FN133" s="1112"/>
      <c r="FO133" s="1112"/>
      <c r="FP133" s="1112"/>
      <c r="FQ133" s="1112"/>
      <c r="FR133" s="1112"/>
      <c r="FS133" s="1112"/>
      <c r="FT133" s="1112"/>
      <c r="FU133" s="1112"/>
      <c r="FV133" s="1112"/>
      <c r="FW133" s="1112"/>
      <c r="FX133" s="1112"/>
      <c r="FY133" s="1112"/>
      <c r="FZ133" s="1112"/>
      <c r="GA133" s="1112"/>
      <c r="GB133" s="1112"/>
      <c r="GC133" s="1112"/>
      <c r="GD133" s="1112"/>
      <c r="GE133" s="1112"/>
      <c r="GF133" s="1112"/>
      <c r="GG133" s="1112"/>
      <c r="GH133" s="1112"/>
      <c r="GI133" s="1112"/>
      <c r="GJ133" s="1112"/>
      <c r="GK133" s="1112"/>
      <c r="GL133" s="1112"/>
      <c r="GM133" s="1112"/>
      <c r="GN133" s="1112"/>
      <c r="GO133" s="1112"/>
      <c r="GP133" s="1112"/>
      <c r="GQ133" s="1112"/>
      <c r="GR133" s="1112"/>
      <c r="GS133" s="1112"/>
      <c r="GT133" s="1112"/>
      <c r="GU133" s="1112"/>
      <c r="GV133" s="1112"/>
      <c r="GW133" s="1112"/>
      <c r="GX133" s="1112"/>
      <c r="GY133" s="1112"/>
      <c r="GZ133" s="1112"/>
      <c r="HA133" s="1112"/>
      <c r="HB133" s="1112"/>
      <c r="HC133" s="1112"/>
      <c r="HD133" s="1112"/>
      <c r="HE133" s="1112"/>
      <c r="HF133" s="1112"/>
      <c r="HG133" s="1112"/>
      <c r="HH133" s="1112"/>
      <c r="HI133" s="1112"/>
      <c r="HJ133" s="1112"/>
      <c r="HK133" s="1112"/>
      <c r="HL133" s="1112"/>
      <c r="HM133" s="1112"/>
      <c r="HN133" s="1112"/>
      <c r="HO133" s="1112"/>
      <c r="HP133" s="1112"/>
      <c r="HQ133" s="1112"/>
      <c r="HR133" s="1112"/>
      <c r="HS133" s="1112"/>
      <c r="HT133" s="1112"/>
      <c r="HU133" s="1112"/>
      <c r="HV133" s="1112"/>
      <c r="HW133" s="1112"/>
      <c r="HX133" s="1112"/>
      <c r="HY133" s="1112"/>
      <c r="HZ133" s="1112"/>
      <c r="IA133" s="1112"/>
      <c r="IB133" s="1112"/>
      <c r="IC133" s="1112"/>
      <c r="ID133" s="1112"/>
      <c r="IE133" s="1112"/>
      <c r="IF133" s="1112"/>
      <c r="IG133" s="1112"/>
      <c r="IH133" s="1112"/>
      <c r="II133" s="1112"/>
      <c r="IJ133" s="1112"/>
      <c r="IK133" s="1112"/>
      <c r="IL133" s="1112"/>
      <c r="IM133" s="1112"/>
      <c r="IN133" s="1112"/>
      <c r="IO133" s="1112"/>
      <c r="IP133" s="1112"/>
      <c r="IQ133" s="1112"/>
      <c r="IR133" s="1112"/>
      <c r="IS133" s="1112"/>
      <c r="IT133" s="1112"/>
      <c r="IU133" s="1112"/>
      <c r="IV133" s="1112"/>
      <c r="IW133" s="1112"/>
      <c r="IX133" s="1112"/>
      <c r="IY133" s="1112"/>
      <c r="IZ133" s="1112"/>
      <c r="JA133" s="1112"/>
      <c r="JB133" s="1112"/>
      <c r="JC133" s="1112"/>
      <c r="JD133" s="1112"/>
      <c r="JE133" s="1112"/>
      <c r="JF133" s="1112"/>
      <c r="JG133" s="1112"/>
      <c r="JH133" s="1112"/>
      <c r="JI133" s="1112"/>
      <c r="JJ133" s="1112"/>
      <c r="JK133" s="1112"/>
      <c r="JL133" s="1112"/>
      <c r="JM133" s="1112"/>
      <c r="JN133" s="1112"/>
      <c r="JO133" s="1112"/>
      <c r="JP133" s="1112"/>
      <c r="JQ133" s="1112"/>
      <c r="JR133" s="1112"/>
      <c r="JS133" s="1112"/>
      <c r="JT133" s="1112"/>
      <c r="JU133" s="1112"/>
      <c r="JV133" s="1112"/>
      <c r="JW133" s="1112"/>
      <c r="JX133" s="1112"/>
      <c r="JY133" s="1112"/>
      <c r="JZ133" s="1112"/>
      <c r="KA133" s="1112"/>
      <c r="KB133" s="1112"/>
      <c r="KC133" s="1112"/>
      <c r="KD133" s="1112"/>
      <c r="KE133" s="1112"/>
      <c r="KF133" s="1112"/>
      <c r="KG133" s="1112"/>
      <c r="KH133" s="1112"/>
      <c r="KI133" s="1112"/>
      <c r="KJ133" s="1112"/>
      <c r="KK133" s="1112"/>
      <c r="KL133" s="1112"/>
      <c r="KM133" s="1112"/>
      <c r="KN133" s="1112"/>
      <c r="KO133" s="1112"/>
      <c r="KP133" s="1112"/>
      <c r="KQ133" s="1112"/>
      <c r="KR133" s="1112"/>
      <c r="KS133" s="1112"/>
      <c r="KT133" s="1112"/>
      <c r="KU133" s="1112"/>
      <c r="KV133" s="1112"/>
      <c r="KW133" s="1112"/>
      <c r="KX133" s="1112"/>
      <c r="KY133" s="1112"/>
      <c r="KZ133" s="1112"/>
      <c r="LA133" s="1112"/>
      <c r="LB133" s="1112"/>
      <c r="LC133" s="1112"/>
      <c r="LD133" s="1112"/>
      <c r="LE133" s="1112"/>
      <c r="LF133" s="1112"/>
      <c r="LG133" s="1112"/>
      <c r="LH133" s="1112"/>
      <c r="LI133" s="1112"/>
      <c r="LJ133" s="1112"/>
      <c r="LK133" s="1112"/>
      <c r="LL133" s="1112"/>
      <c r="LM133" s="1112"/>
      <c r="LN133" s="1112"/>
      <c r="LO133" s="1112"/>
      <c r="LP133" s="1112"/>
      <c r="LQ133" s="1112"/>
      <c r="LR133" s="1112"/>
      <c r="LS133" s="1112"/>
      <c r="LT133" s="1112"/>
      <c r="LU133" s="1112"/>
      <c r="LV133" s="1112"/>
      <c r="LW133" s="1112"/>
      <c r="LX133" s="1112"/>
      <c r="LY133" s="1112"/>
      <c r="LZ133" s="1112"/>
      <c r="MA133" s="1112"/>
      <c r="MB133" s="1112"/>
      <c r="MC133" s="1112"/>
      <c r="MD133" s="1112"/>
      <c r="ME133" s="1112"/>
      <c r="MF133" s="1112"/>
      <c r="MG133" s="1112"/>
      <c r="MH133" s="1112"/>
      <c r="MI133" s="1112"/>
      <c r="MJ133" s="1112"/>
      <c r="MK133" s="1112"/>
      <c r="ML133" s="1112"/>
      <c r="MM133" s="1112"/>
      <c r="MN133" s="1112"/>
      <c r="MO133" s="1112"/>
      <c r="MP133" s="1112"/>
      <c r="MQ133" s="1112"/>
      <c r="MR133" s="1112"/>
      <c r="MS133" s="1112"/>
      <c r="MT133" s="1112"/>
      <c r="MU133" s="1112"/>
      <c r="MV133" s="1112"/>
      <c r="MW133" s="1112"/>
      <c r="MX133" s="1112"/>
      <c r="MY133" s="1112"/>
      <c r="MZ133" s="1112"/>
      <c r="NA133" s="1112"/>
      <c r="NB133" s="1112"/>
      <c r="NC133" s="1112"/>
      <c r="ND133" s="1112"/>
      <c r="NE133" s="1112"/>
      <c r="NF133" s="1112"/>
      <c r="NG133" s="1112"/>
      <c r="NH133" s="1112"/>
      <c r="NI133" s="1112"/>
      <c r="NJ133" s="1112"/>
      <c r="NK133" s="1112"/>
      <c r="NL133" s="1112"/>
      <c r="NM133" s="1112"/>
      <c r="NN133" s="1112"/>
      <c r="NO133" s="1112"/>
      <c r="NP133" s="1112"/>
      <c r="NQ133" s="1112"/>
      <c r="NR133" s="1112"/>
      <c r="NS133" s="1112"/>
      <c r="NT133" s="1112"/>
      <c r="NU133" s="1112"/>
      <c r="NV133" s="1112"/>
      <c r="NW133" s="1112"/>
      <c r="NX133" s="1112"/>
      <c r="NY133" s="1112"/>
      <c r="NZ133" s="1112"/>
      <c r="OA133" s="1112"/>
      <c r="OB133" s="1112"/>
      <c r="OC133" s="1112"/>
      <c r="OD133" s="1112"/>
      <c r="OE133" s="1112"/>
      <c r="OF133" s="1112"/>
      <c r="OG133" s="1112"/>
      <c r="OH133" s="1112"/>
      <c r="OI133" s="1112"/>
      <c r="OJ133" s="1112"/>
      <c r="OK133" s="1112"/>
      <c r="OL133" s="1112"/>
      <c r="OM133" s="1112"/>
      <c r="ON133" s="1112"/>
      <c r="OO133" s="1112"/>
      <c r="OP133" s="1112"/>
      <c r="OQ133" s="1112"/>
      <c r="OR133" s="1112"/>
      <c r="OS133" s="1112"/>
      <c r="OT133" s="1112"/>
      <c r="OU133" s="1112"/>
      <c r="OV133" s="1112"/>
      <c r="OW133" s="1112"/>
      <c r="OX133" s="1112"/>
      <c r="OY133" s="1112"/>
      <c r="OZ133" s="1112"/>
      <c r="PA133" s="1112"/>
      <c r="PB133" s="1112"/>
      <c r="PC133" s="1112"/>
      <c r="PD133" s="1112"/>
      <c r="PE133" s="1112"/>
      <c r="PF133" s="1112"/>
      <c r="PG133" s="1112"/>
      <c r="PH133" s="1112"/>
      <c r="PI133" s="1112"/>
      <c r="PJ133" s="1112"/>
      <c r="PK133" s="1112"/>
      <c r="PL133" s="1112"/>
      <c r="PM133" s="1112"/>
      <c r="PN133" s="1112"/>
      <c r="PO133" s="1112"/>
      <c r="PP133" s="1112"/>
      <c r="PQ133" s="1112"/>
      <c r="PR133" s="1112"/>
      <c r="PS133" s="1112"/>
      <c r="PT133" s="1112"/>
      <c r="PU133" s="1112"/>
      <c r="PV133" s="1112"/>
      <c r="PW133" s="1112"/>
      <c r="PX133" s="1112"/>
      <c r="PY133" s="1112"/>
      <c r="PZ133" s="1112"/>
      <c r="QA133" s="1112"/>
      <c r="QB133" s="1112"/>
      <c r="QC133" s="1112"/>
      <c r="QD133" s="1112"/>
      <c r="QE133" s="1112"/>
      <c r="QF133" s="1112"/>
      <c r="QG133" s="1112"/>
      <c r="QH133" s="1112"/>
      <c r="QI133" s="1112"/>
      <c r="QJ133" s="1112"/>
      <c r="QK133" s="1112"/>
      <c r="QL133" s="1112"/>
      <c r="QM133" s="1112"/>
      <c r="QN133" s="1112"/>
      <c r="QO133" s="1112"/>
      <c r="QP133" s="1112"/>
      <c r="QQ133" s="1112"/>
      <c r="QR133" s="1112"/>
      <c r="QS133" s="1112"/>
      <c r="QT133" s="1112"/>
      <c r="QU133" s="1112"/>
      <c r="QV133" s="1112"/>
      <c r="QW133" s="1112"/>
      <c r="QX133" s="1112"/>
      <c r="QY133" s="1112"/>
      <c r="QZ133" s="1112"/>
      <c r="RA133" s="1112"/>
      <c r="RB133" s="1112"/>
      <c r="RC133" s="1112"/>
      <c r="RD133" s="1112"/>
      <c r="RE133" s="1112"/>
      <c r="RF133" s="1112"/>
      <c r="RG133" s="1112"/>
      <c r="RH133" s="1112"/>
      <c r="RI133" s="1112"/>
      <c r="RJ133" s="1112"/>
      <c r="RK133" s="1112"/>
      <c r="RL133" s="1112"/>
      <c r="RM133" s="1112"/>
      <c r="RN133" s="1112"/>
      <c r="RO133" s="1112"/>
      <c r="RP133" s="1112"/>
      <c r="RQ133" s="1112"/>
      <c r="RR133" s="1112"/>
      <c r="RS133" s="1112"/>
      <c r="RT133" s="1112"/>
      <c r="RU133" s="1112"/>
      <c r="RV133" s="1112"/>
      <c r="RW133" s="1112"/>
      <c r="RX133" s="1112"/>
      <c r="RY133" s="1112"/>
      <c r="RZ133" s="1112"/>
      <c r="SA133" s="1112"/>
      <c r="SB133" s="1112"/>
      <c r="SC133" s="1112"/>
      <c r="SD133" s="1112"/>
      <c r="SE133" s="1112"/>
      <c r="SF133" s="1112"/>
      <c r="SG133" s="1112"/>
      <c r="SH133" s="1112"/>
      <c r="SI133" s="1112"/>
      <c r="SJ133" s="1112"/>
      <c r="SK133" s="1112"/>
      <c r="SL133" s="1112"/>
      <c r="SM133" s="1112"/>
      <c r="SN133" s="1112"/>
      <c r="SO133" s="1112"/>
      <c r="SP133" s="1112"/>
      <c r="SQ133" s="1112"/>
      <c r="SR133" s="1112"/>
      <c r="SS133" s="1112"/>
      <c r="ST133" s="1112"/>
      <c r="SU133" s="1112"/>
      <c r="SV133" s="1112"/>
      <c r="SW133" s="1112"/>
      <c r="SX133" s="1112"/>
      <c r="SY133" s="1112"/>
      <c r="SZ133" s="1112"/>
      <c r="TA133" s="1112"/>
      <c r="TB133" s="1112"/>
      <c r="TC133" s="1112"/>
      <c r="TD133" s="1112"/>
      <c r="TE133" s="1112"/>
      <c r="TF133" s="1112"/>
      <c r="TG133" s="1112"/>
      <c r="TH133" s="1112"/>
      <c r="TI133" s="1112"/>
      <c r="TJ133" s="1112"/>
      <c r="TK133" s="1112"/>
      <c r="TL133" s="1112"/>
      <c r="TM133" s="1112"/>
      <c r="TN133" s="1112"/>
      <c r="TO133" s="1112"/>
      <c r="TP133" s="1112"/>
      <c r="TQ133" s="1112"/>
      <c r="TR133" s="1112"/>
      <c r="TS133" s="1112"/>
      <c r="TT133" s="1112"/>
      <c r="TU133" s="1112"/>
      <c r="TV133" s="1112"/>
      <c r="TW133" s="1112"/>
      <c r="TX133" s="1112"/>
      <c r="TY133" s="1112"/>
      <c r="TZ133" s="1112"/>
      <c r="UA133" s="1112"/>
      <c r="UB133" s="1112"/>
      <c r="UC133" s="1112"/>
      <c r="UD133" s="1112"/>
      <c r="UE133" s="1112"/>
      <c r="UF133" s="1112"/>
      <c r="UG133" s="1112"/>
      <c r="UH133" s="1112"/>
      <c r="UI133" s="1112"/>
      <c r="UJ133" s="1112"/>
      <c r="UK133" s="1112"/>
      <c r="UL133" s="1112"/>
      <c r="UM133" s="1112"/>
      <c r="UN133" s="1112"/>
      <c r="UO133" s="1112"/>
      <c r="UP133" s="1112"/>
      <c r="UQ133" s="1112"/>
      <c r="UR133" s="1112"/>
      <c r="US133" s="1112"/>
      <c r="UT133" s="1112"/>
      <c r="UU133" s="1112"/>
      <c r="UV133" s="1112"/>
      <c r="UW133" s="1112"/>
      <c r="UX133" s="1112"/>
      <c r="UY133" s="1112"/>
      <c r="UZ133" s="1112"/>
      <c r="VA133" s="1112"/>
      <c r="VB133" s="1112"/>
      <c r="VC133" s="1112"/>
      <c r="VD133" s="1112"/>
      <c r="VE133" s="1112"/>
      <c r="VF133" s="1112"/>
      <c r="VG133" s="1112"/>
      <c r="VH133" s="1112"/>
      <c r="VI133" s="1112"/>
      <c r="VJ133" s="1112"/>
      <c r="VK133" s="1112"/>
      <c r="VL133" s="1112"/>
      <c r="VM133" s="1112"/>
      <c r="VN133" s="1112"/>
      <c r="VO133" s="1112"/>
      <c r="VP133" s="1112"/>
      <c r="VQ133" s="1112"/>
      <c r="VR133" s="1112"/>
      <c r="VS133" s="1112"/>
      <c r="VT133" s="1112"/>
      <c r="VU133" s="1112"/>
      <c r="VV133" s="1112"/>
      <c r="VW133" s="1112"/>
      <c r="VX133" s="1112"/>
      <c r="VY133" s="1112"/>
      <c r="VZ133" s="1112"/>
      <c r="WA133" s="1112"/>
    </row>
    <row r="134" spans="9:599">
      <c r="I134" s="1112"/>
      <c r="J134" s="1112"/>
      <c r="K134" s="1112"/>
      <c r="L134" s="1112"/>
      <c r="M134" s="1112"/>
      <c r="N134" s="1112"/>
      <c r="O134" s="1112"/>
      <c r="P134" s="1112"/>
      <c r="Q134" s="1112"/>
      <c r="R134" s="1112"/>
      <c r="S134" s="1112"/>
      <c r="T134" s="1112"/>
      <c r="U134" s="1112"/>
      <c r="V134" s="1112"/>
      <c r="W134" s="1112"/>
      <c r="X134" s="1112"/>
      <c r="Y134" s="1112"/>
      <c r="Z134" s="1112"/>
      <c r="AA134" s="1112"/>
      <c r="AB134" s="1112"/>
      <c r="AC134" s="1112"/>
      <c r="AD134" s="1112"/>
      <c r="AE134" s="1112"/>
      <c r="AF134" s="1112"/>
      <c r="AG134" s="1112"/>
      <c r="AH134" s="1112"/>
      <c r="AI134" s="1112"/>
      <c r="AJ134" s="1112"/>
      <c r="AK134" s="1112"/>
      <c r="AL134" s="1112"/>
      <c r="AM134" s="1112"/>
      <c r="AN134" s="1112"/>
      <c r="AO134" s="1112"/>
      <c r="AP134" s="1112"/>
      <c r="AQ134" s="1112"/>
      <c r="AR134" s="1112"/>
      <c r="AS134" s="1112"/>
      <c r="AT134" s="1112"/>
      <c r="AU134" s="1112"/>
      <c r="AV134" s="1112"/>
      <c r="AW134" s="1112"/>
      <c r="AX134" s="1112"/>
      <c r="AY134" s="1112"/>
      <c r="AZ134" s="1112"/>
      <c r="BA134" s="1112"/>
      <c r="BB134" s="1112"/>
      <c r="BC134" s="1112"/>
      <c r="BD134" s="1112"/>
      <c r="BE134" s="1112"/>
      <c r="BF134" s="1112"/>
      <c r="BG134" s="1112"/>
      <c r="BH134" s="1112"/>
      <c r="BI134" s="1112"/>
      <c r="BJ134" s="1112"/>
      <c r="BK134" s="1112"/>
      <c r="BL134" s="1112"/>
      <c r="BM134" s="1112"/>
      <c r="BN134" s="1112"/>
      <c r="BO134" s="1112"/>
      <c r="BP134" s="1112"/>
      <c r="BQ134" s="1112"/>
      <c r="BR134" s="1112"/>
      <c r="BS134" s="1112"/>
      <c r="BT134" s="1112"/>
      <c r="BU134" s="1112"/>
      <c r="BV134" s="1112"/>
      <c r="BW134" s="1112"/>
      <c r="BX134" s="1112"/>
      <c r="BY134" s="1112"/>
      <c r="BZ134" s="1112"/>
      <c r="CA134" s="1112"/>
      <c r="CB134" s="1112"/>
      <c r="CC134" s="1112"/>
      <c r="CD134" s="1112"/>
      <c r="CE134" s="1112"/>
      <c r="CF134" s="1112"/>
      <c r="CG134" s="1112"/>
      <c r="CH134" s="1112"/>
      <c r="CI134" s="1112"/>
      <c r="CJ134" s="1112"/>
      <c r="CK134" s="1112"/>
      <c r="CL134" s="1112"/>
      <c r="CM134" s="1112"/>
      <c r="CN134" s="1112"/>
      <c r="CO134" s="1112"/>
      <c r="CP134" s="1112"/>
      <c r="CQ134" s="1112"/>
      <c r="CR134" s="1112"/>
      <c r="CS134" s="1112"/>
      <c r="CT134" s="1112"/>
      <c r="CU134" s="1112"/>
      <c r="CV134" s="1112"/>
      <c r="CW134" s="1112"/>
      <c r="CX134" s="1112"/>
      <c r="CY134" s="1112"/>
      <c r="CZ134" s="1112"/>
      <c r="DA134" s="1112"/>
      <c r="DB134" s="1112"/>
      <c r="DC134" s="1112"/>
      <c r="DD134" s="1112"/>
      <c r="DE134" s="1112"/>
      <c r="DF134" s="1112"/>
      <c r="DG134" s="1112"/>
      <c r="DH134" s="1112"/>
      <c r="DI134" s="1112"/>
      <c r="DJ134" s="1112"/>
      <c r="DK134" s="1112"/>
      <c r="DL134" s="1112"/>
      <c r="DM134" s="1112"/>
      <c r="DN134" s="1112"/>
      <c r="DO134" s="1112"/>
      <c r="DP134" s="1112"/>
      <c r="DQ134" s="1112"/>
      <c r="DR134" s="1112"/>
      <c r="DS134" s="1112"/>
      <c r="DT134" s="1112"/>
      <c r="DU134" s="1112"/>
      <c r="DV134" s="1112"/>
      <c r="DW134" s="1112"/>
      <c r="DX134" s="1112"/>
      <c r="DY134" s="1112"/>
      <c r="DZ134" s="1112"/>
      <c r="EA134" s="1112"/>
      <c r="EB134" s="1112"/>
      <c r="EC134" s="1112"/>
      <c r="ED134" s="1112"/>
      <c r="EE134" s="1112"/>
      <c r="EF134" s="1112"/>
      <c r="EG134" s="1112"/>
      <c r="EH134" s="1112"/>
      <c r="EI134" s="1112"/>
      <c r="EJ134" s="1112"/>
      <c r="EK134" s="1112"/>
      <c r="EL134" s="1112"/>
      <c r="EM134" s="1112"/>
      <c r="EN134" s="1112"/>
      <c r="EO134" s="1112"/>
      <c r="EP134" s="1112"/>
      <c r="EQ134" s="1112"/>
      <c r="ER134" s="1112"/>
      <c r="ES134" s="1112"/>
      <c r="ET134" s="1112"/>
      <c r="EU134" s="1112"/>
      <c r="EV134" s="1112"/>
      <c r="EW134" s="1112"/>
      <c r="EX134" s="1112"/>
      <c r="EY134" s="1112"/>
      <c r="EZ134" s="1112"/>
      <c r="FA134" s="1112"/>
      <c r="FB134" s="1112"/>
      <c r="FC134" s="1112"/>
      <c r="FD134" s="1112"/>
      <c r="FE134" s="1112"/>
      <c r="FF134" s="1112"/>
      <c r="FG134" s="1112"/>
      <c r="FH134" s="1112"/>
      <c r="FI134" s="1112"/>
      <c r="FJ134" s="1112"/>
      <c r="FK134" s="1112"/>
      <c r="FL134" s="1112"/>
      <c r="FM134" s="1112"/>
      <c r="FN134" s="1112"/>
      <c r="FO134" s="1112"/>
      <c r="FP134" s="1112"/>
      <c r="FQ134" s="1112"/>
      <c r="FR134" s="1112"/>
      <c r="FS134" s="1112"/>
      <c r="FT134" s="1112"/>
      <c r="FU134" s="1112"/>
      <c r="FV134" s="1112"/>
      <c r="FW134" s="1112"/>
      <c r="FX134" s="1112"/>
      <c r="FY134" s="1112"/>
      <c r="FZ134" s="1112"/>
      <c r="GA134" s="1112"/>
      <c r="GB134" s="1112"/>
      <c r="GC134" s="1112"/>
      <c r="GD134" s="1112"/>
      <c r="GE134" s="1112"/>
      <c r="GF134" s="1112"/>
      <c r="GG134" s="1112"/>
      <c r="GH134" s="1112"/>
      <c r="GI134" s="1112"/>
      <c r="GJ134" s="1112"/>
      <c r="GK134" s="1112"/>
      <c r="GL134" s="1112"/>
      <c r="GM134" s="1112"/>
      <c r="GN134" s="1112"/>
      <c r="GO134" s="1112"/>
      <c r="GP134" s="1112"/>
      <c r="GQ134" s="1112"/>
      <c r="GR134" s="1112"/>
      <c r="GS134" s="1112"/>
      <c r="GT134" s="1112"/>
      <c r="GU134" s="1112"/>
      <c r="GV134" s="1112"/>
      <c r="GW134" s="1112"/>
      <c r="GX134" s="1112"/>
      <c r="GY134" s="1112"/>
      <c r="GZ134" s="1112"/>
      <c r="HA134" s="1112"/>
      <c r="HB134" s="1112"/>
      <c r="HC134" s="1112"/>
      <c r="HD134" s="1112"/>
      <c r="HE134" s="1112"/>
      <c r="HF134" s="1112"/>
      <c r="HG134" s="1112"/>
      <c r="HH134" s="1112"/>
      <c r="HI134" s="1112"/>
      <c r="HJ134" s="1112"/>
      <c r="HK134" s="1112"/>
      <c r="HL134" s="1112"/>
      <c r="HM134" s="1112"/>
      <c r="HN134" s="1112"/>
      <c r="HO134" s="1112"/>
      <c r="HP134" s="1112"/>
      <c r="HQ134" s="1112"/>
      <c r="HR134" s="1112"/>
      <c r="HS134" s="1112"/>
      <c r="HT134" s="1112"/>
      <c r="HU134" s="1112"/>
      <c r="HV134" s="1112"/>
      <c r="HW134" s="1112"/>
      <c r="HX134" s="1112"/>
      <c r="HY134" s="1112"/>
      <c r="HZ134" s="1112"/>
      <c r="IA134" s="1112"/>
      <c r="IB134" s="1112"/>
      <c r="IC134" s="1112"/>
      <c r="ID134" s="1112"/>
      <c r="IE134" s="1112"/>
      <c r="IF134" s="1112"/>
      <c r="IG134" s="1112"/>
      <c r="IH134" s="1112"/>
      <c r="II134" s="1112"/>
      <c r="IJ134" s="1112"/>
      <c r="IK134" s="1112"/>
      <c r="IL134" s="1112"/>
      <c r="IM134" s="1112"/>
      <c r="IN134" s="1112"/>
      <c r="IO134" s="1112"/>
      <c r="IP134" s="1112"/>
      <c r="IQ134" s="1112"/>
      <c r="IR134" s="1112"/>
      <c r="IS134" s="1112"/>
      <c r="IT134" s="1112"/>
      <c r="IU134" s="1112"/>
      <c r="IV134" s="1112"/>
      <c r="IW134" s="1112"/>
      <c r="IX134" s="1112"/>
      <c r="IY134" s="1112"/>
      <c r="IZ134" s="1112"/>
      <c r="JA134" s="1112"/>
      <c r="JB134" s="1112"/>
      <c r="JC134" s="1112"/>
      <c r="JD134" s="1112"/>
      <c r="JE134" s="1112"/>
      <c r="JF134" s="1112"/>
      <c r="JG134" s="1112"/>
      <c r="JH134" s="1112"/>
      <c r="JI134" s="1112"/>
      <c r="JJ134" s="1112"/>
      <c r="JK134" s="1112"/>
      <c r="JL134" s="1112"/>
      <c r="JM134" s="1112"/>
      <c r="JN134" s="1112"/>
      <c r="JO134" s="1112"/>
      <c r="JP134" s="1112"/>
      <c r="JQ134" s="1112"/>
      <c r="JR134" s="1112"/>
      <c r="JS134" s="1112"/>
      <c r="JT134" s="1112"/>
      <c r="JU134" s="1112"/>
      <c r="JV134" s="1112"/>
      <c r="JW134" s="1112"/>
      <c r="JX134" s="1112"/>
      <c r="JY134" s="1112"/>
      <c r="JZ134" s="1112"/>
      <c r="KA134" s="1112"/>
      <c r="KB134" s="1112"/>
      <c r="KC134" s="1112"/>
      <c r="KD134" s="1112"/>
      <c r="KE134" s="1112"/>
      <c r="KF134" s="1112"/>
      <c r="KG134" s="1112"/>
      <c r="KH134" s="1112"/>
      <c r="KI134" s="1112"/>
      <c r="KJ134" s="1112"/>
      <c r="KK134" s="1112"/>
      <c r="KL134" s="1112"/>
      <c r="KM134" s="1112"/>
      <c r="KN134" s="1112"/>
      <c r="KO134" s="1112"/>
      <c r="KP134" s="1112"/>
      <c r="KQ134" s="1112"/>
      <c r="KR134" s="1112"/>
      <c r="KS134" s="1112"/>
      <c r="KT134" s="1112"/>
      <c r="KU134" s="1112"/>
      <c r="KV134" s="1112"/>
      <c r="KW134" s="1112"/>
      <c r="KX134" s="1112"/>
      <c r="KY134" s="1112"/>
      <c r="KZ134" s="1112"/>
      <c r="LA134" s="1112"/>
      <c r="LB134" s="1112"/>
      <c r="LC134" s="1112"/>
      <c r="LD134" s="1112"/>
      <c r="LE134" s="1112"/>
      <c r="LF134" s="1112"/>
      <c r="LG134" s="1112"/>
      <c r="LH134" s="1112"/>
      <c r="LI134" s="1112"/>
      <c r="LJ134" s="1112"/>
      <c r="LK134" s="1112"/>
      <c r="LL134" s="1112"/>
      <c r="LM134" s="1112"/>
      <c r="LN134" s="1112"/>
      <c r="LO134" s="1112"/>
      <c r="LP134" s="1112"/>
      <c r="LQ134" s="1112"/>
      <c r="LR134" s="1112"/>
      <c r="LS134" s="1112"/>
      <c r="LT134" s="1112"/>
      <c r="LU134" s="1112"/>
      <c r="LV134" s="1112"/>
      <c r="LW134" s="1112"/>
      <c r="LX134" s="1112"/>
      <c r="LY134" s="1112"/>
      <c r="LZ134" s="1112"/>
      <c r="MA134" s="1112"/>
      <c r="MB134" s="1112"/>
      <c r="MC134" s="1112"/>
      <c r="MD134" s="1112"/>
      <c r="ME134" s="1112"/>
      <c r="MF134" s="1112"/>
      <c r="MG134" s="1112"/>
      <c r="MH134" s="1112"/>
      <c r="MI134" s="1112"/>
      <c r="MJ134" s="1112"/>
      <c r="MK134" s="1112"/>
      <c r="ML134" s="1112"/>
      <c r="MM134" s="1112"/>
      <c r="MN134" s="1112"/>
      <c r="MO134" s="1112"/>
      <c r="MP134" s="1112"/>
      <c r="MQ134" s="1112"/>
      <c r="MR134" s="1112"/>
      <c r="MS134" s="1112"/>
      <c r="MT134" s="1112"/>
      <c r="MU134" s="1112"/>
      <c r="MV134" s="1112"/>
      <c r="MW134" s="1112"/>
      <c r="MX134" s="1112"/>
      <c r="MY134" s="1112"/>
      <c r="MZ134" s="1112"/>
      <c r="NA134" s="1112"/>
      <c r="NB134" s="1112"/>
      <c r="NC134" s="1112"/>
      <c r="ND134" s="1112"/>
      <c r="NE134" s="1112"/>
      <c r="NF134" s="1112"/>
      <c r="NG134" s="1112"/>
      <c r="NH134" s="1112"/>
      <c r="NI134" s="1112"/>
      <c r="NJ134" s="1112"/>
      <c r="NK134" s="1112"/>
      <c r="NL134" s="1112"/>
      <c r="NM134" s="1112"/>
      <c r="NN134" s="1112"/>
      <c r="NO134" s="1112"/>
      <c r="NP134" s="1112"/>
      <c r="NQ134" s="1112"/>
      <c r="NR134" s="1112"/>
      <c r="NS134" s="1112"/>
      <c r="NT134" s="1112"/>
      <c r="NU134" s="1112"/>
      <c r="NV134" s="1112"/>
      <c r="NW134" s="1112"/>
      <c r="NX134" s="1112"/>
      <c r="NY134" s="1112"/>
      <c r="NZ134" s="1112"/>
      <c r="OA134" s="1112"/>
      <c r="OB134" s="1112"/>
      <c r="OC134" s="1112"/>
      <c r="OD134" s="1112"/>
      <c r="OE134" s="1112"/>
      <c r="OF134" s="1112"/>
      <c r="OG134" s="1112"/>
      <c r="OH134" s="1112"/>
      <c r="OI134" s="1112"/>
      <c r="OJ134" s="1112"/>
      <c r="OK134" s="1112"/>
      <c r="OL134" s="1112"/>
      <c r="OM134" s="1112"/>
      <c r="ON134" s="1112"/>
      <c r="OO134" s="1112"/>
      <c r="OP134" s="1112"/>
      <c r="OQ134" s="1112"/>
      <c r="OR134" s="1112"/>
      <c r="OS134" s="1112"/>
      <c r="OT134" s="1112"/>
      <c r="OU134" s="1112"/>
      <c r="OV134" s="1112"/>
      <c r="OW134" s="1112"/>
      <c r="OX134" s="1112"/>
      <c r="OY134" s="1112"/>
      <c r="OZ134" s="1112"/>
      <c r="PA134" s="1112"/>
      <c r="PB134" s="1112"/>
      <c r="PC134" s="1112"/>
      <c r="PD134" s="1112"/>
      <c r="PE134" s="1112"/>
      <c r="PF134" s="1112"/>
      <c r="PG134" s="1112"/>
      <c r="PH134" s="1112"/>
      <c r="PI134" s="1112"/>
      <c r="PJ134" s="1112"/>
      <c r="PK134" s="1112"/>
      <c r="PL134" s="1112"/>
      <c r="PM134" s="1112"/>
      <c r="PN134" s="1112"/>
      <c r="PO134" s="1112"/>
      <c r="PP134" s="1112"/>
      <c r="PQ134" s="1112"/>
      <c r="PR134" s="1112"/>
      <c r="PS134" s="1112"/>
      <c r="PT134" s="1112"/>
      <c r="PU134" s="1112"/>
      <c r="PV134" s="1112"/>
      <c r="PW134" s="1112"/>
      <c r="PX134" s="1112"/>
      <c r="PY134" s="1112"/>
      <c r="PZ134" s="1112"/>
      <c r="QA134" s="1112"/>
      <c r="QB134" s="1112"/>
      <c r="QC134" s="1112"/>
      <c r="QD134" s="1112"/>
      <c r="QE134" s="1112"/>
      <c r="QF134" s="1112"/>
      <c r="QG134" s="1112"/>
      <c r="QH134" s="1112"/>
      <c r="QI134" s="1112"/>
      <c r="QJ134" s="1112"/>
      <c r="QK134" s="1112"/>
      <c r="QL134" s="1112"/>
      <c r="QM134" s="1112"/>
      <c r="QN134" s="1112"/>
      <c r="QO134" s="1112"/>
      <c r="QP134" s="1112"/>
      <c r="QQ134" s="1112"/>
      <c r="QR134" s="1112"/>
      <c r="QS134" s="1112"/>
      <c r="QT134" s="1112"/>
      <c r="QU134" s="1112"/>
      <c r="QV134" s="1112"/>
      <c r="QW134" s="1112"/>
      <c r="QX134" s="1112"/>
      <c r="QY134" s="1112"/>
      <c r="QZ134" s="1112"/>
      <c r="RA134" s="1112"/>
      <c r="RB134" s="1112"/>
      <c r="RC134" s="1112"/>
      <c r="RD134" s="1112"/>
      <c r="RE134" s="1112"/>
      <c r="RF134" s="1112"/>
      <c r="RG134" s="1112"/>
      <c r="RH134" s="1112"/>
      <c r="RI134" s="1112"/>
      <c r="RJ134" s="1112"/>
      <c r="RK134" s="1112"/>
      <c r="RL134" s="1112"/>
      <c r="RM134" s="1112"/>
      <c r="RN134" s="1112"/>
      <c r="RO134" s="1112"/>
      <c r="RP134" s="1112"/>
      <c r="RQ134" s="1112"/>
      <c r="RR134" s="1112"/>
      <c r="RS134" s="1112"/>
      <c r="RT134" s="1112"/>
      <c r="RU134" s="1112"/>
      <c r="RV134" s="1112"/>
      <c r="RW134" s="1112"/>
      <c r="RX134" s="1112"/>
      <c r="RY134" s="1112"/>
      <c r="RZ134" s="1112"/>
      <c r="SA134" s="1112"/>
      <c r="SB134" s="1112"/>
      <c r="SC134" s="1112"/>
      <c r="SD134" s="1112"/>
      <c r="SE134" s="1112"/>
      <c r="SF134" s="1112"/>
      <c r="SG134" s="1112"/>
      <c r="SH134" s="1112"/>
      <c r="SI134" s="1112"/>
      <c r="SJ134" s="1112"/>
      <c r="SK134" s="1112"/>
      <c r="SL134" s="1112"/>
      <c r="SM134" s="1112"/>
      <c r="SN134" s="1112"/>
      <c r="SO134" s="1112"/>
      <c r="SP134" s="1112"/>
      <c r="SQ134" s="1112"/>
      <c r="SR134" s="1112"/>
      <c r="SS134" s="1112"/>
      <c r="ST134" s="1112"/>
      <c r="SU134" s="1112"/>
      <c r="SV134" s="1112"/>
      <c r="SW134" s="1112"/>
      <c r="SX134" s="1112"/>
      <c r="SY134" s="1112"/>
      <c r="SZ134" s="1112"/>
      <c r="TA134" s="1112"/>
      <c r="TB134" s="1112"/>
      <c r="TC134" s="1112"/>
      <c r="TD134" s="1112"/>
      <c r="TE134" s="1112"/>
      <c r="TF134" s="1112"/>
      <c r="TG134" s="1112"/>
      <c r="TH134" s="1112"/>
      <c r="TI134" s="1112"/>
      <c r="TJ134" s="1112"/>
      <c r="TK134" s="1112"/>
      <c r="TL134" s="1112"/>
      <c r="TM134" s="1112"/>
      <c r="TN134" s="1112"/>
      <c r="TO134" s="1112"/>
      <c r="TP134" s="1112"/>
      <c r="TQ134" s="1112"/>
      <c r="TR134" s="1112"/>
      <c r="TS134" s="1112"/>
      <c r="TT134" s="1112"/>
      <c r="TU134" s="1112"/>
      <c r="TV134" s="1112"/>
      <c r="TW134" s="1112"/>
      <c r="TX134" s="1112"/>
      <c r="TY134" s="1112"/>
      <c r="TZ134" s="1112"/>
      <c r="UA134" s="1112"/>
      <c r="UB134" s="1112"/>
      <c r="UC134" s="1112"/>
      <c r="UD134" s="1112"/>
      <c r="UE134" s="1112"/>
      <c r="UF134" s="1112"/>
      <c r="UG134" s="1112"/>
      <c r="UH134" s="1112"/>
      <c r="UI134" s="1112"/>
      <c r="UJ134" s="1112"/>
      <c r="UK134" s="1112"/>
      <c r="UL134" s="1112"/>
      <c r="UM134" s="1112"/>
      <c r="UN134" s="1112"/>
      <c r="UO134" s="1112"/>
      <c r="UP134" s="1112"/>
      <c r="UQ134" s="1112"/>
      <c r="UR134" s="1112"/>
      <c r="US134" s="1112"/>
      <c r="UT134" s="1112"/>
      <c r="UU134" s="1112"/>
      <c r="UV134" s="1112"/>
      <c r="UW134" s="1112"/>
      <c r="UX134" s="1112"/>
      <c r="UY134" s="1112"/>
      <c r="UZ134" s="1112"/>
      <c r="VA134" s="1112"/>
      <c r="VB134" s="1112"/>
      <c r="VC134" s="1112"/>
      <c r="VD134" s="1112"/>
      <c r="VE134" s="1112"/>
      <c r="VF134" s="1112"/>
      <c r="VG134" s="1112"/>
      <c r="VH134" s="1112"/>
      <c r="VI134" s="1112"/>
      <c r="VJ134" s="1112"/>
      <c r="VK134" s="1112"/>
      <c r="VL134" s="1112"/>
      <c r="VM134" s="1112"/>
      <c r="VN134" s="1112"/>
      <c r="VO134" s="1112"/>
      <c r="VP134" s="1112"/>
      <c r="VQ134" s="1112"/>
      <c r="VR134" s="1112"/>
      <c r="VS134" s="1112"/>
      <c r="VT134" s="1112"/>
      <c r="VU134" s="1112"/>
      <c r="VV134" s="1112"/>
      <c r="VW134" s="1112"/>
      <c r="VX134" s="1112"/>
      <c r="VY134" s="1112"/>
      <c r="VZ134" s="1112"/>
      <c r="WA134" s="1112"/>
    </row>
    <row r="135" spans="9:599">
      <c r="I135" s="1112"/>
      <c r="J135" s="1112"/>
      <c r="K135" s="1112"/>
      <c r="L135" s="1112"/>
      <c r="M135" s="1112"/>
      <c r="N135" s="1112"/>
      <c r="O135" s="1112"/>
      <c r="P135" s="1112"/>
      <c r="Q135" s="1112"/>
      <c r="R135" s="1112"/>
      <c r="S135" s="1112"/>
      <c r="T135" s="1112"/>
      <c r="U135" s="1112"/>
      <c r="V135" s="1112"/>
      <c r="W135" s="1112"/>
      <c r="X135" s="1112"/>
      <c r="Y135" s="1112"/>
      <c r="Z135" s="1112"/>
      <c r="AA135" s="1112"/>
      <c r="AB135" s="1112"/>
      <c r="AC135" s="1112"/>
      <c r="AD135" s="1112"/>
      <c r="AE135" s="1112"/>
      <c r="AF135" s="1112"/>
      <c r="AG135" s="1112"/>
      <c r="AH135" s="1112"/>
      <c r="AI135" s="1112"/>
      <c r="AJ135" s="1112"/>
      <c r="AK135" s="1112"/>
      <c r="AL135" s="1112"/>
      <c r="AM135" s="1112"/>
      <c r="AN135" s="1112"/>
      <c r="AO135" s="1112"/>
      <c r="AP135" s="1112"/>
      <c r="AQ135" s="1112"/>
      <c r="AR135" s="1112"/>
      <c r="AS135" s="1112"/>
      <c r="AT135" s="1112"/>
      <c r="AU135" s="1112"/>
      <c r="AV135" s="1112"/>
      <c r="AW135" s="1112"/>
      <c r="AX135" s="1112"/>
      <c r="AY135" s="1112"/>
      <c r="AZ135" s="1112"/>
      <c r="BA135" s="1112"/>
      <c r="BB135" s="1112"/>
      <c r="BC135" s="1112"/>
      <c r="BD135" s="1112"/>
      <c r="BE135" s="1112"/>
      <c r="BF135" s="1112"/>
      <c r="BG135" s="1112"/>
      <c r="BH135" s="1112"/>
      <c r="BI135" s="1112"/>
      <c r="BJ135" s="1112"/>
      <c r="BK135" s="1112"/>
      <c r="BL135" s="1112"/>
      <c r="BM135" s="1112"/>
      <c r="BN135" s="1112"/>
      <c r="BO135" s="1112"/>
      <c r="BP135" s="1112"/>
      <c r="BQ135" s="1112"/>
      <c r="BR135" s="1112"/>
      <c r="BS135" s="1112"/>
      <c r="BT135" s="1112"/>
      <c r="BU135" s="1112"/>
      <c r="BV135" s="1112"/>
      <c r="BW135" s="1112"/>
      <c r="BX135" s="1112"/>
      <c r="BY135" s="1112"/>
      <c r="BZ135" s="1112"/>
      <c r="CA135" s="1112"/>
      <c r="CB135" s="1112"/>
      <c r="CC135" s="1112"/>
      <c r="CD135" s="1112"/>
      <c r="CE135" s="1112"/>
      <c r="CF135" s="1112"/>
      <c r="CG135" s="1112"/>
      <c r="CH135" s="1112"/>
      <c r="CI135" s="1112"/>
      <c r="CJ135" s="1112"/>
      <c r="CK135" s="1112"/>
      <c r="CL135" s="1112"/>
      <c r="CM135" s="1112"/>
      <c r="CN135" s="1112"/>
      <c r="CO135" s="1112"/>
      <c r="CP135" s="1112"/>
      <c r="CQ135" s="1112"/>
      <c r="CR135" s="1112"/>
      <c r="CS135" s="1112"/>
      <c r="CT135" s="1112"/>
      <c r="CU135" s="1112"/>
      <c r="CV135" s="1112"/>
      <c r="CW135" s="1112"/>
      <c r="CX135" s="1112"/>
      <c r="CY135" s="1112"/>
      <c r="CZ135" s="1112"/>
      <c r="DA135" s="1112"/>
      <c r="DB135" s="1112"/>
      <c r="DC135" s="1112"/>
      <c r="DD135" s="1112"/>
      <c r="DE135" s="1112"/>
      <c r="DF135" s="1112"/>
      <c r="DG135" s="1112"/>
      <c r="DH135" s="1112"/>
      <c r="DI135" s="1112"/>
      <c r="DJ135" s="1112"/>
      <c r="DK135" s="1112"/>
      <c r="DL135" s="1112"/>
      <c r="DM135" s="1112"/>
      <c r="DN135" s="1112"/>
      <c r="DO135" s="1112"/>
      <c r="DP135" s="1112"/>
      <c r="DQ135" s="1112"/>
      <c r="DR135" s="1112"/>
      <c r="DS135" s="1112"/>
      <c r="DT135" s="1112"/>
      <c r="DU135" s="1112"/>
      <c r="DV135" s="1112"/>
      <c r="DW135" s="1112"/>
      <c r="DX135" s="1112"/>
      <c r="DY135" s="1112"/>
      <c r="DZ135" s="1112"/>
      <c r="EA135" s="1112"/>
      <c r="EB135" s="1112"/>
      <c r="EC135" s="1112"/>
      <c r="ED135" s="1112"/>
      <c r="EE135" s="1112"/>
      <c r="EF135" s="1112"/>
      <c r="EG135" s="1112"/>
      <c r="EH135" s="1112"/>
      <c r="EI135" s="1112"/>
      <c r="EJ135" s="1112"/>
      <c r="EK135" s="1112"/>
      <c r="EL135" s="1112"/>
      <c r="EM135" s="1112"/>
      <c r="EN135" s="1112"/>
      <c r="EO135" s="1112"/>
      <c r="EP135" s="1112"/>
      <c r="EQ135" s="1112"/>
      <c r="ER135" s="1112"/>
      <c r="ES135" s="1112"/>
      <c r="ET135" s="1112"/>
      <c r="EU135" s="1112"/>
      <c r="EV135" s="1112"/>
      <c r="EW135" s="1112"/>
      <c r="EX135" s="1112"/>
      <c r="EY135" s="1112"/>
      <c r="EZ135" s="1112"/>
      <c r="FA135" s="1112"/>
      <c r="FB135" s="1112"/>
      <c r="FC135" s="1112"/>
      <c r="FD135" s="1112"/>
      <c r="FE135" s="1112"/>
      <c r="FF135" s="1112"/>
      <c r="FG135" s="1112"/>
      <c r="FH135" s="1112"/>
      <c r="FI135" s="1112"/>
      <c r="FJ135" s="1112"/>
      <c r="FK135" s="1112"/>
      <c r="FL135" s="1112"/>
      <c r="FM135" s="1112"/>
      <c r="FN135" s="1112"/>
      <c r="FO135" s="1112"/>
      <c r="FP135" s="1112"/>
      <c r="FQ135" s="1112"/>
      <c r="FR135" s="1112"/>
      <c r="FS135" s="1112"/>
      <c r="FT135" s="1112"/>
      <c r="FU135" s="1112"/>
      <c r="FV135" s="1112"/>
      <c r="FW135" s="1112"/>
      <c r="FX135" s="1112"/>
      <c r="FY135" s="1112"/>
      <c r="FZ135" s="1112"/>
      <c r="GA135" s="1112"/>
      <c r="GB135" s="1112"/>
      <c r="GC135" s="1112"/>
      <c r="GD135" s="1112"/>
      <c r="GE135" s="1112"/>
      <c r="GF135" s="1112"/>
      <c r="GG135" s="1112"/>
      <c r="GH135" s="1112"/>
      <c r="GI135" s="1112"/>
      <c r="GJ135" s="1112"/>
      <c r="GK135" s="1112"/>
      <c r="GL135" s="1112"/>
      <c r="GM135" s="1112"/>
      <c r="GN135" s="1112"/>
      <c r="GO135" s="1112"/>
      <c r="GP135" s="1112"/>
      <c r="GQ135" s="1112"/>
      <c r="GR135" s="1112"/>
      <c r="GS135" s="1112"/>
      <c r="GT135" s="1112"/>
      <c r="GU135" s="1112"/>
      <c r="GV135" s="1112"/>
      <c r="GW135" s="1112"/>
      <c r="GX135" s="1112"/>
      <c r="GY135" s="1112"/>
      <c r="GZ135" s="1112"/>
      <c r="HA135" s="1112"/>
      <c r="HB135" s="1112"/>
      <c r="HC135" s="1112"/>
      <c r="HD135" s="1112"/>
      <c r="HE135" s="1112"/>
      <c r="HF135" s="1112"/>
      <c r="HG135" s="1112"/>
      <c r="HH135" s="1112"/>
      <c r="HI135" s="1112"/>
      <c r="HJ135" s="1112"/>
      <c r="HK135" s="1112"/>
      <c r="HL135" s="1112"/>
      <c r="HM135" s="1112"/>
      <c r="HN135" s="1112"/>
      <c r="HO135" s="1112"/>
      <c r="HP135" s="1112"/>
      <c r="HQ135" s="1112"/>
      <c r="HR135" s="1112"/>
      <c r="HS135" s="1112"/>
      <c r="HT135" s="1112"/>
      <c r="HU135" s="1112"/>
      <c r="HV135" s="1112"/>
      <c r="HW135" s="1112"/>
      <c r="HX135" s="1112"/>
      <c r="HY135" s="1112"/>
      <c r="HZ135" s="1112"/>
      <c r="IA135" s="1112"/>
      <c r="IB135" s="1112"/>
      <c r="IC135" s="1112"/>
      <c r="ID135" s="1112"/>
      <c r="IE135" s="1112"/>
      <c r="IF135" s="1112"/>
      <c r="IG135" s="1112"/>
      <c r="IH135" s="1112"/>
      <c r="II135" s="1112"/>
      <c r="IJ135" s="1112"/>
      <c r="IK135" s="1112"/>
      <c r="IL135" s="1112"/>
      <c r="IM135" s="1112"/>
      <c r="IN135" s="1112"/>
      <c r="IO135" s="1112"/>
      <c r="IP135" s="1112"/>
      <c r="IQ135" s="1112"/>
      <c r="IR135" s="1112"/>
      <c r="IS135" s="1112"/>
      <c r="IT135" s="1112"/>
      <c r="IU135" s="1112"/>
      <c r="IV135" s="1112"/>
      <c r="IW135" s="1112"/>
      <c r="IX135" s="1112"/>
      <c r="IY135" s="1112"/>
      <c r="IZ135" s="1112"/>
      <c r="JA135" s="1112"/>
      <c r="JB135" s="1112"/>
      <c r="JC135" s="1112"/>
      <c r="JD135" s="1112"/>
      <c r="JE135" s="1112"/>
      <c r="JF135" s="1112"/>
      <c r="JG135" s="1112"/>
      <c r="JH135" s="1112"/>
      <c r="JI135" s="1112"/>
      <c r="JJ135" s="1112"/>
      <c r="JK135" s="1112"/>
      <c r="JL135" s="1112"/>
      <c r="JM135" s="1112"/>
      <c r="JN135" s="1112"/>
      <c r="JO135" s="1112"/>
      <c r="JP135" s="1112"/>
      <c r="JQ135" s="1112"/>
      <c r="JR135" s="1112"/>
      <c r="JS135" s="1112"/>
      <c r="JT135" s="1112"/>
      <c r="JU135" s="1112"/>
      <c r="JV135" s="1112"/>
      <c r="JW135" s="1112"/>
      <c r="JX135" s="1112"/>
      <c r="JY135" s="1112"/>
      <c r="JZ135" s="1112"/>
      <c r="KA135" s="1112"/>
      <c r="KB135" s="1112"/>
      <c r="KC135" s="1112"/>
      <c r="KD135" s="1112"/>
      <c r="KE135" s="1112"/>
      <c r="KF135" s="1112"/>
      <c r="KG135" s="1112"/>
      <c r="KH135" s="1112"/>
      <c r="KI135" s="1112"/>
      <c r="KJ135" s="1112"/>
      <c r="KK135" s="1112"/>
      <c r="KL135" s="1112"/>
      <c r="KM135" s="1112"/>
      <c r="KN135" s="1112"/>
      <c r="KO135" s="1112"/>
      <c r="KP135" s="1112"/>
      <c r="KQ135" s="1112"/>
      <c r="KR135" s="1112"/>
      <c r="KS135" s="1112"/>
      <c r="KT135" s="1112"/>
      <c r="KU135" s="1112"/>
      <c r="KV135" s="1112"/>
      <c r="KW135" s="1112"/>
      <c r="KX135" s="1112"/>
      <c r="KY135" s="1112"/>
      <c r="KZ135" s="1112"/>
      <c r="LA135" s="1112"/>
      <c r="LB135" s="1112"/>
      <c r="LC135" s="1112"/>
      <c r="LD135" s="1112"/>
      <c r="LE135" s="1112"/>
      <c r="LF135" s="1112"/>
      <c r="LG135" s="1112"/>
      <c r="LH135" s="1112"/>
      <c r="LI135" s="1112"/>
      <c r="LJ135" s="1112"/>
      <c r="LK135" s="1112"/>
      <c r="LL135" s="1112"/>
      <c r="LM135" s="1112"/>
      <c r="LN135" s="1112"/>
      <c r="LO135" s="1112"/>
      <c r="LP135" s="1112"/>
      <c r="LQ135" s="1112"/>
      <c r="LR135" s="1112"/>
      <c r="LS135" s="1112"/>
      <c r="LT135" s="1112"/>
      <c r="LU135" s="1112"/>
      <c r="LV135" s="1112"/>
      <c r="LW135" s="1112"/>
      <c r="LX135" s="1112"/>
      <c r="LY135" s="1112"/>
      <c r="LZ135" s="1112"/>
      <c r="MA135" s="1112"/>
      <c r="MB135" s="1112"/>
      <c r="MC135" s="1112"/>
      <c r="MD135" s="1112"/>
      <c r="ME135" s="1112"/>
      <c r="MF135" s="1112"/>
      <c r="MG135" s="1112"/>
      <c r="MH135" s="1112"/>
      <c r="MI135" s="1112"/>
      <c r="MJ135" s="1112"/>
      <c r="MK135" s="1112"/>
      <c r="ML135" s="1112"/>
      <c r="MM135" s="1112"/>
      <c r="MN135" s="1112"/>
      <c r="MO135" s="1112"/>
      <c r="MP135" s="1112"/>
      <c r="MQ135" s="1112"/>
      <c r="MR135" s="1112"/>
      <c r="MS135" s="1112"/>
      <c r="MT135" s="1112"/>
      <c r="MU135" s="1112"/>
      <c r="MV135" s="1112"/>
      <c r="MW135" s="1112"/>
      <c r="MX135" s="1112"/>
      <c r="MY135" s="1112"/>
      <c r="MZ135" s="1112"/>
      <c r="NA135" s="1112"/>
      <c r="NB135" s="1112"/>
      <c r="NC135" s="1112"/>
      <c r="ND135" s="1112"/>
      <c r="NE135" s="1112"/>
      <c r="NF135" s="1112"/>
      <c r="NG135" s="1112"/>
      <c r="NH135" s="1112"/>
      <c r="NI135" s="1112"/>
      <c r="NJ135" s="1112"/>
      <c r="NK135" s="1112"/>
      <c r="NL135" s="1112"/>
      <c r="NM135" s="1112"/>
      <c r="NN135" s="1112"/>
      <c r="NO135" s="1112"/>
      <c r="NP135" s="1112"/>
      <c r="NQ135" s="1112"/>
      <c r="NR135" s="1112"/>
      <c r="NS135" s="1112"/>
      <c r="NT135" s="1112"/>
      <c r="NU135" s="1112"/>
      <c r="NV135" s="1112"/>
      <c r="NW135" s="1112"/>
      <c r="NX135" s="1112"/>
      <c r="NY135" s="1112"/>
      <c r="NZ135" s="1112"/>
      <c r="OA135" s="1112"/>
      <c r="OB135" s="1112"/>
      <c r="OC135" s="1112"/>
      <c r="OD135" s="1112"/>
      <c r="OE135" s="1112"/>
      <c r="OF135" s="1112"/>
      <c r="OG135" s="1112"/>
      <c r="OH135" s="1112"/>
      <c r="OI135" s="1112"/>
      <c r="OJ135" s="1112"/>
      <c r="OK135" s="1112"/>
      <c r="OL135" s="1112"/>
      <c r="OM135" s="1112"/>
      <c r="ON135" s="1112"/>
      <c r="OO135" s="1112"/>
      <c r="OP135" s="1112"/>
      <c r="OQ135" s="1112"/>
      <c r="OR135" s="1112"/>
      <c r="OS135" s="1112"/>
      <c r="OT135" s="1112"/>
      <c r="OU135" s="1112"/>
      <c r="OV135" s="1112"/>
      <c r="OW135" s="1112"/>
      <c r="OX135" s="1112"/>
      <c r="OY135" s="1112"/>
      <c r="OZ135" s="1112"/>
      <c r="PA135" s="1112"/>
      <c r="PB135" s="1112"/>
      <c r="PC135" s="1112"/>
      <c r="PD135" s="1112"/>
      <c r="PE135" s="1112"/>
      <c r="PF135" s="1112"/>
      <c r="PG135" s="1112"/>
      <c r="PH135" s="1112"/>
      <c r="PI135" s="1112"/>
      <c r="PJ135" s="1112"/>
      <c r="PK135" s="1112"/>
      <c r="PL135" s="1112"/>
      <c r="PM135" s="1112"/>
      <c r="PN135" s="1112"/>
      <c r="PO135" s="1112"/>
      <c r="PP135" s="1112"/>
      <c r="PQ135" s="1112"/>
      <c r="PR135" s="1112"/>
      <c r="PS135" s="1112"/>
      <c r="PT135" s="1112"/>
      <c r="PU135" s="1112"/>
      <c r="PV135" s="1112"/>
      <c r="PW135" s="1112"/>
      <c r="PX135" s="1112"/>
      <c r="PY135" s="1112"/>
      <c r="PZ135" s="1112"/>
      <c r="QA135" s="1112"/>
      <c r="QB135" s="1112"/>
      <c r="QC135" s="1112"/>
      <c r="QD135" s="1112"/>
      <c r="QE135" s="1112"/>
      <c r="QF135" s="1112"/>
      <c r="QG135" s="1112"/>
      <c r="QH135" s="1112"/>
      <c r="QI135" s="1112"/>
      <c r="QJ135" s="1112"/>
      <c r="QK135" s="1112"/>
      <c r="QL135" s="1112"/>
      <c r="QM135" s="1112"/>
      <c r="QN135" s="1112"/>
      <c r="QO135" s="1112"/>
      <c r="QP135" s="1112"/>
      <c r="QQ135" s="1112"/>
      <c r="QR135" s="1112"/>
      <c r="QS135" s="1112"/>
      <c r="QT135" s="1112"/>
      <c r="QU135" s="1112"/>
      <c r="QV135" s="1112"/>
      <c r="QW135" s="1112"/>
      <c r="QX135" s="1112"/>
      <c r="QY135" s="1112"/>
      <c r="QZ135" s="1112"/>
      <c r="RA135" s="1112"/>
      <c r="RB135" s="1112"/>
      <c r="RC135" s="1112"/>
      <c r="RD135" s="1112"/>
      <c r="RE135" s="1112"/>
      <c r="RF135" s="1112"/>
      <c r="RG135" s="1112"/>
      <c r="RH135" s="1112"/>
      <c r="RI135" s="1112"/>
      <c r="RJ135" s="1112"/>
      <c r="RK135" s="1112"/>
      <c r="RL135" s="1112"/>
      <c r="RM135" s="1112"/>
      <c r="RN135" s="1112"/>
      <c r="RO135" s="1112"/>
      <c r="RP135" s="1112"/>
      <c r="RQ135" s="1112"/>
      <c r="RR135" s="1112"/>
      <c r="RS135" s="1112"/>
      <c r="RT135" s="1112"/>
      <c r="RU135" s="1112"/>
      <c r="RV135" s="1112"/>
      <c r="RW135" s="1112"/>
      <c r="RX135" s="1112"/>
      <c r="RY135" s="1112"/>
      <c r="RZ135" s="1112"/>
      <c r="SA135" s="1112"/>
      <c r="SB135" s="1112"/>
      <c r="SC135" s="1112"/>
      <c r="SD135" s="1112"/>
      <c r="SE135" s="1112"/>
      <c r="SF135" s="1112"/>
      <c r="SG135" s="1112"/>
      <c r="SH135" s="1112"/>
      <c r="SI135" s="1112"/>
      <c r="SJ135" s="1112"/>
      <c r="SK135" s="1112"/>
      <c r="SL135" s="1112"/>
      <c r="SM135" s="1112"/>
      <c r="SN135" s="1112"/>
      <c r="SO135" s="1112"/>
      <c r="SP135" s="1112"/>
      <c r="SQ135" s="1112"/>
      <c r="SR135" s="1112"/>
      <c r="SS135" s="1112"/>
      <c r="ST135" s="1112"/>
      <c r="SU135" s="1112"/>
      <c r="SV135" s="1112"/>
      <c r="SW135" s="1112"/>
      <c r="SX135" s="1112"/>
      <c r="SY135" s="1112"/>
      <c r="SZ135" s="1112"/>
      <c r="TA135" s="1112"/>
      <c r="TB135" s="1112"/>
      <c r="TC135" s="1112"/>
      <c r="TD135" s="1112"/>
      <c r="TE135" s="1112"/>
      <c r="TF135" s="1112"/>
      <c r="TG135" s="1112"/>
      <c r="TH135" s="1112"/>
      <c r="TI135" s="1112"/>
      <c r="TJ135" s="1112"/>
      <c r="TK135" s="1112"/>
      <c r="TL135" s="1112"/>
      <c r="TM135" s="1112"/>
      <c r="TN135" s="1112"/>
      <c r="TO135" s="1112"/>
      <c r="TP135" s="1112"/>
      <c r="TQ135" s="1112"/>
      <c r="TR135" s="1112"/>
      <c r="TS135" s="1112"/>
      <c r="TT135" s="1112"/>
      <c r="TU135" s="1112"/>
      <c r="TV135" s="1112"/>
      <c r="TW135" s="1112"/>
      <c r="TX135" s="1112"/>
      <c r="TY135" s="1112"/>
      <c r="TZ135" s="1112"/>
      <c r="UA135" s="1112"/>
      <c r="UB135" s="1112"/>
      <c r="UC135" s="1112"/>
      <c r="UD135" s="1112"/>
      <c r="UE135" s="1112"/>
      <c r="UF135" s="1112"/>
      <c r="UG135" s="1112"/>
      <c r="UH135" s="1112"/>
      <c r="UI135" s="1112"/>
      <c r="UJ135" s="1112"/>
      <c r="UK135" s="1112"/>
      <c r="UL135" s="1112"/>
      <c r="UM135" s="1112"/>
      <c r="UN135" s="1112"/>
      <c r="UO135" s="1112"/>
      <c r="UP135" s="1112"/>
      <c r="UQ135" s="1112"/>
      <c r="UR135" s="1112"/>
      <c r="US135" s="1112"/>
      <c r="UT135" s="1112"/>
      <c r="UU135" s="1112"/>
      <c r="UV135" s="1112"/>
      <c r="UW135" s="1112"/>
      <c r="UX135" s="1112"/>
      <c r="UY135" s="1112"/>
      <c r="UZ135" s="1112"/>
      <c r="VA135" s="1112"/>
      <c r="VB135" s="1112"/>
      <c r="VC135" s="1112"/>
      <c r="VD135" s="1112"/>
      <c r="VE135" s="1112"/>
      <c r="VF135" s="1112"/>
      <c r="VG135" s="1112"/>
      <c r="VH135" s="1112"/>
      <c r="VI135" s="1112"/>
      <c r="VJ135" s="1112"/>
      <c r="VK135" s="1112"/>
      <c r="VL135" s="1112"/>
      <c r="VM135" s="1112"/>
      <c r="VN135" s="1112"/>
      <c r="VO135" s="1112"/>
      <c r="VP135" s="1112"/>
      <c r="VQ135" s="1112"/>
      <c r="VR135" s="1112"/>
      <c r="VS135" s="1112"/>
      <c r="VT135" s="1112"/>
      <c r="VU135" s="1112"/>
      <c r="VV135" s="1112"/>
      <c r="VW135" s="1112"/>
      <c r="VX135" s="1112"/>
      <c r="VY135" s="1112"/>
      <c r="VZ135" s="1112"/>
      <c r="WA135" s="1112"/>
    </row>
    <row r="136" spans="9:599">
      <c r="I136" s="1112"/>
      <c r="J136" s="1112"/>
      <c r="K136" s="1112"/>
      <c r="L136" s="1112"/>
      <c r="M136" s="1112"/>
      <c r="N136" s="1112"/>
      <c r="O136" s="1112"/>
      <c r="P136" s="1112"/>
      <c r="Q136" s="1112"/>
      <c r="R136" s="1112"/>
      <c r="S136" s="1112"/>
      <c r="T136" s="1112"/>
      <c r="U136" s="1112"/>
      <c r="V136" s="1112"/>
      <c r="W136" s="1112"/>
      <c r="X136" s="1112"/>
      <c r="Y136" s="1112"/>
      <c r="Z136" s="1112"/>
      <c r="AA136" s="1112"/>
      <c r="AB136" s="1112"/>
      <c r="AC136" s="1112"/>
      <c r="AD136" s="1112"/>
      <c r="AE136" s="1112"/>
      <c r="AF136" s="1112"/>
      <c r="AG136" s="1112"/>
      <c r="AH136" s="1112"/>
      <c r="AI136" s="1112"/>
      <c r="AJ136" s="1112"/>
      <c r="AK136" s="1112"/>
      <c r="AL136" s="1112"/>
      <c r="AM136" s="1112"/>
      <c r="AN136" s="1112"/>
      <c r="AO136" s="1112"/>
      <c r="AP136" s="1112"/>
      <c r="AQ136" s="1112"/>
      <c r="AR136" s="1112"/>
      <c r="AS136" s="1112"/>
      <c r="AT136" s="1112"/>
      <c r="AU136" s="1112"/>
      <c r="AV136" s="1112"/>
      <c r="AW136" s="1112"/>
      <c r="AX136" s="1112"/>
      <c r="AY136" s="1112"/>
      <c r="AZ136" s="1112"/>
      <c r="BA136" s="1112"/>
      <c r="BB136" s="1112"/>
      <c r="BC136" s="1112"/>
      <c r="BD136" s="1112"/>
      <c r="BE136" s="1112"/>
      <c r="BF136" s="1112"/>
      <c r="BG136" s="1112"/>
      <c r="BH136" s="1112"/>
      <c r="BI136" s="1112"/>
      <c r="BJ136" s="1112"/>
      <c r="BK136" s="1112"/>
      <c r="BL136" s="1112"/>
      <c r="BM136" s="1112"/>
      <c r="BN136" s="1112"/>
      <c r="BO136" s="1112"/>
      <c r="BP136" s="1112"/>
      <c r="BQ136" s="1112"/>
      <c r="BR136" s="1112"/>
      <c r="BS136" s="1112"/>
      <c r="BT136" s="1112"/>
      <c r="BU136" s="1112"/>
      <c r="BV136" s="1112"/>
      <c r="BW136" s="1112"/>
      <c r="BX136" s="1112"/>
      <c r="BY136" s="1112"/>
      <c r="BZ136" s="1112"/>
      <c r="CA136" s="1112"/>
      <c r="CB136" s="1112"/>
      <c r="CC136" s="1112"/>
      <c r="CD136" s="1112"/>
      <c r="CE136" s="1112"/>
      <c r="CF136" s="1112"/>
      <c r="CG136" s="1112"/>
      <c r="CH136" s="1112"/>
      <c r="CI136" s="1112"/>
      <c r="CJ136" s="1112"/>
      <c r="CK136" s="1112"/>
      <c r="CL136" s="1112"/>
      <c r="CM136" s="1112"/>
      <c r="CN136" s="1112"/>
      <c r="CO136" s="1112"/>
      <c r="CP136" s="1112"/>
      <c r="CQ136" s="1112"/>
      <c r="CR136" s="1112"/>
      <c r="CS136" s="1112"/>
      <c r="CT136" s="1112"/>
      <c r="CU136" s="1112"/>
      <c r="CV136" s="1112"/>
      <c r="CW136" s="1112"/>
      <c r="CX136" s="1112"/>
      <c r="CY136" s="1112"/>
      <c r="CZ136" s="1112"/>
      <c r="DA136" s="1112"/>
      <c r="DB136" s="1112"/>
      <c r="DC136" s="1112"/>
      <c r="DD136" s="1112"/>
      <c r="DE136" s="1112"/>
      <c r="DF136" s="1112"/>
      <c r="DG136" s="1112"/>
      <c r="DH136" s="1112"/>
      <c r="DI136" s="1112"/>
      <c r="DJ136" s="1112"/>
      <c r="DK136" s="1112"/>
      <c r="DL136" s="1112"/>
      <c r="DM136" s="1112"/>
      <c r="DN136" s="1112"/>
      <c r="DO136" s="1112"/>
      <c r="DP136" s="1112"/>
      <c r="DQ136" s="1112"/>
      <c r="DR136" s="1112"/>
      <c r="DS136" s="1112"/>
      <c r="DT136" s="1112"/>
      <c r="DU136" s="1112"/>
      <c r="DV136" s="1112"/>
      <c r="DW136" s="1112"/>
      <c r="DX136" s="1112"/>
      <c r="DY136" s="1112"/>
      <c r="DZ136" s="1112"/>
      <c r="EA136" s="1112"/>
      <c r="EB136" s="1112"/>
      <c r="EC136" s="1112"/>
      <c r="ED136" s="1112"/>
      <c r="EE136" s="1112"/>
      <c r="EF136" s="1112"/>
      <c r="EG136" s="1112"/>
      <c r="EH136" s="1112"/>
      <c r="EI136" s="1112"/>
      <c r="EJ136" s="1112"/>
      <c r="EK136" s="1112"/>
      <c r="EL136" s="1112"/>
      <c r="EM136" s="1112"/>
      <c r="EN136" s="1112"/>
      <c r="EO136" s="1112"/>
      <c r="EP136" s="1112"/>
      <c r="EQ136" s="1112"/>
      <c r="ER136" s="1112"/>
      <c r="ES136" s="1112"/>
      <c r="ET136" s="1112"/>
      <c r="EU136" s="1112"/>
      <c r="EV136" s="1112"/>
      <c r="EW136" s="1112"/>
      <c r="EX136" s="1112"/>
      <c r="EY136" s="1112"/>
      <c r="EZ136" s="1112"/>
      <c r="FA136" s="1112"/>
      <c r="FB136" s="1112"/>
      <c r="FC136" s="1112"/>
      <c r="FD136" s="1112"/>
      <c r="FE136" s="1112"/>
      <c r="FF136" s="1112"/>
      <c r="FG136" s="1112"/>
      <c r="FH136" s="1112"/>
      <c r="FI136" s="1112"/>
      <c r="FJ136" s="1112"/>
      <c r="FK136" s="1112"/>
      <c r="FL136" s="1112"/>
      <c r="FM136" s="1112"/>
      <c r="FN136" s="1112"/>
      <c r="FO136" s="1112"/>
      <c r="FP136" s="1112"/>
      <c r="FQ136" s="1112"/>
      <c r="FR136" s="1112"/>
      <c r="FS136" s="1112"/>
      <c r="FT136" s="1112"/>
      <c r="FU136" s="1112"/>
      <c r="FV136" s="1112"/>
      <c r="FW136" s="1112"/>
      <c r="FX136" s="1112"/>
      <c r="FY136" s="1112"/>
      <c r="FZ136" s="1112"/>
      <c r="GA136" s="1112"/>
      <c r="GB136" s="1112"/>
      <c r="GC136" s="1112"/>
      <c r="GD136" s="1112"/>
      <c r="GE136" s="1112"/>
      <c r="GF136" s="1112"/>
      <c r="GG136" s="1112"/>
      <c r="GH136" s="1112"/>
      <c r="GI136" s="1112"/>
      <c r="GJ136" s="1112"/>
      <c r="GK136" s="1112"/>
      <c r="GL136" s="1112"/>
      <c r="GM136" s="1112"/>
      <c r="GN136" s="1112"/>
      <c r="GO136" s="1112"/>
      <c r="GP136" s="1112"/>
      <c r="GQ136" s="1112"/>
      <c r="GR136" s="1112"/>
      <c r="GS136" s="1112"/>
      <c r="GT136" s="1112"/>
      <c r="GU136" s="1112"/>
      <c r="GV136" s="1112"/>
      <c r="GW136" s="1112"/>
      <c r="GX136" s="1112"/>
      <c r="GY136" s="1112"/>
      <c r="GZ136" s="1112"/>
      <c r="HA136" s="1112"/>
      <c r="HB136" s="1112"/>
      <c r="HC136" s="1112"/>
      <c r="HD136" s="1112"/>
      <c r="HE136" s="1112"/>
      <c r="HF136" s="1112"/>
      <c r="HG136" s="1112"/>
      <c r="HH136" s="1112"/>
      <c r="HI136" s="1112"/>
      <c r="HJ136" s="1112"/>
      <c r="HK136" s="1112"/>
      <c r="HL136" s="1112"/>
      <c r="HM136" s="1112"/>
      <c r="HN136" s="1112"/>
      <c r="HO136" s="1112"/>
      <c r="HP136" s="1112"/>
      <c r="HQ136" s="1112"/>
      <c r="HR136" s="1112"/>
      <c r="HS136" s="1112"/>
      <c r="HT136" s="1112"/>
      <c r="HU136" s="1112"/>
      <c r="HV136" s="1112"/>
      <c r="HW136" s="1112"/>
      <c r="HX136" s="1112"/>
      <c r="HY136" s="1112"/>
      <c r="HZ136" s="1112"/>
      <c r="IA136" s="1112"/>
      <c r="IB136" s="1112"/>
      <c r="IC136" s="1112"/>
      <c r="ID136" s="1112"/>
      <c r="IE136" s="1112"/>
      <c r="IF136" s="1112"/>
      <c r="IG136" s="1112"/>
      <c r="IH136" s="1112"/>
      <c r="II136" s="1112"/>
      <c r="IJ136" s="1112"/>
      <c r="IK136" s="1112"/>
      <c r="IL136" s="1112"/>
      <c r="IM136" s="1112"/>
      <c r="IN136" s="1112"/>
      <c r="IO136" s="1112"/>
      <c r="IP136" s="1112"/>
      <c r="IQ136" s="1112"/>
      <c r="IR136" s="1112"/>
      <c r="IS136" s="1112"/>
      <c r="IT136" s="1112"/>
      <c r="IU136" s="1112"/>
      <c r="IV136" s="1112"/>
      <c r="IW136" s="1112"/>
      <c r="IX136" s="1112"/>
      <c r="IY136" s="1112"/>
      <c r="IZ136" s="1112"/>
      <c r="JA136" s="1112"/>
      <c r="JB136" s="1112"/>
      <c r="JC136" s="1112"/>
      <c r="JD136" s="1112"/>
      <c r="JE136" s="1112"/>
      <c r="JF136" s="1112"/>
      <c r="JG136" s="1112"/>
      <c r="JH136" s="1112"/>
      <c r="JI136" s="1112"/>
      <c r="JJ136" s="1112"/>
      <c r="JK136" s="1112"/>
      <c r="JL136" s="1112"/>
      <c r="JM136" s="1112"/>
      <c r="JN136" s="1112"/>
      <c r="JO136" s="1112"/>
      <c r="JP136" s="1112"/>
      <c r="JQ136" s="1112"/>
      <c r="JR136" s="1112"/>
      <c r="JS136" s="1112"/>
      <c r="JT136" s="1112"/>
      <c r="JU136" s="1112"/>
      <c r="JV136" s="1112"/>
      <c r="JW136" s="1112"/>
      <c r="JX136" s="1112"/>
      <c r="JY136" s="1112"/>
      <c r="JZ136" s="1112"/>
      <c r="KA136" s="1112"/>
      <c r="KB136" s="1112"/>
      <c r="KC136" s="1112"/>
      <c r="KD136" s="1112"/>
      <c r="KE136" s="1112"/>
      <c r="KF136" s="1112"/>
      <c r="KG136" s="1112"/>
      <c r="KH136" s="1112"/>
      <c r="KI136" s="1112"/>
      <c r="KJ136" s="1112"/>
      <c r="KK136" s="1112"/>
      <c r="KL136" s="1112"/>
      <c r="KM136" s="1112"/>
      <c r="KN136" s="1112"/>
      <c r="KO136" s="1112"/>
      <c r="KP136" s="1112"/>
      <c r="KQ136" s="1112"/>
      <c r="KR136" s="1112"/>
      <c r="KS136" s="1112"/>
      <c r="KT136" s="1112"/>
      <c r="KU136" s="1112"/>
      <c r="KV136" s="1112"/>
      <c r="KW136" s="1112"/>
      <c r="KX136" s="1112"/>
      <c r="KY136" s="1112"/>
      <c r="KZ136" s="1112"/>
      <c r="LA136" s="1112"/>
      <c r="LB136" s="1112"/>
      <c r="LC136" s="1112"/>
      <c r="LD136" s="1112"/>
      <c r="LE136" s="1112"/>
      <c r="LF136" s="1112"/>
      <c r="LG136" s="1112"/>
      <c r="LH136" s="1112"/>
      <c r="LI136" s="1112"/>
      <c r="LJ136" s="1112"/>
      <c r="LK136" s="1112"/>
      <c r="LL136" s="1112"/>
      <c r="LM136" s="1112"/>
      <c r="LN136" s="1112"/>
      <c r="LO136" s="1112"/>
      <c r="LP136" s="1112"/>
      <c r="LQ136" s="1112"/>
      <c r="LR136" s="1112"/>
      <c r="LS136" s="1112"/>
      <c r="LT136" s="1112"/>
      <c r="LU136" s="1112"/>
      <c r="LV136" s="1112"/>
      <c r="LW136" s="1112"/>
      <c r="LX136" s="1112"/>
      <c r="LY136" s="1112"/>
      <c r="LZ136" s="1112"/>
      <c r="MA136" s="1112"/>
      <c r="MB136" s="1112"/>
      <c r="MC136" s="1112"/>
      <c r="MD136" s="1112"/>
      <c r="ME136" s="1112"/>
      <c r="MF136" s="1112"/>
      <c r="MG136" s="1112"/>
      <c r="MH136" s="1112"/>
      <c r="MI136" s="1112"/>
      <c r="MJ136" s="1112"/>
      <c r="MK136" s="1112"/>
      <c r="ML136" s="1112"/>
      <c r="MM136" s="1112"/>
      <c r="MN136" s="1112"/>
      <c r="MO136" s="1112"/>
      <c r="MP136" s="1112"/>
      <c r="MQ136" s="1112"/>
      <c r="MR136" s="1112"/>
      <c r="MS136" s="1112"/>
      <c r="MT136" s="1112"/>
      <c r="MU136" s="1112"/>
      <c r="MV136" s="1112"/>
      <c r="MW136" s="1112"/>
      <c r="MX136" s="1112"/>
      <c r="MY136" s="1112"/>
      <c r="MZ136" s="1112"/>
      <c r="NA136" s="1112"/>
      <c r="NB136" s="1112"/>
      <c r="NC136" s="1112"/>
      <c r="ND136" s="1112"/>
      <c r="NE136" s="1112"/>
      <c r="NF136" s="1112"/>
      <c r="NG136" s="1112"/>
      <c r="NH136" s="1112"/>
      <c r="NI136" s="1112"/>
      <c r="NJ136" s="1112"/>
      <c r="NK136" s="1112"/>
      <c r="NL136" s="1112"/>
      <c r="NM136" s="1112"/>
      <c r="NN136" s="1112"/>
      <c r="NO136" s="1112"/>
      <c r="NP136" s="1112"/>
      <c r="NQ136" s="1112"/>
      <c r="NR136" s="1112"/>
      <c r="NS136" s="1112"/>
      <c r="NT136" s="1112"/>
      <c r="NU136" s="1112"/>
      <c r="NV136" s="1112"/>
      <c r="NW136" s="1112"/>
      <c r="NX136" s="1112"/>
      <c r="NY136" s="1112"/>
      <c r="NZ136" s="1112"/>
      <c r="OA136" s="1112"/>
      <c r="OB136" s="1112"/>
      <c r="OC136" s="1112"/>
      <c r="OD136" s="1112"/>
      <c r="OE136" s="1112"/>
      <c r="OF136" s="1112"/>
      <c r="OG136" s="1112"/>
      <c r="OH136" s="1112"/>
      <c r="OI136" s="1112"/>
      <c r="OJ136" s="1112"/>
      <c r="OK136" s="1112"/>
      <c r="OL136" s="1112"/>
      <c r="OM136" s="1112"/>
      <c r="ON136" s="1112"/>
      <c r="OO136" s="1112"/>
      <c r="OP136" s="1112"/>
      <c r="OQ136" s="1112"/>
      <c r="OR136" s="1112"/>
      <c r="OS136" s="1112"/>
      <c r="OT136" s="1112"/>
      <c r="OU136" s="1112"/>
      <c r="OV136" s="1112"/>
      <c r="OW136" s="1112"/>
      <c r="OX136" s="1112"/>
      <c r="OY136" s="1112"/>
      <c r="OZ136" s="1112"/>
      <c r="PA136" s="1112"/>
      <c r="PB136" s="1112"/>
      <c r="PC136" s="1112"/>
      <c r="PD136" s="1112"/>
      <c r="PE136" s="1112"/>
      <c r="PF136" s="1112"/>
      <c r="PG136" s="1112"/>
      <c r="PH136" s="1112"/>
      <c r="PI136" s="1112"/>
      <c r="PJ136" s="1112"/>
      <c r="PK136" s="1112"/>
      <c r="PL136" s="1112"/>
      <c r="PM136" s="1112"/>
      <c r="PN136" s="1112"/>
      <c r="PO136" s="1112"/>
      <c r="PP136" s="1112"/>
      <c r="PQ136" s="1112"/>
      <c r="PR136" s="1112"/>
      <c r="PS136" s="1112"/>
      <c r="PT136" s="1112"/>
      <c r="PU136" s="1112"/>
      <c r="PV136" s="1112"/>
      <c r="PW136" s="1112"/>
      <c r="PX136" s="1112"/>
      <c r="PY136" s="1112"/>
      <c r="PZ136" s="1112"/>
      <c r="QA136" s="1112"/>
      <c r="QB136" s="1112"/>
      <c r="QC136" s="1112"/>
      <c r="QD136" s="1112"/>
      <c r="QE136" s="1112"/>
      <c r="QF136" s="1112"/>
      <c r="QG136" s="1112"/>
      <c r="QH136" s="1112"/>
      <c r="QI136" s="1112"/>
      <c r="QJ136" s="1112"/>
      <c r="QK136" s="1112"/>
      <c r="QL136" s="1112"/>
      <c r="QM136" s="1112"/>
      <c r="QN136" s="1112"/>
      <c r="QO136" s="1112"/>
      <c r="QP136" s="1112"/>
      <c r="QQ136" s="1112"/>
      <c r="QR136" s="1112"/>
      <c r="QS136" s="1112"/>
      <c r="QT136" s="1112"/>
      <c r="QU136" s="1112"/>
      <c r="QV136" s="1112"/>
      <c r="QW136" s="1112"/>
      <c r="QX136" s="1112"/>
      <c r="QY136" s="1112"/>
      <c r="QZ136" s="1112"/>
      <c r="RA136" s="1112"/>
      <c r="RB136" s="1112"/>
      <c r="RC136" s="1112"/>
      <c r="RD136" s="1112"/>
      <c r="RE136" s="1112"/>
      <c r="RF136" s="1112"/>
      <c r="RG136" s="1112"/>
      <c r="RH136" s="1112"/>
      <c r="RI136" s="1112"/>
      <c r="RJ136" s="1112"/>
      <c r="RK136" s="1112"/>
      <c r="RL136" s="1112"/>
      <c r="RM136" s="1112"/>
      <c r="RN136" s="1112"/>
      <c r="RO136" s="1112"/>
      <c r="RP136" s="1112"/>
      <c r="RQ136" s="1112"/>
      <c r="RR136" s="1112"/>
      <c r="RS136" s="1112"/>
      <c r="RT136" s="1112"/>
      <c r="RU136" s="1112"/>
      <c r="RV136" s="1112"/>
      <c r="RW136" s="1112"/>
      <c r="RX136" s="1112"/>
      <c r="RY136" s="1112"/>
      <c r="RZ136" s="1112"/>
      <c r="SA136" s="1112"/>
      <c r="SB136" s="1112"/>
      <c r="SC136" s="1112"/>
      <c r="SD136" s="1112"/>
      <c r="SE136" s="1112"/>
      <c r="SF136" s="1112"/>
      <c r="SG136" s="1112"/>
      <c r="SH136" s="1112"/>
      <c r="SI136" s="1112"/>
      <c r="SJ136" s="1112"/>
      <c r="SK136" s="1112"/>
      <c r="SL136" s="1112"/>
      <c r="SM136" s="1112"/>
      <c r="SN136" s="1112"/>
      <c r="SO136" s="1112"/>
      <c r="SP136" s="1112"/>
      <c r="SQ136" s="1112"/>
      <c r="SR136" s="1112"/>
      <c r="SS136" s="1112"/>
      <c r="ST136" s="1112"/>
      <c r="SU136" s="1112"/>
      <c r="SV136" s="1112"/>
      <c r="SW136" s="1112"/>
      <c r="SX136" s="1112"/>
      <c r="SY136" s="1112"/>
      <c r="SZ136" s="1112"/>
      <c r="TA136" s="1112"/>
      <c r="TB136" s="1112"/>
      <c r="TC136" s="1112"/>
      <c r="TD136" s="1112"/>
      <c r="TE136" s="1112"/>
      <c r="TF136" s="1112"/>
      <c r="TG136" s="1112"/>
      <c r="TH136" s="1112"/>
      <c r="TI136" s="1112"/>
      <c r="TJ136" s="1112"/>
      <c r="TK136" s="1112"/>
      <c r="TL136" s="1112"/>
      <c r="TM136" s="1112"/>
      <c r="TN136" s="1112"/>
      <c r="TO136" s="1112"/>
      <c r="TP136" s="1112"/>
      <c r="TQ136" s="1112"/>
      <c r="TR136" s="1112"/>
      <c r="TS136" s="1112"/>
      <c r="TT136" s="1112"/>
      <c r="TU136" s="1112"/>
      <c r="TV136" s="1112"/>
      <c r="TW136" s="1112"/>
      <c r="TX136" s="1112"/>
      <c r="TY136" s="1112"/>
      <c r="TZ136" s="1112"/>
      <c r="UA136" s="1112"/>
      <c r="UB136" s="1112"/>
      <c r="UC136" s="1112"/>
      <c r="UD136" s="1112"/>
      <c r="UE136" s="1112"/>
      <c r="UF136" s="1112"/>
      <c r="UG136" s="1112"/>
      <c r="UH136" s="1112"/>
      <c r="UI136" s="1112"/>
      <c r="UJ136" s="1112"/>
      <c r="UK136" s="1112"/>
      <c r="UL136" s="1112"/>
      <c r="UM136" s="1112"/>
      <c r="UN136" s="1112"/>
      <c r="UO136" s="1112"/>
      <c r="UP136" s="1112"/>
      <c r="UQ136" s="1112"/>
      <c r="UR136" s="1112"/>
      <c r="US136" s="1112"/>
      <c r="UT136" s="1112"/>
      <c r="UU136" s="1112"/>
      <c r="UV136" s="1112"/>
      <c r="UW136" s="1112"/>
      <c r="UX136" s="1112"/>
      <c r="UY136" s="1112"/>
      <c r="UZ136" s="1112"/>
      <c r="VA136" s="1112"/>
      <c r="VB136" s="1112"/>
      <c r="VC136" s="1112"/>
      <c r="VD136" s="1112"/>
      <c r="VE136" s="1112"/>
      <c r="VF136" s="1112"/>
      <c r="VG136" s="1112"/>
      <c r="VH136" s="1112"/>
      <c r="VI136" s="1112"/>
      <c r="VJ136" s="1112"/>
      <c r="VK136" s="1112"/>
      <c r="VL136" s="1112"/>
      <c r="VM136" s="1112"/>
      <c r="VN136" s="1112"/>
      <c r="VO136" s="1112"/>
      <c r="VP136" s="1112"/>
      <c r="VQ136" s="1112"/>
      <c r="VR136" s="1112"/>
      <c r="VS136" s="1112"/>
      <c r="VT136" s="1112"/>
      <c r="VU136" s="1112"/>
      <c r="VV136" s="1112"/>
      <c r="VW136" s="1112"/>
      <c r="VX136" s="1112"/>
      <c r="VY136" s="1112"/>
      <c r="VZ136" s="1112"/>
      <c r="WA136" s="1112"/>
    </row>
    <row r="137" spans="9:599">
      <c r="I137" s="1112"/>
      <c r="J137" s="1112"/>
      <c r="K137" s="1112"/>
      <c r="L137" s="1112"/>
      <c r="M137" s="1112"/>
      <c r="N137" s="1112"/>
      <c r="O137" s="1112"/>
      <c r="P137" s="1112"/>
      <c r="Q137" s="1112"/>
      <c r="R137" s="1112"/>
      <c r="S137" s="1112"/>
      <c r="T137" s="1112"/>
      <c r="U137" s="1112"/>
      <c r="V137" s="1112"/>
      <c r="W137" s="1112"/>
      <c r="X137" s="1112"/>
      <c r="Y137" s="1112"/>
      <c r="Z137" s="1112"/>
      <c r="AA137" s="1112"/>
      <c r="AB137" s="1112"/>
      <c r="AC137" s="1112"/>
      <c r="AD137" s="1112"/>
      <c r="AE137" s="1112"/>
      <c r="AF137" s="1112"/>
      <c r="AG137" s="1112"/>
      <c r="AH137" s="1112"/>
      <c r="AI137" s="1112"/>
      <c r="AJ137" s="1112"/>
      <c r="AK137" s="1112"/>
      <c r="AL137" s="1112"/>
      <c r="AM137" s="1112"/>
      <c r="AN137" s="1112"/>
      <c r="AO137" s="1112"/>
      <c r="AP137" s="1112"/>
      <c r="AQ137" s="1112"/>
      <c r="AR137" s="1112"/>
      <c r="AS137" s="1112"/>
      <c r="AT137" s="1112"/>
      <c r="AU137" s="1112"/>
      <c r="AV137" s="1112"/>
      <c r="AW137" s="1112"/>
      <c r="AX137" s="1112"/>
      <c r="AY137" s="1112"/>
      <c r="AZ137" s="1112"/>
      <c r="BA137" s="1112"/>
      <c r="BB137" s="1112"/>
      <c r="BC137" s="1112"/>
      <c r="BD137" s="1112"/>
      <c r="BE137" s="1112"/>
      <c r="BF137" s="1112"/>
      <c r="BG137" s="1112"/>
      <c r="BH137" s="1112"/>
      <c r="BI137" s="1112"/>
      <c r="BJ137" s="1112"/>
      <c r="BK137" s="1112"/>
      <c r="BL137" s="1112"/>
      <c r="BM137" s="1112"/>
      <c r="BN137" s="1112"/>
      <c r="BO137" s="1112"/>
      <c r="BP137" s="1112"/>
      <c r="BQ137" s="1112"/>
      <c r="BR137" s="1112"/>
      <c r="BS137" s="1112"/>
      <c r="BT137" s="1112"/>
      <c r="BU137" s="1112"/>
      <c r="BV137" s="1112"/>
      <c r="BW137" s="1112"/>
      <c r="BX137" s="1112"/>
      <c r="BY137" s="1112"/>
      <c r="BZ137" s="1112"/>
      <c r="CA137" s="1112"/>
      <c r="CB137" s="1112"/>
      <c r="CC137" s="1112"/>
      <c r="CD137" s="1112"/>
      <c r="CE137" s="1112"/>
      <c r="CF137" s="1112"/>
      <c r="CG137" s="1112"/>
      <c r="CH137" s="1112"/>
      <c r="CI137" s="1112"/>
      <c r="CJ137" s="1112"/>
      <c r="CK137" s="1112"/>
      <c r="CL137" s="1112"/>
      <c r="CM137" s="1112"/>
      <c r="CN137" s="1112"/>
      <c r="CO137" s="1112"/>
      <c r="CP137" s="1112"/>
      <c r="CQ137" s="1112"/>
      <c r="CR137" s="1112"/>
      <c r="CS137" s="1112"/>
      <c r="CT137" s="1112"/>
      <c r="CU137" s="1112"/>
      <c r="CV137" s="1112"/>
      <c r="CW137" s="1112"/>
      <c r="CX137" s="1112"/>
      <c r="CY137" s="1112"/>
      <c r="CZ137" s="1112"/>
      <c r="DA137" s="1112"/>
      <c r="DB137" s="1112"/>
      <c r="DC137" s="1112"/>
      <c r="DD137" s="1112"/>
      <c r="DE137" s="1112"/>
      <c r="DF137" s="1112"/>
      <c r="DG137" s="1112"/>
      <c r="DH137" s="1112"/>
      <c r="DI137" s="1112"/>
      <c r="DJ137" s="1112"/>
      <c r="DK137" s="1112"/>
      <c r="DL137" s="1112"/>
      <c r="DM137" s="1112"/>
      <c r="DN137" s="1112"/>
      <c r="DO137" s="1112"/>
      <c r="DP137" s="1112"/>
      <c r="DQ137" s="1112"/>
      <c r="DR137" s="1112"/>
      <c r="DS137" s="1112"/>
      <c r="DT137" s="1112"/>
      <c r="DU137" s="1112"/>
      <c r="DV137" s="1112"/>
      <c r="DW137" s="1112"/>
      <c r="DX137" s="1112"/>
      <c r="DY137" s="1112"/>
      <c r="DZ137" s="1112"/>
      <c r="EA137" s="1112"/>
      <c r="EB137" s="1112"/>
      <c r="EC137" s="1112"/>
      <c r="ED137" s="1112"/>
      <c r="EE137" s="1112"/>
      <c r="EF137" s="1112"/>
      <c r="EG137" s="1112"/>
      <c r="EH137" s="1112"/>
      <c r="EI137" s="1112"/>
      <c r="EJ137" s="1112"/>
      <c r="EK137" s="1112"/>
      <c r="EL137" s="1112"/>
      <c r="EM137" s="1112"/>
      <c r="EN137" s="1112"/>
      <c r="EO137" s="1112"/>
      <c r="EP137" s="1112"/>
      <c r="EQ137" s="1112"/>
      <c r="ER137" s="1112"/>
      <c r="ES137" s="1112"/>
      <c r="ET137" s="1112"/>
      <c r="EU137" s="1112"/>
      <c r="EV137" s="1112"/>
      <c r="EW137" s="1112"/>
      <c r="EX137" s="1112"/>
      <c r="EY137" s="1112"/>
      <c r="EZ137" s="1112"/>
      <c r="FA137" s="1112"/>
      <c r="FB137" s="1112"/>
      <c r="FC137" s="1112"/>
      <c r="FD137" s="1112"/>
      <c r="FE137" s="1112"/>
      <c r="FF137" s="1112"/>
      <c r="FG137" s="1112"/>
      <c r="FH137" s="1112"/>
      <c r="FI137" s="1112"/>
      <c r="FJ137" s="1112"/>
      <c r="FK137" s="1112"/>
      <c r="FL137" s="1112"/>
      <c r="FM137" s="1112"/>
      <c r="FN137" s="1112"/>
      <c r="FO137" s="1112"/>
      <c r="FP137" s="1112"/>
      <c r="FQ137" s="1112"/>
      <c r="FR137" s="1112"/>
      <c r="FS137" s="1112"/>
      <c r="FT137" s="1112"/>
      <c r="FU137" s="1112"/>
      <c r="FV137" s="1112"/>
      <c r="FW137" s="1112"/>
      <c r="FX137" s="1112"/>
      <c r="FY137" s="1112"/>
      <c r="FZ137" s="1112"/>
      <c r="GA137" s="1112"/>
      <c r="GB137" s="1112"/>
      <c r="GC137" s="1112"/>
      <c r="GD137" s="1112"/>
      <c r="GE137" s="1112"/>
      <c r="GF137" s="1112"/>
      <c r="GG137" s="1112"/>
      <c r="GH137" s="1112"/>
      <c r="GI137" s="1112"/>
      <c r="GJ137" s="1112"/>
      <c r="GK137" s="1112"/>
      <c r="GL137" s="1112"/>
      <c r="GM137" s="1112"/>
      <c r="GN137" s="1112"/>
      <c r="GO137" s="1112"/>
      <c r="GP137" s="1112"/>
      <c r="GQ137" s="1112"/>
      <c r="GR137" s="1112"/>
      <c r="GS137" s="1112"/>
      <c r="GT137" s="1112"/>
      <c r="GU137" s="1112"/>
      <c r="GV137" s="1112"/>
      <c r="GW137" s="1112"/>
      <c r="GX137" s="1112"/>
      <c r="GY137" s="1112"/>
      <c r="GZ137" s="1112"/>
      <c r="HA137" s="1112"/>
      <c r="HB137" s="1112"/>
      <c r="HC137" s="1112"/>
      <c r="HD137" s="1112"/>
      <c r="HE137" s="1112"/>
      <c r="HF137" s="1112"/>
      <c r="HG137" s="1112"/>
      <c r="HH137" s="1112"/>
      <c r="HI137" s="1112"/>
      <c r="HJ137" s="1112"/>
      <c r="HK137" s="1112"/>
      <c r="HL137" s="1112"/>
      <c r="HM137" s="1112"/>
      <c r="HN137" s="1112"/>
      <c r="HO137" s="1112"/>
      <c r="HP137" s="1112"/>
      <c r="HQ137" s="1112"/>
      <c r="HR137" s="1112"/>
      <c r="HS137" s="1112"/>
      <c r="HT137" s="1112"/>
      <c r="HU137" s="1112"/>
      <c r="HV137" s="1112"/>
      <c r="HW137" s="1112"/>
      <c r="HX137" s="1112"/>
      <c r="HY137" s="1112"/>
      <c r="HZ137" s="1112"/>
      <c r="IA137" s="1112"/>
      <c r="IB137" s="1112"/>
      <c r="IC137" s="1112"/>
      <c r="ID137" s="1112"/>
      <c r="IE137" s="1112"/>
      <c r="IF137" s="1112"/>
      <c r="IG137" s="1112"/>
      <c r="IH137" s="1112"/>
      <c r="II137" s="1112"/>
      <c r="IJ137" s="1112"/>
      <c r="IK137" s="1112"/>
      <c r="IL137" s="1112"/>
      <c r="IM137" s="1112"/>
      <c r="IN137" s="1112"/>
      <c r="IO137" s="1112"/>
      <c r="IP137" s="1112"/>
      <c r="IQ137" s="1112"/>
      <c r="IR137" s="1112"/>
      <c r="IS137" s="1112"/>
      <c r="IT137" s="1112"/>
      <c r="IU137" s="1112"/>
      <c r="IV137" s="1112"/>
      <c r="IW137" s="1112"/>
      <c r="IX137" s="1112"/>
      <c r="IY137" s="1112"/>
      <c r="IZ137" s="1112"/>
      <c r="JA137" s="1112"/>
      <c r="JB137" s="1112"/>
      <c r="JC137" s="1112"/>
      <c r="JD137" s="1112"/>
      <c r="JE137" s="1112"/>
      <c r="JF137" s="1112"/>
      <c r="JG137" s="1112"/>
      <c r="JH137" s="1112"/>
      <c r="JI137" s="1112"/>
      <c r="JJ137" s="1112"/>
      <c r="JK137" s="1112"/>
      <c r="JL137" s="1112"/>
      <c r="JM137" s="1112"/>
      <c r="JN137" s="1112"/>
      <c r="JO137" s="1112"/>
      <c r="JP137" s="1112"/>
      <c r="JQ137" s="1112"/>
      <c r="JR137" s="1112"/>
      <c r="JS137" s="1112"/>
      <c r="JT137" s="1112"/>
      <c r="JU137" s="1112"/>
      <c r="JV137" s="1112"/>
      <c r="JW137" s="1112"/>
      <c r="JX137" s="1112"/>
      <c r="JY137" s="1112"/>
      <c r="JZ137" s="1112"/>
      <c r="KA137" s="1112"/>
      <c r="KB137" s="1112"/>
      <c r="KC137" s="1112"/>
      <c r="KD137" s="1112"/>
      <c r="KE137" s="1112"/>
      <c r="KF137" s="1112"/>
      <c r="KG137" s="1112"/>
      <c r="KH137" s="1112"/>
      <c r="KI137" s="1112"/>
      <c r="KJ137" s="1112"/>
      <c r="KK137" s="1112"/>
      <c r="KL137" s="1112"/>
      <c r="KM137" s="1112"/>
      <c r="KN137" s="1112"/>
      <c r="KO137" s="1112"/>
      <c r="KP137" s="1112"/>
      <c r="KQ137" s="1112"/>
      <c r="KR137" s="1112"/>
      <c r="KS137" s="1112"/>
      <c r="KT137" s="1112"/>
      <c r="KU137" s="1112"/>
      <c r="KV137" s="1112"/>
      <c r="KW137" s="1112"/>
      <c r="KX137" s="1112"/>
      <c r="KY137" s="1112"/>
      <c r="KZ137" s="1112"/>
      <c r="LA137" s="1112"/>
      <c r="LB137" s="1112"/>
      <c r="LC137" s="1112"/>
      <c r="LD137" s="1112"/>
      <c r="LE137" s="1112"/>
      <c r="LF137" s="1112"/>
      <c r="LG137" s="1112"/>
      <c r="LH137" s="1112"/>
      <c r="LI137" s="1112"/>
      <c r="LJ137" s="1112"/>
      <c r="LK137" s="1112"/>
      <c r="LL137" s="1112"/>
      <c r="LM137" s="1112"/>
      <c r="LN137" s="1112"/>
      <c r="LO137" s="1112"/>
      <c r="LP137" s="1112"/>
      <c r="LQ137" s="1112"/>
      <c r="LR137" s="1112"/>
      <c r="LS137" s="1112"/>
      <c r="LT137" s="1112"/>
      <c r="LU137" s="1112"/>
      <c r="LV137" s="1112"/>
      <c r="LW137" s="1112"/>
      <c r="LX137" s="1112"/>
      <c r="LY137" s="1112"/>
      <c r="LZ137" s="1112"/>
      <c r="MA137" s="1112"/>
      <c r="MB137" s="1112"/>
      <c r="MC137" s="1112"/>
      <c r="MD137" s="1112"/>
      <c r="ME137" s="1112"/>
      <c r="MF137" s="1112"/>
      <c r="MG137" s="1112"/>
      <c r="MH137" s="1112"/>
      <c r="MI137" s="1112"/>
      <c r="MJ137" s="1112"/>
      <c r="MK137" s="1112"/>
      <c r="ML137" s="1112"/>
      <c r="MM137" s="1112"/>
      <c r="MN137" s="1112"/>
      <c r="MO137" s="1112"/>
      <c r="MP137" s="1112"/>
      <c r="MQ137" s="1112"/>
      <c r="MR137" s="1112"/>
      <c r="MS137" s="1112"/>
      <c r="MT137" s="1112"/>
      <c r="MU137" s="1112"/>
      <c r="MV137" s="1112"/>
      <c r="MW137" s="1112"/>
      <c r="MX137" s="1112"/>
      <c r="MY137" s="1112"/>
      <c r="MZ137" s="1112"/>
      <c r="NA137" s="1112"/>
      <c r="NB137" s="1112"/>
      <c r="NC137" s="1112"/>
      <c r="ND137" s="1112"/>
      <c r="NE137" s="1112"/>
      <c r="NF137" s="1112"/>
      <c r="NG137" s="1112"/>
      <c r="NH137" s="1112"/>
      <c r="NI137" s="1112"/>
      <c r="NJ137" s="1112"/>
      <c r="NK137" s="1112"/>
      <c r="NL137" s="1112"/>
      <c r="NM137" s="1112"/>
      <c r="NN137" s="1112"/>
      <c r="NO137" s="1112"/>
      <c r="NP137" s="1112"/>
      <c r="NQ137" s="1112"/>
      <c r="NR137" s="1112"/>
      <c r="NS137" s="1112"/>
      <c r="NT137" s="1112"/>
      <c r="NU137" s="1112"/>
      <c r="NV137" s="1112"/>
      <c r="NW137" s="1112"/>
      <c r="NX137" s="1112"/>
      <c r="NY137" s="1112"/>
      <c r="NZ137" s="1112"/>
      <c r="OA137" s="1112"/>
      <c r="OB137" s="1112"/>
      <c r="OC137" s="1112"/>
      <c r="OD137" s="1112"/>
      <c r="OE137" s="1112"/>
      <c r="OF137" s="1112"/>
      <c r="OG137" s="1112"/>
      <c r="OH137" s="1112"/>
      <c r="OI137" s="1112"/>
      <c r="OJ137" s="1112"/>
      <c r="OK137" s="1112"/>
      <c r="OL137" s="1112"/>
      <c r="OM137" s="1112"/>
      <c r="ON137" s="1112"/>
      <c r="OO137" s="1112"/>
      <c r="OP137" s="1112"/>
      <c r="OQ137" s="1112"/>
      <c r="OR137" s="1112"/>
      <c r="OS137" s="1112"/>
      <c r="OT137" s="1112"/>
      <c r="OU137" s="1112"/>
      <c r="OV137" s="1112"/>
      <c r="OW137" s="1112"/>
      <c r="OX137" s="1112"/>
      <c r="OY137" s="1112"/>
      <c r="OZ137" s="1112"/>
      <c r="PA137" s="1112"/>
      <c r="PB137" s="1112"/>
      <c r="PC137" s="1112"/>
      <c r="PD137" s="1112"/>
      <c r="PE137" s="1112"/>
      <c r="PF137" s="1112"/>
      <c r="PG137" s="1112"/>
      <c r="PH137" s="1112"/>
      <c r="PI137" s="1112"/>
      <c r="PJ137" s="1112"/>
      <c r="PK137" s="1112"/>
      <c r="PL137" s="1112"/>
      <c r="PM137" s="1112"/>
      <c r="PN137" s="1112"/>
      <c r="PO137" s="1112"/>
      <c r="PP137" s="1112"/>
      <c r="PQ137" s="1112"/>
      <c r="PR137" s="1112"/>
      <c r="PS137" s="1112"/>
      <c r="PT137" s="1112"/>
      <c r="PU137" s="1112"/>
      <c r="PV137" s="1112"/>
      <c r="PW137" s="1112"/>
      <c r="PX137" s="1112"/>
      <c r="PY137" s="1112"/>
      <c r="PZ137" s="1112"/>
      <c r="QA137" s="1112"/>
      <c r="QB137" s="1112"/>
      <c r="QC137" s="1112"/>
      <c r="QD137" s="1112"/>
      <c r="QE137" s="1112"/>
      <c r="QF137" s="1112"/>
      <c r="QG137" s="1112"/>
      <c r="QH137" s="1112"/>
      <c r="QI137" s="1112"/>
      <c r="QJ137" s="1112"/>
      <c r="QK137" s="1112"/>
      <c r="QL137" s="1112"/>
      <c r="QM137" s="1112"/>
      <c r="QN137" s="1112"/>
      <c r="QO137" s="1112"/>
      <c r="QP137" s="1112"/>
      <c r="QQ137" s="1112"/>
      <c r="QR137" s="1112"/>
      <c r="QS137" s="1112"/>
      <c r="QT137" s="1112"/>
      <c r="QU137" s="1112"/>
      <c r="QV137" s="1112"/>
      <c r="QW137" s="1112"/>
      <c r="QX137" s="1112"/>
      <c r="QY137" s="1112"/>
      <c r="QZ137" s="1112"/>
      <c r="RA137" s="1112"/>
      <c r="RB137" s="1112"/>
      <c r="RC137" s="1112"/>
      <c r="RD137" s="1112"/>
      <c r="RE137" s="1112"/>
      <c r="RF137" s="1112"/>
      <c r="RG137" s="1112"/>
      <c r="RH137" s="1112"/>
      <c r="RI137" s="1112"/>
      <c r="RJ137" s="1112"/>
      <c r="RK137" s="1112"/>
      <c r="RL137" s="1112"/>
      <c r="RM137" s="1112"/>
      <c r="RN137" s="1112"/>
      <c r="RO137" s="1112"/>
      <c r="RP137" s="1112"/>
      <c r="RQ137" s="1112"/>
      <c r="RR137" s="1112"/>
      <c r="RS137" s="1112"/>
      <c r="RT137" s="1112"/>
      <c r="RU137" s="1112"/>
      <c r="RV137" s="1112"/>
      <c r="RW137" s="1112"/>
      <c r="RX137" s="1112"/>
      <c r="RY137" s="1112"/>
      <c r="RZ137" s="1112"/>
      <c r="SA137" s="1112"/>
      <c r="SB137" s="1112"/>
      <c r="SC137" s="1112"/>
      <c r="SD137" s="1112"/>
      <c r="SE137" s="1112"/>
      <c r="SF137" s="1112"/>
      <c r="SG137" s="1112"/>
      <c r="SH137" s="1112"/>
      <c r="SI137" s="1112"/>
      <c r="SJ137" s="1112"/>
      <c r="SK137" s="1112"/>
      <c r="SL137" s="1112"/>
      <c r="SM137" s="1112"/>
      <c r="SN137" s="1112"/>
      <c r="SO137" s="1112"/>
      <c r="SP137" s="1112"/>
      <c r="SQ137" s="1112"/>
      <c r="SR137" s="1112"/>
      <c r="SS137" s="1112"/>
      <c r="ST137" s="1112"/>
      <c r="SU137" s="1112"/>
      <c r="SV137" s="1112"/>
      <c r="SW137" s="1112"/>
      <c r="SX137" s="1112"/>
      <c r="SY137" s="1112"/>
      <c r="SZ137" s="1112"/>
      <c r="TA137" s="1112"/>
      <c r="TB137" s="1112"/>
      <c r="TC137" s="1112"/>
      <c r="TD137" s="1112"/>
      <c r="TE137" s="1112"/>
      <c r="TF137" s="1112"/>
      <c r="TG137" s="1112"/>
      <c r="TH137" s="1112"/>
      <c r="TI137" s="1112"/>
      <c r="TJ137" s="1112"/>
      <c r="TK137" s="1112"/>
      <c r="TL137" s="1112"/>
      <c r="TM137" s="1112"/>
      <c r="TN137" s="1112"/>
      <c r="TO137" s="1112"/>
      <c r="TP137" s="1112"/>
      <c r="TQ137" s="1112"/>
      <c r="TR137" s="1112"/>
      <c r="TS137" s="1112"/>
      <c r="TT137" s="1112"/>
      <c r="TU137" s="1112"/>
      <c r="TV137" s="1112"/>
      <c r="TW137" s="1112"/>
      <c r="TX137" s="1112"/>
      <c r="TY137" s="1112"/>
      <c r="TZ137" s="1112"/>
      <c r="UA137" s="1112"/>
      <c r="UB137" s="1112"/>
      <c r="UC137" s="1112"/>
      <c r="UD137" s="1112"/>
      <c r="UE137" s="1112"/>
      <c r="UF137" s="1112"/>
      <c r="UG137" s="1112"/>
      <c r="UH137" s="1112"/>
      <c r="UI137" s="1112"/>
      <c r="UJ137" s="1112"/>
      <c r="UK137" s="1112"/>
      <c r="UL137" s="1112"/>
      <c r="UM137" s="1112"/>
      <c r="UN137" s="1112"/>
      <c r="UO137" s="1112"/>
      <c r="UP137" s="1112"/>
      <c r="UQ137" s="1112"/>
      <c r="UR137" s="1112"/>
      <c r="US137" s="1112"/>
      <c r="UT137" s="1112"/>
      <c r="UU137" s="1112"/>
      <c r="UV137" s="1112"/>
      <c r="UW137" s="1112"/>
      <c r="UX137" s="1112"/>
      <c r="UY137" s="1112"/>
      <c r="UZ137" s="1112"/>
      <c r="VA137" s="1112"/>
      <c r="VB137" s="1112"/>
      <c r="VC137" s="1112"/>
      <c r="VD137" s="1112"/>
      <c r="VE137" s="1112"/>
      <c r="VF137" s="1112"/>
      <c r="VG137" s="1112"/>
      <c r="VH137" s="1112"/>
      <c r="VI137" s="1112"/>
      <c r="VJ137" s="1112"/>
      <c r="VK137" s="1112"/>
      <c r="VL137" s="1112"/>
      <c r="VM137" s="1112"/>
      <c r="VN137" s="1112"/>
      <c r="VO137" s="1112"/>
      <c r="VP137" s="1112"/>
      <c r="VQ137" s="1112"/>
      <c r="VR137" s="1112"/>
      <c r="VS137" s="1112"/>
      <c r="VT137" s="1112"/>
      <c r="VU137" s="1112"/>
      <c r="VV137" s="1112"/>
      <c r="VW137" s="1112"/>
      <c r="VX137" s="1112"/>
      <c r="VY137" s="1112"/>
      <c r="VZ137" s="1112"/>
      <c r="WA137" s="1112"/>
    </row>
    <row r="138" spans="9:599">
      <c r="I138" s="1112"/>
      <c r="J138" s="1112"/>
      <c r="K138" s="1112"/>
      <c r="L138" s="1112"/>
      <c r="M138" s="1112"/>
      <c r="N138" s="1112"/>
      <c r="O138" s="1112"/>
      <c r="P138" s="1112"/>
      <c r="Q138" s="1112"/>
      <c r="R138" s="1112"/>
      <c r="S138" s="1112"/>
      <c r="T138" s="1112"/>
      <c r="U138" s="1112"/>
      <c r="V138" s="1112"/>
      <c r="W138" s="1112"/>
      <c r="X138" s="1112"/>
      <c r="Y138" s="1112"/>
      <c r="Z138" s="1112"/>
      <c r="AA138" s="1112"/>
      <c r="AB138" s="1112"/>
      <c r="AC138" s="1112"/>
      <c r="AD138" s="1112"/>
      <c r="AE138" s="1112"/>
      <c r="AF138" s="1112"/>
      <c r="AG138" s="1112"/>
      <c r="AH138" s="1112"/>
      <c r="AI138" s="1112"/>
      <c r="AJ138" s="1112"/>
      <c r="AK138" s="1112"/>
      <c r="AL138" s="1112"/>
      <c r="AM138" s="1112"/>
      <c r="AN138" s="1112"/>
      <c r="AO138" s="1112"/>
      <c r="AP138" s="1112"/>
      <c r="AQ138" s="1112"/>
      <c r="AR138" s="1112"/>
      <c r="AS138" s="1112"/>
      <c r="AT138" s="1112"/>
      <c r="AU138" s="1112"/>
      <c r="AV138" s="1112"/>
      <c r="AW138" s="1112"/>
      <c r="AX138" s="1112"/>
      <c r="AY138" s="1112"/>
      <c r="AZ138" s="1112"/>
      <c r="BA138" s="1112"/>
      <c r="BB138" s="1112"/>
      <c r="BC138" s="1112"/>
      <c r="BD138" s="1112"/>
      <c r="BE138" s="1112"/>
      <c r="BF138" s="1112"/>
      <c r="BG138" s="1112"/>
      <c r="BH138" s="1112"/>
      <c r="BI138" s="1112"/>
      <c r="BJ138" s="1112"/>
      <c r="BK138" s="1112"/>
      <c r="BL138" s="1112"/>
      <c r="BM138" s="1112"/>
      <c r="BN138" s="1112"/>
      <c r="BO138" s="1112"/>
      <c r="BP138" s="1112"/>
      <c r="BQ138" s="1112"/>
      <c r="BR138" s="1112"/>
      <c r="BS138" s="1112"/>
      <c r="BT138" s="1112"/>
      <c r="BU138" s="1112"/>
      <c r="BV138" s="1112"/>
      <c r="BW138" s="1112"/>
      <c r="BX138" s="1112"/>
      <c r="BY138" s="1112"/>
      <c r="BZ138" s="1112"/>
      <c r="CA138" s="1112"/>
      <c r="CB138" s="1112"/>
      <c r="CC138" s="1112"/>
      <c r="CD138" s="1112"/>
      <c r="CE138" s="1112"/>
      <c r="CF138" s="1112"/>
      <c r="CG138" s="1112"/>
      <c r="CH138" s="1112"/>
      <c r="CI138" s="1112"/>
      <c r="CJ138" s="1112"/>
      <c r="CK138" s="1112"/>
      <c r="CL138" s="1112"/>
      <c r="CM138" s="1112"/>
      <c r="CN138" s="1112"/>
      <c r="CO138" s="1112"/>
      <c r="CP138" s="1112"/>
      <c r="CQ138" s="1112"/>
      <c r="CR138" s="1112"/>
      <c r="CS138" s="1112"/>
      <c r="CT138" s="1112"/>
      <c r="CU138" s="1112"/>
      <c r="CV138" s="1112"/>
      <c r="CW138" s="1112"/>
      <c r="CX138" s="1112"/>
      <c r="CY138" s="1112"/>
      <c r="CZ138" s="1112"/>
      <c r="DA138" s="1112"/>
      <c r="DB138" s="1112"/>
      <c r="DC138" s="1112"/>
      <c r="DD138" s="1112"/>
      <c r="DE138" s="1112"/>
      <c r="DF138" s="1112"/>
      <c r="DG138" s="1112"/>
      <c r="DH138" s="1112"/>
      <c r="DI138" s="1112"/>
      <c r="DJ138" s="1112"/>
      <c r="DK138" s="1112"/>
      <c r="DL138" s="1112"/>
      <c r="DM138" s="1112"/>
      <c r="DN138" s="1112"/>
      <c r="DO138" s="1112"/>
      <c r="DP138" s="1112"/>
      <c r="DQ138" s="1112"/>
      <c r="DR138" s="1112"/>
      <c r="DS138" s="1112"/>
      <c r="DT138" s="1112"/>
      <c r="DU138" s="1112"/>
      <c r="DV138" s="1112"/>
      <c r="DW138" s="1112"/>
      <c r="DX138" s="1112"/>
      <c r="DY138" s="1112"/>
      <c r="DZ138" s="1112"/>
      <c r="EA138" s="1112"/>
      <c r="EB138" s="1112"/>
      <c r="EC138" s="1112"/>
      <c r="ED138" s="1112"/>
      <c r="EE138" s="1112"/>
      <c r="EF138" s="1112"/>
      <c r="EG138" s="1112"/>
      <c r="EH138" s="1112"/>
      <c r="EI138" s="1112"/>
      <c r="EJ138" s="1112"/>
      <c r="EK138" s="1112"/>
      <c r="EL138" s="1112"/>
      <c r="EM138" s="1112"/>
      <c r="EN138" s="1112"/>
      <c r="EO138" s="1112"/>
      <c r="EP138" s="1112"/>
      <c r="EQ138" s="1112"/>
      <c r="ER138" s="1112"/>
      <c r="ES138" s="1112"/>
      <c r="ET138" s="1112"/>
      <c r="EU138" s="1112"/>
      <c r="EV138" s="1112"/>
      <c r="EW138" s="1112"/>
      <c r="EX138" s="1112"/>
      <c r="EY138" s="1112"/>
      <c r="EZ138" s="1112"/>
      <c r="FA138" s="1112"/>
      <c r="FB138" s="1112"/>
      <c r="FC138" s="1112"/>
      <c r="FD138" s="1112"/>
      <c r="FE138" s="1112"/>
      <c r="FF138" s="1112"/>
      <c r="FG138" s="1112"/>
      <c r="FH138" s="1112"/>
      <c r="FI138" s="1112"/>
      <c r="FJ138" s="1112"/>
      <c r="FK138" s="1112"/>
      <c r="FL138" s="1112"/>
      <c r="FM138" s="1112"/>
      <c r="FN138" s="1112"/>
      <c r="FO138" s="1112"/>
      <c r="FP138" s="1112"/>
      <c r="FQ138" s="1112"/>
      <c r="FR138" s="1112"/>
      <c r="FS138" s="1112"/>
      <c r="FT138" s="1112"/>
      <c r="FU138" s="1112"/>
      <c r="FV138" s="1112"/>
      <c r="FW138" s="1112"/>
      <c r="FX138" s="1112"/>
      <c r="FY138" s="1112"/>
      <c r="FZ138" s="1112"/>
      <c r="GA138" s="1112"/>
      <c r="GB138" s="1112"/>
      <c r="GC138" s="1112"/>
      <c r="GD138" s="1112"/>
      <c r="GE138" s="1112"/>
      <c r="GF138" s="1112"/>
      <c r="GG138" s="1112"/>
      <c r="GH138" s="1112"/>
      <c r="GI138" s="1112"/>
      <c r="GJ138" s="1112"/>
      <c r="GK138" s="1112"/>
      <c r="GL138" s="1112"/>
      <c r="GM138" s="1112"/>
      <c r="GN138" s="1112"/>
      <c r="GO138" s="1112"/>
      <c r="GP138" s="1112"/>
      <c r="GQ138" s="1112"/>
      <c r="GR138" s="1112"/>
      <c r="GS138" s="1112"/>
      <c r="GT138" s="1112"/>
      <c r="GU138" s="1112"/>
      <c r="GV138" s="1112"/>
      <c r="GW138" s="1112"/>
      <c r="GX138" s="1112"/>
      <c r="GY138" s="1112"/>
      <c r="GZ138" s="1112"/>
      <c r="HA138" s="1112"/>
      <c r="HB138" s="1112"/>
      <c r="HC138" s="1112"/>
      <c r="HD138" s="1112"/>
      <c r="HE138" s="1112"/>
      <c r="HF138" s="1112"/>
      <c r="HG138" s="1112"/>
      <c r="HH138" s="1112"/>
      <c r="HI138" s="1112"/>
      <c r="HJ138" s="1112"/>
      <c r="HK138" s="1112"/>
      <c r="HL138" s="1112"/>
      <c r="HM138" s="1112"/>
      <c r="HN138" s="1112"/>
      <c r="HO138" s="1112"/>
      <c r="HP138" s="1112"/>
      <c r="HQ138" s="1112"/>
      <c r="HR138" s="1112"/>
      <c r="HS138" s="1112"/>
      <c r="HT138" s="1112"/>
      <c r="HU138" s="1112"/>
      <c r="HV138" s="1112"/>
      <c r="HW138" s="1112"/>
      <c r="HX138" s="1112"/>
      <c r="HY138" s="1112"/>
      <c r="HZ138" s="1112"/>
      <c r="IA138" s="1112"/>
      <c r="IB138" s="1112"/>
      <c r="IC138" s="1112"/>
      <c r="ID138" s="1112"/>
      <c r="IE138" s="1112"/>
      <c r="IF138" s="1112"/>
      <c r="IG138" s="1112"/>
      <c r="IH138" s="1112"/>
      <c r="II138" s="1112"/>
      <c r="IJ138" s="1112"/>
      <c r="IK138" s="1112"/>
      <c r="IL138" s="1112"/>
      <c r="IM138" s="1112"/>
      <c r="IN138" s="1112"/>
      <c r="IO138" s="1112"/>
      <c r="IP138" s="1112"/>
      <c r="IQ138" s="1112"/>
      <c r="IR138" s="1112"/>
      <c r="IS138" s="1112"/>
      <c r="IT138" s="1112"/>
      <c r="IU138" s="1112"/>
      <c r="IV138" s="1112"/>
      <c r="IW138" s="1112"/>
      <c r="IX138" s="1112"/>
      <c r="IY138" s="1112"/>
      <c r="IZ138" s="1112"/>
      <c r="JA138" s="1112"/>
      <c r="JB138" s="1112"/>
      <c r="JC138" s="1112"/>
      <c r="JD138" s="1112"/>
      <c r="JE138" s="1112"/>
      <c r="JF138" s="1112"/>
      <c r="JG138" s="1112"/>
      <c r="JH138" s="1112"/>
      <c r="JI138" s="1112"/>
      <c r="JJ138" s="1112"/>
      <c r="JK138" s="1112"/>
      <c r="JL138" s="1112"/>
      <c r="JM138" s="1112"/>
      <c r="JN138" s="1112"/>
      <c r="JO138" s="1112"/>
      <c r="JP138" s="1112"/>
      <c r="JQ138" s="1112"/>
      <c r="JR138" s="1112"/>
      <c r="JS138" s="1112"/>
      <c r="JT138" s="1112"/>
      <c r="JU138" s="1112"/>
      <c r="JV138" s="1112"/>
      <c r="JW138" s="1112"/>
      <c r="JX138" s="1112"/>
      <c r="JY138" s="1112"/>
      <c r="JZ138" s="1112"/>
      <c r="KA138" s="1112"/>
      <c r="KB138" s="1112"/>
      <c r="KC138" s="1112"/>
      <c r="KD138" s="1112"/>
      <c r="KE138" s="1112"/>
      <c r="KF138" s="1112"/>
      <c r="KG138" s="1112"/>
      <c r="KH138" s="1112"/>
      <c r="KI138" s="1112"/>
      <c r="KJ138" s="1112"/>
      <c r="KK138" s="1112"/>
      <c r="KL138" s="1112"/>
      <c r="KM138" s="1112"/>
      <c r="KN138" s="1112"/>
      <c r="KO138" s="1112"/>
      <c r="KP138" s="1112"/>
      <c r="KQ138" s="1112"/>
      <c r="KR138" s="1112"/>
      <c r="KS138" s="1112"/>
      <c r="KT138" s="1112"/>
      <c r="KU138" s="1112"/>
      <c r="KV138" s="1112"/>
      <c r="KW138" s="1112"/>
      <c r="KX138" s="1112"/>
      <c r="KY138" s="1112"/>
      <c r="KZ138" s="1112"/>
      <c r="LA138" s="1112"/>
      <c r="LB138" s="1112"/>
      <c r="LC138" s="1112"/>
      <c r="LD138" s="1112"/>
      <c r="LE138" s="1112"/>
      <c r="LF138" s="1112"/>
      <c r="LG138" s="1112"/>
      <c r="LH138" s="1112"/>
      <c r="LI138" s="1112"/>
      <c r="LJ138" s="1112"/>
      <c r="LK138" s="1112"/>
      <c r="LL138" s="1112"/>
      <c r="LM138" s="1112"/>
      <c r="LN138" s="1112"/>
      <c r="LO138" s="1112"/>
      <c r="LP138" s="1112"/>
      <c r="LQ138" s="1112"/>
      <c r="LR138" s="1112"/>
      <c r="LS138" s="1112"/>
      <c r="LT138" s="1112"/>
      <c r="LU138" s="1112"/>
      <c r="LV138" s="1112"/>
      <c r="LW138" s="1112"/>
      <c r="LX138" s="1112"/>
      <c r="LY138" s="1112"/>
      <c r="LZ138" s="1112"/>
      <c r="MA138" s="1112"/>
      <c r="MB138" s="1112"/>
      <c r="MC138" s="1112"/>
      <c r="MD138" s="1112"/>
      <c r="ME138" s="1112"/>
      <c r="MF138" s="1112"/>
      <c r="MG138" s="1112"/>
      <c r="MH138" s="1112"/>
      <c r="MI138" s="1112"/>
      <c r="MJ138" s="1112"/>
      <c r="MK138" s="1112"/>
      <c r="ML138" s="1112"/>
      <c r="MM138" s="1112"/>
      <c r="MN138" s="1112"/>
      <c r="MO138" s="1112"/>
      <c r="MP138" s="1112"/>
      <c r="MQ138" s="1112"/>
      <c r="MR138" s="1112"/>
      <c r="MS138" s="1112"/>
      <c r="MT138" s="1112"/>
      <c r="MU138" s="1112"/>
      <c r="MV138" s="1112"/>
      <c r="MW138" s="1112"/>
      <c r="MX138" s="1112"/>
      <c r="MY138" s="1112"/>
      <c r="MZ138" s="1112"/>
      <c r="NA138" s="1112"/>
      <c r="NB138" s="1112"/>
      <c r="NC138" s="1112"/>
      <c r="ND138" s="1112"/>
      <c r="NE138" s="1112"/>
      <c r="NF138" s="1112"/>
      <c r="NG138" s="1112"/>
      <c r="NH138" s="1112"/>
      <c r="NI138" s="1112"/>
      <c r="NJ138" s="1112"/>
      <c r="NK138" s="1112"/>
      <c r="NL138" s="1112"/>
      <c r="NM138" s="1112"/>
      <c r="NN138" s="1112"/>
      <c r="NO138" s="1112"/>
      <c r="NP138" s="1112"/>
      <c r="NQ138" s="1112"/>
      <c r="NR138" s="1112"/>
      <c r="NS138" s="1112"/>
      <c r="NT138" s="1112"/>
      <c r="NU138" s="1112"/>
      <c r="NV138" s="1112"/>
      <c r="NW138" s="1112"/>
      <c r="NX138" s="1112"/>
      <c r="NY138" s="1112"/>
      <c r="NZ138" s="1112"/>
      <c r="OA138" s="1112"/>
      <c r="OB138" s="1112"/>
      <c r="OC138" s="1112"/>
      <c r="OD138" s="1112"/>
      <c r="OE138" s="1112"/>
      <c r="OF138" s="1112"/>
      <c r="OG138" s="1112"/>
      <c r="OH138" s="1112"/>
      <c r="OI138" s="1112"/>
      <c r="OJ138" s="1112"/>
      <c r="OK138" s="1112"/>
      <c r="OL138" s="1112"/>
      <c r="OM138" s="1112"/>
      <c r="ON138" s="1112"/>
      <c r="OO138" s="1112"/>
      <c r="OP138" s="1112"/>
      <c r="OQ138" s="1112"/>
      <c r="OR138" s="1112"/>
      <c r="OS138" s="1112"/>
      <c r="OT138" s="1112"/>
      <c r="OU138" s="1112"/>
      <c r="OV138" s="1112"/>
      <c r="OW138" s="1112"/>
      <c r="OX138" s="1112"/>
      <c r="OY138" s="1112"/>
      <c r="OZ138" s="1112"/>
      <c r="PA138" s="1112"/>
      <c r="PB138" s="1112"/>
      <c r="PC138" s="1112"/>
      <c r="PD138" s="1112"/>
      <c r="PE138" s="1112"/>
      <c r="PF138" s="1112"/>
      <c r="PG138" s="1112"/>
      <c r="PH138" s="1112"/>
      <c r="PI138" s="1112"/>
      <c r="PJ138" s="1112"/>
      <c r="PK138" s="1112"/>
      <c r="PL138" s="1112"/>
      <c r="PM138" s="1112"/>
      <c r="PN138" s="1112"/>
      <c r="PO138" s="1112"/>
      <c r="PP138" s="1112"/>
      <c r="PQ138" s="1112"/>
      <c r="PR138" s="1112"/>
      <c r="PS138" s="1112"/>
      <c r="PT138" s="1112"/>
      <c r="PU138" s="1112"/>
      <c r="PV138" s="1112"/>
      <c r="PW138" s="1112"/>
      <c r="PX138" s="1112"/>
      <c r="PY138" s="1112"/>
      <c r="PZ138" s="1112"/>
      <c r="QA138" s="1112"/>
      <c r="QB138" s="1112"/>
      <c r="QC138" s="1112"/>
      <c r="QD138" s="1112"/>
      <c r="QE138" s="1112"/>
      <c r="QF138" s="1112"/>
      <c r="QG138" s="1112"/>
      <c r="QH138" s="1112"/>
      <c r="QI138" s="1112"/>
      <c r="QJ138" s="1112"/>
      <c r="QK138" s="1112"/>
      <c r="QL138" s="1112"/>
      <c r="QM138" s="1112"/>
      <c r="QN138" s="1112"/>
      <c r="QO138" s="1112"/>
      <c r="QP138" s="1112"/>
      <c r="QQ138" s="1112"/>
      <c r="QR138" s="1112"/>
      <c r="QS138" s="1112"/>
      <c r="QT138" s="1112"/>
      <c r="QU138" s="1112"/>
      <c r="QV138" s="1112"/>
      <c r="QW138" s="1112"/>
      <c r="QX138" s="1112"/>
      <c r="QY138" s="1112"/>
      <c r="QZ138" s="1112"/>
      <c r="RA138" s="1112"/>
      <c r="RB138" s="1112"/>
      <c r="RC138" s="1112"/>
      <c r="RD138" s="1112"/>
      <c r="RE138" s="1112"/>
      <c r="RF138" s="1112"/>
      <c r="RG138" s="1112"/>
      <c r="RH138" s="1112"/>
      <c r="RI138" s="1112"/>
      <c r="RJ138" s="1112"/>
      <c r="RK138" s="1112"/>
      <c r="RL138" s="1112"/>
      <c r="RM138" s="1112"/>
      <c r="RN138" s="1112"/>
      <c r="RO138" s="1112"/>
      <c r="RP138" s="1112"/>
      <c r="RQ138" s="1112"/>
      <c r="RR138" s="1112"/>
      <c r="RS138" s="1112"/>
      <c r="RT138" s="1112"/>
      <c r="RU138" s="1112"/>
      <c r="RV138" s="1112"/>
      <c r="RW138" s="1112"/>
      <c r="RX138" s="1112"/>
      <c r="RY138" s="1112"/>
      <c r="RZ138" s="1112"/>
      <c r="SA138" s="1112"/>
      <c r="SB138" s="1112"/>
      <c r="SC138" s="1112"/>
      <c r="SD138" s="1112"/>
      <c r="SE138" s="1112"/>
      <c r="SF138" s="1112"/>
      <c r="SG138" s="1112"/>
      <c r="SH138" s="1112"/>
      <c r="SI138" s="1112"/>
      <c r="SJ138" s="1112"/>
      <c r="SK138" s="1112"/>
      <c r="SL138" s="1112"/>
      <c r="SM138" s="1112"/>
      <c r="SN138" s="1112"/>
      <c r="SO138" s="1112"/>
      <c r="SP138" s="1112"/>
      <c r="SQ138" s="1112"/>
      <c r="SR138" s="1112"/>
      <c r="SS138" s="1112"/>
      <c r="ST138" s="1112"/>
      <c r="SU138" s="1112"/>
      <c r="SV138" s="1112"/>
      <c r="SW138" s="1112"/>
      <c r="SX138" s="1112"/>
      <c r="SY138" s="1112"/>
      <c r="SZ138" s="1112"/>
      <c r="TA138" s="1112"/>
      <c r="TB138" s="1112"/>
      <c r="TC138" s="1112"/>
      <c r="TD138" s="1112"/>
      <c r="TE138" s="1112"/>
      <c r="TF138" s="1112"/>
      <c r="TG138" s="1112"/>
      <c r="TH138" s="1112"/>
      <c r="TI138" s="1112"/>
      <c r="TJ138" s="1112"/>
      <c r="TK138" s="1112"/>
      <c r="TL138" s="1112"/>
      <c r="TM138" s="1112"/>
      <c r="TN138" s="1112"/>
      <c r="TO138" s="1112"/>
      <c r="TP138" s="1112"/>
      <c r="TQ138" s="1112"/>
      <c r="TR138" s="1112"/>
      <c r="TS138" s="1112"/>
      <c r="TT138" s="1112"/>
      <c r="TU138" s="1112"/>
      <c r="TV138" s="1112"/>
      <c r="TW138" s="1112"/>
      <c r="TX138" s="1112"/>
      <c r="TY138" s="1112"/>
      <c r="TZ138" s="1112"/>
      <c r="UA138" s="1112"/>
      <c r="UB138" s="1112"/>
      <c r="UC138" s="1112"/>
      <c r="UD138" s="1112"/>
      <c r="UE138" s="1112"/>
      <c r="UF138" s="1112"/>
      <c r="UG138" s="1112"/>
      <c r="UH138" s="1112"/>
      <c r="UI138" s="1112"/>
      <c r="UJ138" s="1112"/>
      <c r="UK138" s="1112"/>
      <c r="UL138" s="1112"/>
      <c r="UM138" s="1112"/>
      <c r="UN138" s="1112"/>
      <c r="UO138" s="1112"/>
      <c r="UP138" s="1112"/>
      <c r="UQ138" s="1112"/>
      <c r="UR138" s="1112"/>
      <c r="US138" s="1112"/>
      <c r="UT138" s="1112"/>
      <c r="UU138" s="1112"/>
      <c r="UV138" s="1112"/>
      <c r="UW138" s="1112"/>
      <c r="UX138" s="1112"/>
      <c r="UY138" s="1112"/>
      <c r="UZ138" s="1112"/>
      <c r="VA138" s="1112"/>
      <c r="VB138" s="1112"/>
      <c r="VC138" s="1112"/>
      <c r="VD138" s="1112"/>
      <c r="VE138" s="1112"/>
      <c r="VF138" s="1112"/>
      <c r="VG138" s="1112"/>
      <c r="VH138" s="1112"/>
      <c r="VI138" s="1112"/>
      <c r="VJ138" s="1112"/>
      <c r="VK138" s="1112"/>
      <c r="VL138" s="1112"/>
      <c r="VM138" s="1112"/>
      <c r="VN138" s="1112"/>
      <c r="VO138" s="1112"/>
      <c r="VP138" s="1112"/>
      <c r="VQ138" s="1112"/>
      <c r="VR138" s="1112"/>
      <c r="VS138" s="1112"/>
      <c r="VT138" s="1112"/>
      <c r="VU138" s="1112"/>
      <c r="VV138" s="1112"/>
      <c r="VW138" s="1112"/>
      <c r="VX138" s="1112"/>
      <c r="VY138" s="1112"/>
      <c r="VZ138" s="1112"/>
      <c r="WA138" s="1112"/>
    </row>
    <row r="139" spans="9:599">
      <c r="I139" s="1112"/>
      <c r="J139" s="1112"/>
      <c r="K139" s="1112"/>
      <c r="L139" s="1112"/>
      <c r="M139" s="1112"/>
      <c r="N139" s="1112"/>
      <c r="O139" s="1112"/>
      <c r="P139" s="1112"/>
      <c r="Q139" s="1112"/>
      <c r="R139" s="1112"/>
      <c r="S139" s="1112"/>
      <c r="T139" s="1112"/>
      <c r="U139" s="1112"/>
      <c r="V139" s="1112"/>
      <c r="W139" s="1112"/>
      <c r="X139" s="1112"/>
      <c r="Y139" s="1112"/>
      <c r="Z139" s="1112"/>
      <c r="AA139" s="1112"/>
      <c r="AB139" s="1112"/>
      <c r="AC139" s="1112"/>
      <c r="AD139" s="1112"/>
      <c r="AE139" s="1112"/>
      <c r="AF139" s="1112"/>
      <c r="AG139" s="1112"/>
      <c r="AH139" s="1112"/>
      <c r="AI139" s="1112"/>
      <c r="AJ139" s="1112"/>
      <c r="AK139" s="1112"/>
      <c r="AL139" s="1112"/>
      <c r="AM139" s="1112"/>
      <c r="AN139" s="1112"/>
      <c r="AO139" s="1112"/>
      <c r="AP139" s="1112"/>
      <c r="AQ139" s="1112"/>
      <c r="AR139" s="1112"/>
      <c r="AS139" s="1112"/>
      <c r="AT139" s="1112"/>
      <c r="AU139" s="1112"/>
      <c r="AV139" s="1112"/>
      <c r="AW139" s="1112"/>
      <c r="AX139" s="1112"/>
      <c r="AY139" s="1112"/>
      <c r="AZ139" s="1112"/>
      <c r="BA139" s="1112"/>
      <c r="BB139" s="1112"/>
      <c r="BC139" s="1112"/>
      <c r="BD139" s="1112"/>
      <c r="BE139" s="1112"/>
      <c r="BF139" s="1112"/>
      <c r="BG139" s="1112"/>
      <c r="BH139" s="1112"/>
      <c r="BI139" s="1112"/>
      <c r="BJ139" s="1112"/>
      <c r="BK139" s="1112"/>
      <c r="BL139" s="1112"/>
      <c r="BM139" s="1112"/>
      <c r="BN139" s="1112"/>
      <c r="BO139" s="1112"/>
      <c r="BP139" s="1112"/>
      <c r="BQ139" s="1112"/>
      <c r="BR139" s="1112"/>
      <c r="BS139" s="1112"/>
      <c r="BT139" s="1112"/>
      <c r="BU139" s="1112"/>
      <c r="BV139" s="1112"/>
      <c r="BW139" s="1112"/>
      <c r="BX139" s="1112"/>
      <c r="BY139" s="1112"/>
      <c r="BZ139" s="1112"/>
      <c r="CA139" s="1112"/>
      <c r="CB139" s="1112"/>
      <c r="CC139" s="1112"/>
      <c r="CD139" s="1112"/>
      <c r="CE139" s="1112"/>
      <c r="CF139" s="1112"/>
      <c r="CG139" s="1112"/>
      <c r="CH139" s="1112"/>
      <c r="CI139" s="1112"/>
      <c r="CJ139" s="1112"/>
      <c r="CK139" s="1112"/>
      <c r="CL139" s="1112"/>
      <c r="CM139" s="1112"/>
      <c r="CN139" s="1112"/>
      <c r="CO139" s="1112"/>
      <c r="CP139" s="1112"/>
      <c r="CQ139" s="1112"/>
      <c r="CR139" s="1112"/>
      <c r="CS139" s="1112"/>
      <c r="CT139" s="1112"/>
      <c r="CU139" s="1112"/>
      <c r="CV139" s="1112"/>
      <c r="CW139" s="1112"/>
      <c r="CX139" s="1112"/>
      <c r="CY139" s="1112"/>
      <c r="CZ139" s="1112"/>
      <c r="DA139" s="1112"/>
      <c r="DB139" s="1112"/>
      <c r="DC139" s="1112"/>
      <c r="DD139" s="1112"/>
      <c r="DE139" s="1112"/>
      <c r="DF139" s="1112"/>
      <c r="DG139" s="1112"/>
      <c r="DH139" s="1112"/>
      <c r="DI139" s="1112"/>
      <c r="DJ139" s="1112"/>
      <c r="DK139" s="1112"/>
      <c r="DL139" s="1112"/>
      <c r="DM139" s="1112"/>
      <c r="DN139" s="1112"/>
      <c r="DO139" s="1112"/>
      <c r="DP139" s="1112"/>
      <c r="DQ139" s="1112"/>
      <c r="DR139" s="1112"/>
      <c r="DS139" s="1112"/>
      <c r="DT139" s="1112"/>
      <c r="DU139" s="1112"/>
      <c r="DV139" s="1112"/>
      <c r="DW139" s="1112"/>
      <c r="DX139" s="1112"/>
      <c r="DY139" s="1112"/>
      <c r="DZ139" s="1112"/>
      <c r="EA139" s="1112"/>
      <c r="EB139" s="1112"/>
      <c r="EC139" s="1112"/>
      <c r="ED139" s="1112"/>
      <c r="EE139" s="1112"/>
      <c r="EF139" s="1112"/>
      <c r="EG139" s="1112"/>
      <c r="EH139" s="1112"/>
      <c r="EI139" s="1112"/>
      <c r="EJ139" s="1112"/>
      <c r="EK139" s="1112"/>
      <c r="EL139" s="1112"/>
      <c r="EM139" s="1112"/>
      <c r="EN139" s="1112"/>
      <c r="EO139" s="1112"/>
      <c r="EP139" s="1112"/>
      <c r="EQ139" s="1112"/>
      <c r="ER139" s="1112"/>
      <c r="ES139" s="1112"/>
      <c r="ET139" s="1112"/>
      <c r="EU139" s="1112"/>
      <c r="EV139" s="1112"/>
      <c r="EW139" s="1112"/>
      <c r="EX139" s="1112"/>
      <c r="EY139" s="1112"/>
      <c r="EZ139" s="1112"/>
      <c r="FA139" s="1112"/>
      <c r="FB139" s="1112"/>
      <c r="FC139" s="1112"/>
      <c r="FD139" s="1112"/>
      <c r="FE139" s="1112"/>
      <c r="FF139" s="1112"/>
      <c r="FG139" s="1112"/>
      <c r="FH139" s="1112"/>
      <c r="FI139" s="1112"/>
      <c r="FJ139" s="1112"/>
      <c r="FK139" s="1112"/>
      <c r="FL139" s="1112"/>
      <c r="FM139" s="1112"/>
      <c r="FN139" s="1112"/>
      <c r="FO139" s="1112"/>
      <c r="FP139" s="1112"/>
      <c r="FQ139" s="1112"/>
      <c r="FR139" s="1112"/>
      <c r="FS139" s="1112"/>
      <c r="FT139" s="1112"/>
      <c r="FU139" s="1112"/>
      <c r="FV139" s="1112"/>
      <c r="FW139" s="1112"/>
      <c r="FX139" s="1112"/>
      <c r="FY139" s="1112"/>
      <c r="FZ139" s="1112"/>
      <c r="GA139" s="1112"/>
      <c r="GB139" s="1112"/>
      <c r="GC139" s="1112"/>
      <c r="GD139" s="1112"/>
      <c r="GE139" s="1112"/>
      <c r="GF139" s="1112"/>
      <c r="GG139" s="1112"/>
      <c r="GH139" s="1112"/>
      <c r="GI139" s="1112"/>
      <c r="GJ139" s="1112"/>
      <c r="GK139" s="1112"/>
      <c r="GL139" s="1112"/>
      <c r="GM139" s="1112"/>
      <c r="GN139" s="1112"/>
      <c r="GO139" s="1112"/>
      <c r="GP139" s="1112"/>
      <c r="GQ139" s="1112"/>
      <c r="GR139" s="1112"/>
      <c r="GS139" s="1112"/>
      <c r="GT139" s="1112"/>
      <c r="GU139" s="1112"/>
      <c r="GV139" s="1112"/>
      <c r="GW139" s="1112"/>
      <c r="GX139" s="1112"/>
      <c r="GY139" s="1112"/>
      <c r="GZ139" s="1112"/>
      <c r="HA139" s="1112"/>
      <c r="HB139" s="1112"/>
      <c r="HC139" s="1112"/>
      <c r="HD139" s="1112"/>
      <c r="HE139" s="1112"/>
      <c r="HF139" s="1112"/>
      <c r="HG139" s="1112"/>
      <c r="HH139" s="1112"/>
      <c r="HI139" s="1112"/>
      <c r="HJ139" s="1112"/>
      <c r="HK139" s="1112"/>
      <c r="HL139" s="1112"/>
      <c r="HM139" s="1112"/>
      <c r="HN139" s="1112"/>
      <c r="HO139" s="1112"/>
      <c r="HP139" s="1112"/>
      <c r="HQ139" s="1112"/>
      <c r="HR139" s="1112"/>
      <c r="HS139" s="1112"/>
      <c r="HT139" s="1112"/>
      <c r="HU139" s="1112"/>
      <c r="HV139" s="1112"/>
      <c r="HW139" s="1112"/>
      <c r="HX139" s="1112"/>
      <c r="HY139" s="1112"/>
      <c r="HZ139" s="1112"/>
      <c r="IA139" s="1112"/>
      <c r="IB139" s="1112"/>
      <c r="IC139" s="1112"/>
      <c r="ID139" s="1112"/>
      <c r="IE139" s="1112"/>
      <c r="IF139" s="1112"/>
      <c r="IG139" s="1112"/>
      <c r="IH139" s="1112"/>
      <c r="II139" s="1112"/>
      <c r="IJ139" s="1112"/>
      <c r="IK139" s="1112"/>
      <c r="IL139" s="1112"/>
      <c r="IM139" s="1112"/>
      <c r="IN139" s="1112"/>
      <c r="IO139" s="1112"/>
      <c r="IP139" s="1112"/>
      <c r="IQ139" s="1112"/>
      <c r="IR139" s="1112"/>
      <c r="IS139" s="1112"/>
      <c r="IT139" s="1112"/>
      <c r="IU139" s="1112"/>
      <c r="IV139" s="1112"/>
      <c r="IW139" s="1112"/>
      <c r="IX139" s="1112"/>
      <c r="IY139" s="1112"/>
      <c r="IZ139" s="1112"/>
      <c r="JA139" s="1112"/>
      <c r="JB139" s="1112"/>
      <c r="JC139" s="1112"/>
      <c r="JD139" s="1112"/>
      <c r="JE139" s="1112"/>
      <c r="JF139" s="1112"/>
      <c r="JG139" s="1112"/>
      <c r="JH139" s="1112"/>
      <c r="JI139" s="1112"/>
      <c r="JJ139" s="1112"/>
      <c r="JK139" s="1112"/>
      <c r="JL139" s="1112"/>
      <c r="JM139" s="1112"/>
      <c r="JN139" s="1112"/>
      <c r="JO139" s="1112"/>
      <c r="JP139" s="1112"/>
      <c r="JQ139" s="1112"/>
      <c r="JR139" s="1112"/>
      <c r="JS139" s="1112"/>
      <c r="JT139" s="1112"/>
      <c r="JU139" s="1112"/>
      <c r="JV139" s="1112"/>
      <c r="JW139" s="1112"/>
      <c r="JX139" s="1112"/>
      <c r="JY139" s="1112"/>
      <c r="JZ139" s="1112"/>
      <c r="KA139" s="1112"/>
      <c r="KB139" s="1112"/>
      <c r="KC139" s="1112"/>
      <c r="KD139" s="1112"/>
      <c r="KE139" s="1112"/>
      <c r="KF139" s="1112"/>
      <c r="KG139" s="1112"/>
      <c r="KH139" s="1112"/>
      <c r="KI139" s="1112"/>
      <c r="KJ139" s="1112"/>
      <c r="KK139" s="1112"/>
      <c r="KL139" s="1112"/>
      <c r="KM139" s="1112"/>
      <c r="KN139" s="1112"/>
      <c r="KO139" s="1112"/>
      <c r="KP139" s="1112"/>
      <c r="KQ139" s="1112"/>
      <c r="KR139" s="1112"/>
      <c r="KS139" s="1112"/>
      <c r="KT139" s="1112"/>
      <c r="KU139" s="1112"/>
      <c r="KV139" s="1112"/>
      <c r="KW139" s="1112"/>
      <c r="KX139" s="1112"/>
      <c r="KY139" s="1112"/>
      <c r="KZ139" s="1112"/>
      <c r="LA139" s="1112"/>
      <c r="LB139" s="1112"/>
      <c r="LC139" s="1112"/>
      <c r="LD139" s="1112"/>
      <c r="LE139" s="1112"/>
      <c r="LF139" s="1112"/>
      <c r="LG139" s="1112"/>
      <c r="LH139" s="1112"/>
      <c r="LI139" s="1112"/>
      <c r="LJ139" s="1112"/>
      <c r="LK139" s="1112"/>
      <c r="LL139" s="1112"/>
      <c r="LM139" s="1112"/>
      <c r="LN139" s="1112"/>
      <c r="LO139" s="1112"/>
      <c r="LP139" s="1112"/>
      <c r="LQ139" s="1112"/>
      <c r="LR139" s="1112"/>
      <c r="LS139" s="1112"/>
      <c r="LT139" s="1112"/>
      <c r="LU139" s="1112"/>
      <c r="LV139" s="1112"/>
      <c r="LW139" s="1112"/>
      <c r="LX139" s="1112"/>
      <c r="LY139" s="1112"/>
      <c r="LZ139" s="1112"/>
      <c r="MA139" s="1112"/>
      <c r="MB139" s="1112"/>
      <c r="MC139" s="1112"/>
      <c r="MD139" s="1112"/>
      <c r="ME139" s="1112"/>
      <c r="MF139" s="1112"/>
      <c r="MG139" s="1112"/>
      <c r="MH139" s="1112"/>
      <c r="MI139" s="1112"/>
      <c r="MJ139" s="1112"/>
      <c r="MK139" s="1112"/>
      <c r="ML139" s="1112"/>
      <c r="MM139" s="1112"/>
      <c r="MN139" s="1112"/>
      <c r="MO139" s="1112"/>
      <c r="MP139" s="1112"/>
      <c r="MQ139" s="1112"/>
      <c r="MR139" s="1112"/>
      <c r="MS139" s="1112"/>
      <c r="MT139" s="1112"/>
      <c r="MU139" s="1112"/>
      <c r="MV139" s="1112"/>
      <c r="MW139" s="1112"/>
      <c r="MX139" s="1112"/>
      <c r="MY139" s="1112"/>
      <c r="MZ139" s="1112"/>
      <c r="NA139" s="1112"/>
      <c r="NB139" s="1112"/>
      <c r="NC139" s="1112"/>
      <c r="ND139" s="1112"/>
      <c r="NE139" s="1112"/>
      <c r="NF139" s="1112"/>
      <c r="NG139" s="1112"/>
      <c r="NH139" s="1112"/>
      <c r="NI139" s="1112"/>
      <c r="NJ139" s="1112"/>
      <c r="NK139" s="1112"/>
      <c r="NL139" s="1112"/>
      <c r="NM139" s="1112"/>
      <c r="NN139" s="1112"/>
      <c r="NO139" s="1112"/>
      <c r="NP139" s="1112"/>
      <c r="NQ139" s="1112"/>
      <c r="NR139" s="1112"/>
      <c r="NS139" s="1112"/>
      <c r="NT139" s="1112"/>
      <c r="NU139" s="1112"/>
      <c r="NV139" s="1112"/>
      <c r="NW139" s="1112"/>
      <c r="NX139" s="1112"/>
      <c r="NY139" s="1112"/>
      <c r="NZ139" s="1112"/>
      <c r="OA139" s="1112"/>
      <c r="OB139" s="1112"/>
      <c r="OC139" s="1112"/>
      <c r="OD139" s="1112"/>
      <c r="OE139" s="1112"/>
      <c r="OF139" s="1112"/>
      <c r="OG139" s="1112"/>
      <c r="OH139" s="1112"/>
      <c r="OI139" s="1112"/>
      <c r="OJ139" s="1112"/>
      <c r="OK139" s="1112"/>
      <c r="OL139" s="1112"/>
      <c r="OM139" s="1112"/>
      <c r="ON139" s="1112"/>
      <c r="OO139" s="1112"/>
      <c r="OP139" s="1112"/>
      <c r="OQ139" s="1112"/>
      <c r="OR139" s="1112"/>
      <c r="OS139" s="1112"/>
      <c r="OT139" s="1112"/>
      <c r="OU139" s="1112"/>
      <c r="OV139" s="1112"/>
      <c r="OW139" s="1112"/>
      <c r="OX139" s="1112"/>
      <c r="OY139" s="1112"/>
      <c r="OZ139" s="1112"/>
      <c r="PA139" s="1112"/>
      <c r="PB139" s="1112"/>
      <c r="PC139" s="1112"/>
      <c r="PD139" s="1112"/>
      <c r="PE139" s="1112"/>
      <c r="PF139" s="1112"/>
      <c r="PG139" s="1112"/>
      <c r="PH139" s="1112"/>
      <c r="PI139" s="1112"/>
      <c r="PJ139" s="1112"/>
      <c r="PK139" s="1112"/>
      <c r="PL139" s="1112"/>
      <c r="PM139" s="1112"/>
      <c r="PN139" s="1112"/>
      <c r="PO139" s="1112"/>
      <c r="PP139" s="1112"/>
      <c r="PQ139" s="1112"/>
      <c r="PR139" s="1112"/>
      <c r="PS139" s="1112"/>
      <c r="PT139" s="1112"/>
      <c r="PU139" s="1112"/>
      <c r="PV139" s="1112"/>
      <c r="PW139" s="1112"/>
      <c r="PX139" s="1112"/>
      <c r="PY139" s="1112"/>
      <c r="PZ139" s="1112"/>
      <c r="QA139" s="1112"/>
      <c r="QB139" s="1112"/>
      <c r="QC139" s="1112"/>
      <c r="QD139" s="1112"/>
      <c r="QE139" s="1112"/>
      <c r="QF139" s="1112"/>
      <c r="QG139" s="1112"/>
      <c r="QH139" s="1112"/>
      <c r="QI139" s="1112"/>
      <c r="QJ139" s="1112"/>
      <c r="QK139" s="1112"/>
      <c r="QL139" s="1112"/>
      <c r="QM139" s="1112"/>
      <c r="QN139" s="1112"/>
      <c r="QO139" s="1112"/>
      <c r="QP139" s="1112"/>
      <c r="QQ139" s="1112"/>
      <c r="QR139" s="1112"/>
      <c r="QS139" s="1112"/>
      <c r="QT139" s="1112"/>
      <c r="QU139" s="1112"/>
      <c r="QV139" s="1112"/>
      <c r="QW139" s="1112"/>
      <c r="QX139" s="1112"/>
      <c r="QY139" s="1112"/>
      <c r="QZ139" s="1112"/>
      <c r="RA139" s="1112"/>
      <c r="RB139" s="1112"/>
      <c r="RC139" s="1112"/>
      <c r="RD139" s="1112"/>
      <c r="RE139" s="1112"/>
      <c r="RF139" s="1112"/>
      <c r="RG139" s="1112"/>
      <c r="RH139" s="1112"/>
      <c r="RI139" s="1112"/>
      <c r="RJ139" s="1112"/>
      <c r="RK139" s="1112"/>
      <c r="RL139" s="1112"/>
      <c r="RM139" s="1112"/>
      <c r="RN139" s="1112"/>
      <c r="RO139" s="1112"/>
      <c r="RP139" s="1112"/>
      <c r="RQ139" s="1112"/>
      <c r="RR139" s="1112"/>
      <c r="RS139" s="1112"/>
      <c r="RT139" s="1112"/>
      <c r="RU139" s="1112"/>
      <c r="RV139" s="1112"/>
      <c r="RW139" s="1112"/>
      <c r="RX139" s="1112"/>
      <c r="RY139" s="1112"/>
      <c r="RZ139" s="1112"/>
      <c r="SA139" s="1112"/>
      <c r="SB139" s="1112"/>
      <c r="SC139" s="1112"/>
      <c r="SD139" s="1112"/>
      <c r="SE139" s="1112"/>
      <c r="SF139" s="1112"/>
      <c r="SG139" s="1112"/>
      <c r="SH139" s="1112"/>
      <c r="SI139" s="1112"/>
      <c r="SJ139" s="1112"/>
      <c r="SK139" s="1112"/>
      <c r="SL139" s="1112"/>
      <c r="SM139" s="1112"/>
      <c r="SN139" s="1112"/>
      <c r="SO139" s="1112"/>
      <c r="SP139" s="1112"/>
      <c r="SQ139" s="1112"/>
      <c r="SR139" s="1112"/>
      <c r="SS139" s="1112"/>
      <c r="ST139" s="1112"/>
      <c r="SU139" s="1112"/>
      <c r="SV139" s="1112"/>
      <c r="SW139" s="1112"/>
      <c r="SX139" s="1112"/>
      <c r="SY139" s="1112"/>
      <c r="SZ139" s="1112"/>
      <c r="TA139" s="1112"/>
      <c r="TB139" s="1112"/>
      <c r="TC139" s="1112"/>
      <c r="TD139" s="1112"/>
      <c r="TE139" s="1112"/>
      <c r="TF139" s="1112"/>
      <c r="TG139" s="1112"/>
      <c r="TH139" s="1112"/>
      <c r="TI139" s="1112"/>
      <c r="TJ139" s="1112"/>
      <c r="TK139" s="1112"/>
      <c r="TL139" s="1112"/>
      <c r="TM139" s="1112"/>
      <c r="TN139" s="1112"/>
      <c r="TO139" s="1112"/>
      <c r="TP139" s="1112"/>
      <c r="TQ139" s="1112"/>
      <c r="TR139" s="1112"/>
      <c r="TS139" s="1112"/>
      <c r="TT139" s="1112"/>
      <c r="TU139" s="1112"/>
      <c r="TV139" s="1112"/>
      <c r="TW139" s="1112"/>
      <c r="TX139" s="1112"/>
      <c r="TY139" s="1112"/>
      <c r="TZ139" s="1112"/>
      <c r="UA139" s="1112"/>
      <c r="UB139" s="1112"/>
      <c r="UC139" s="1112"/>
      <c r="UD139" s="1112"/>
      <c r="UE139" s="1112"/>
      <c r="UF139" s="1112"/>
      <c r="UG139" s="1112"/>
      <c r="UH139" s="1112"/>
      <c r="UI139" s="1112"/>
      <c r="UJ139" s="1112"/>
      <c r="UK139" s="1112"/>
      <c r="UL139" s="1112"/>
      <c r="UM139" s="1112"/>
      <c r="UN139" s="1112"/>
      <c r="UO139" s="1112"/>
      <c r="UP139" s="1112"/>
      <c r="UQ139" s="1112"/>
      <c r="UR139" s="1112"/>
      <c r="US139" s="1112"/>
      <c r="UT139" s="1112"/>
      <c r="UU139" s="1112"/>
      <c r="UV139" s="1112"/>
      <c r="UW139" s="1112"/>
      <c r="UX139" s="1112"/>
      <c r="UY139" s="1112"/>
      <c r="UZ139" s="1112"/>
      <c r="VA139" s="1112"/>
      <c r="VB139" s="1112"/>
      <c r="VC139" s="1112"/>
      <c r="VD139" s="1112"/>
      <c r="VE139" s="1112"/>
      <c r="VF139" s="1112"/>
      <c r="VG139" s="1112"/>
      <c r="VH139" s="1112"/>
      <c r="VI139" s="1112"/>
      <c r="VJ139" s="1112"/>
      <c r="VK139" s="1112"/>
      <c r="VL139" s="1112"/>
      <c r="VM139" s="1112"/>
      <c r="VN139" s="1112"/>
      <c r="VO139" s="1112"/>
      <c r="VP139" s="1112"/>
      <c r="VQ139" s="1112"/>
      <c r="VR139" s="1112"/>
      <c r="VS139" s="1112"/>
      <c r="VT139" s="1112"/>
      <c r="VU139" s="1112"/>
      <c r="VV139" s="1112"/>
      <c r="VW139" s="1112"/>
      <c r="VX139" s="1112"/>
      <c r="VY139" s="1112"/>
      <c r="VZ139" s="1112"/>
      <c r="WA139" s="1112"/>
    </row>
    <row r="140" spans="9:599">
      <c r="I140" s="1112"/>
      <c r="J140" s="1112"/>
      <c r="K140" s="1112"/>
      <c r="L140" s="1112"/>
      <c r="M140" s="1112"/>
      <c r="N140" s="1112"/>
      <c r="O140" s="1112"/>
      <c r="P140" s="1112"/>
      <c r="Q140" s="1112"/>
      <c r="R140" s="1112"/>
      <c r="S140" s="1112"/>
      <c r="T140" s="1112"/>
      <c r="U140" s="1112"/>
      <c r="V140" s="1112"/>
      <c r="W140" s="1112"/>
      <c r="X140" s="1112"/>
      <c r="Y140" s="1112"/>
      <c r="Z140" s="1112"/>
      <c r="AA140" s="1112"/>
      <c r="AB140" s="1112"/>
      <c r="AC140" s="1112"/>
      <c r="AD140" s="1112"/>
      <c r="AE140" s="1112"/>
      <c r="AF140" s="1112"/>
      <c r="AG140" s="1112"/>
      <c r="AH140" s="1112"/>
      <c r="AI140" s="1112"/>
      <c r="AJ140" s="1112"/>
      <c r="AK140" s="1112"/>
      <c r="AL140" s="1112"/>
      <c r="AM140" s="1112"/>
      <c r="AN140" s="1112"/>
      <c r="AO140" s="1112"/>
      <c r="AP140" s="1112"/>
      <c r="AQ140" s="1112"/>
      <c r="AR140" s="1112"/>
      <c r="AS140" s="1112"/>
      <c r="AT140" s="1112"/>
      <c r="AU140" s="1112"/>
      <c r="AV140" s="1112"/>
      <c r="AW140" s="1112"/>
      <c r="AX140" s="1112"/>
      <c r="AY140" s="1112"/>
      <c r="AZ140" s="1112"/>
      <c r="BA140" s="1112"/>
      <c r="BB140" s="1112"/>
      <c r="BC140" s="1112"/>
      <c r="BD140" s="1112"/>
      <c r="BE140" s="1112"/>
      <c r="BF140" s="1112"/>
      <c r="BG140" s="1112"/>
      <c r="BH140" s="1112"/>
      <c r="BI140" s="1112"/>
      <c r="BJ140" s="1112"/>
      <c r="BK140" s="1112"/>
      <c r="BL140" s="1112"/>
      <c r="BM140" s="1112"/>
      <c r="BN140" s="1112"/>
      <c r="BO140" s="1112"/>
      <c r="BP140" s="1112"/>
      <c r="BQ140" s="1112"/>
      <c r="BR140" s="1112"/>
      <c r="BS140" s="1112"/>
      <c r="BT140" s="1112"/>
      <c r="BU140" s="1112"/>
      <c r="BV140" s="1112"/>
      <c r="BW140" s="1112"/>
      <c r="BX140" s="1112"/>
      <c r="BY140" s="1112"/>
      <c r="BZ140" s="1112"/>
      <c r="CA140" s="1112"/>
      <c r="CB140" s="1112"/>
      <c r="CC140" s="1112"/>
      <c r="CD140" s="1112"/>
      <c r="CE140" s="1112"/>
      <c r="CF140" s="1112"/>
      <c r="CG140" s="1112"/>
      <c r="CH140" s="1112"/>
      <c r="CI140" s="1112"/>
      <c r="CJ140" s="1112"/>
      <c r="CK140" s="1112"/>
      <c r="CL140" s="1112"/>
      <c r="CM140" s="1112"/>
      <c r="CN140" s="1112"/>
      <c r="CO140" s="1112"/>
      <c r="CP140" s="1112"/>
      <c r="CQ140" s="1112"/>
      <c r="CR140" s="1112"/>
      <c r="CS140" s="1112"/>
      <c r="CT140" s="1112"/>
      <c r="CU140" s="1112"/>
      <c r="CV140" s="1112"/>
      <c r="CW140" s="1112"/>
      <c r="CX140" s="1112"/>
      <c r="CY140" s="1112"/>
      <c r="CZ140" s="1112"/>
      <c r="DA140" s="1112"/>
      <c r="DB140" s="1112"/>
      <c r="DC140" s="1112"/>
      <c r="DD140" s="1112"/>
      <c r="DE140" s="1112"/>
      <c r="DF140" s="1112"/>
      <c r="DG140" s="1112"/>
      <c r="DH140" s="1112"/>
      <c r="DI140" s="1112"/>
      <c r="DJ140" s="1112"/>
      <c r="DK140" s="1112"/>
      <c r="DL140" s="1112"/>
      <c r="DM140" s="1112"/>
      <c r="DN140" s="1112"/>
      <c r="DO140" s="1112"/>
      <c r="DP140" s="1112"/>
      <c r="DQ140" s="1112"/>
      <c r="DR140" s="1112"/>
      <c r="DS140" s="1112"/>
      <c r="DT140" s="1112"/>
      <c r="DU140" s="1112"/>
      <c r="DV140" s="1112"/>
      <c r="DW140" s="1112"/>
      <c r="DX140" s="1112"/>
      <c r="DY140" s="1112"/>
      <c r="DZ140" s="1112"/>
      <c r="EA140" s="1112"/>
      <c r="EB140" s="1112"/>
      <c r="EC140" s="1112"/>
      <c r="ED140" s="1112"/>
      <c r="EE140" s="1112"/>
      <c r="EF140" s="1112"/>
      <c r="EG140" s="1112"/>
      <c r="EH140" s="1112"/>
      <c r="EI140" s="1112"/>
      <c r="EJ140" s="1112"/>
      <c r="EK140" s="1112"/>
      <c r="EL140" s="1112"/>
      <c r="EM140" s="1112"/>
      <c r="EN140" s="1112"/>
      <c r="EO140" s="1112"/>
      <c r="EP140" s="1112"/>
      <c r="EQ140" s="1112"/>
      <c r="ER140" s="1112"/>
      <c r="ES140" s="1112"/>
      <c r="ET140" s="1112"/>
      <c r="EU140" s="1112"/>
      <c r="EV140" s="1112"/>
      <c r="EW140" s="1112"/>
      <c r="EX140" s="1112"/>
      <c r="EY140" s="1112"/>
      <c r="EZ140" s="1112"/>
      <c r="FA140" s="1112"/>
      <c r="FB140" s="1112"/>
      <c r="FC140" s="1112"/>
      <c r="FD140" s="1112"/>
      <c r="FE140" s="1112"/>
      <c r="FF140" s="1112"/>
      <c r="FG140" s="1112"/>
      <c r="FH140" s="1112"/>
      <c r="FI140" s="1112"/>
      <c r="FJ140" s="1112"/>
      <c r="FK140" s="1112"/>
      <c r="FL140" s="1112"/>
      <c r="FM140" s="1112"/>
      <c r="FN140" s="1112"/>
      <c r="FO140" s="1112"/>
      <c r="FP140" s="1112"/>
      <c r="FQ140" s="1112"/>
      <c r="FR140" s="1112"/>
      <c r="FS140" s="1112"/>
      <c r="FT140" s="1112"/>
      <c r="FU140" s="1112"/>
      <c r="FV140" s="1112"/>
      <c r="FW140" s="1112"/>
      <c r="FX140" s="1112"/>
      <c r="FY140" s="1112"/>
      <c r="FZ140" s="1112"/>
      <c r="GA140" s="1112"/>
      <c r="GB140" s="1112"/>
      <c r="GC140" s="1112"/>
      <c r="GD140" s="1112"/>
      <c r="GE140" s="1112"/>
      <c r="GF140" s="1112"/>
      <c r="GG140" s="1112"/>
      <c r="GH140" s="1112"/>
      <c r="GI140" s="1112"/>
      <c r="GJ140" s="1112"/>
      <c r="GK140" s="1112"/>
      <c r="GL140" s="1112"/>
      <c r="GM140" s="1112"/>
      <c r="GN140" s="1112"/>
      <c r="GO140" s="1112"/>
      <c r="GP140" s="1112"/>
      <c r="GQ140" s="1112"/>
      <c r="GR140" s="1112"/>
      <c r="GS140" s="1112"/>
      <c r="GT140" s="1112"/>
      <c r="GU140" s="1112"/>
      <c r="GV140" s="1112"/>
      <c r="GW140" s="1112"/>
      <c r="GX140" s="1112"/>
      <c r="GY140" s="1112"/>
      <c r="GZ140" s="1112"/>
      <c r="HA140" s="1112"/>
      <c r="HB140" s="1112"/>
      <c r="HC140" s="1112"/>
      <c r="HD140" s="1112"/>
      <c r="HE140" s="1112"/>
      <c r="HF140" s="1112"/>
      <c r="HG140" s="1112"/>
      <c r="HH140" s="1112"/>
      <c r="HI140" s="1112"/>
      <c r="HJ140" s="1112"/>
      <c r="HK140" s="1112"/>
      <c r="HL140" s="1112"/>
      <c r="HM140" s="1112"/>
      <c r="HN140" s="1112"/>
      <c r="HO140" s="1112"/>
      <c r="HP140" s="1112"/>
      <c r="HQ140" s="1112"/>
      <c r="HR140" s="1112"/>
      <c r="HS140" s="1112"/>
      <c r="HT140" s="1112"/>
      <c r="HU140" s="1112"/>
      <c r="HV140" s="1112"/>
      <c r="HW140" s="1112"/>
      <c r="HX140" s="1112"/>
      <c r="HY140" s="1112"/>
      <c r="HZ140" s="1112"/>
      <c r="IA140" s="1112"/>
      <c r="IB140" s="1112"/>
      <c r="IC140" s="1112"/>
      <c r="ID140" s="1112"/>
      <c r="IE140" s="1112"/>
      <c r="IF140" s="1112"/>
      <c r="IG140" s="1112"/>
      <c r="IH140" s="1112"/>
      <c r="II140" s="1112"/>
      <c r="IJ140" s="1112"/>
      <c r="IK140" s="1112"/>
      <c r="IL140" s="1112"/>
      <c r="IM140" s="1112"/>
      <c r="IN140" s="1112"/>
      <c r="IO140" s="1112"/>
      <c r="IP140" s="1112"/>
      <c r="IQ140" s="1112"/>
      <c r="IR140" s="1112"/>
      <c r="IS140" s="1112"/>
      <c r="IT140" s="1112"/>
      <c r="IU140" s="1112"/>
      <c r="IV140" s="1112"/>
      <c r="IW140" s="1112"/>
      <c r="IX140" s="1112"/>
      <c r="IY140" s="1112"/>
      <c r="IZ140" s="1112"/>
      <c r="JA140" s="1112"/>
      <c r="JB140" s="1112"/>
      <c r="JC140" s="1112"/>
      <c r="JD140" s="1112"/>
      <c r="JE140" s="1112"/>
      <c r="JF140" s="1112"/>
      <c r="JG140" s="1112"/>
      <c r="JH140" s="1112"/>
      <c r="JI140" s="1112"/>
      <c r="JJ140" s="1112"/>
      <c r="JK140" s="1112"/>
      <c r="JL140" s="1112"/>
      <c r="JM140" s="1112"/>
      <c r="JN140" s="1112"/>
      <c r="JO140" s="1112"/>
      <c r="JP140" s="1112"/>
      <c r="JQ140" s="1112"/>
      <c r="JR140" s="1112"/>
      <c r="JS140" s="1112"/>
      <c r="JT140" s="1112"/>
      <c r="JU140" s="1112"/>
      <c r="JV140" s="1112"/>
      <c r="JW140" s="1112"/>
      <c r="JX140" s="1112"/>
      <c r="JY140" s="1112"/>
      <c r="JZ140" s="1112"/>
      <c r="KA140" s="1112"/>
      <c r="KB140" s="1112"/>
      <c r="KC140" s="1112"/>
      <c r="KD140" s="1112"/>
      <c r="KE140" s="1112"/>
      <c r="KF140" s="1112"/>
      <c r="KG140" s="1112"/>
      <c r="KH140" s="1112"/>
      <c r="KI140" s="1112"/>
      <c r="KJ140" s="1112"/>
      <c r="KK140" s="1112"/>
      <c r="KL140" s="1112"/>
      <c r="KM140" s="1112"/>
      <c r="KN140" s="1112"/>
      <c r="KO140" s="1112"/>
      <c r="KP140" s="1112"/>
      <c r="KQ140" s="1112"/>
      <c r="KR140" s="1112"/>
      <c r="KS140" s="1112"/>
      <c r="KT140" s="1112"/>
      <c r="KU140" s="1112"/>
      <c r="KV140" s="1112"/>
      <c r="KW140" s="1112"/>
      <c r="KX140" s="1112"/>
      <c r="KY140" s="1112"/>
      <c r="KZ140" s="1112"/>
      <c r="LA140" s="1112"/>
      <c r="LB140" s="1112"/>
      <c r="LC140" s="1112"/>
      <c r="LD140" s="1112"/>
      <c r="LE140" s="1112"/>
      <c r="LF140" s="1112"/>
      <c r="LG140" s="1112"/>
      <c r="LH140" s="1112"/>
      <c r="LI140" s="1112"/>
      <c r="LJ140" s="1112"/>
      <c r="LK140" s="1112"/>
      <c r="LL140" s="1112"/>
      <c r="LM140" s="1112"/>
      <c r="LN140" s="1112"/>
      <c r="LO140" s="1112"/>
      <c r="LP140" s="1112"/>
      <c r="LQ140" s="1112"/>
      <c r="LR140" s="1112"/>
      <c r="LS140" s="1112"/>
      <c r="LT140" s="1112"/>
      <c r="LU140" s="1112"/>
      <c r="LV140" s="1112"/>
      <c r="LW140" s="1112"/>
      <c r="LX140" s="1112"/>
      <c r="LY140" s="1112"/>
      <c r="LZ140" s="1112"/>
      <c r="MA140" s="1112"/>
      <c r="MB140" s="1112"/>
      <c r="MC140" s="1112"/>
      <c r="MD140" s="1112"/>
      <c r="ME140" s="1112"/>
      <c r="MF140" s="1112"/>
      <c r="MG140" s="1112"/>
      <c r="MH140" s="1112"/>
      <c r="MI140" s="1112"/>
      <c r="MJ140" s="1112"/>
      <c r="MK140" s="1112"/>
      <c r="ML140" s="1112"/>
      <c r="MM140" s="1112"/>
      <c r="MN140" s="1112"/>
      <c r="MO140" s="1112"/>
      <c r="MP140" s="1112"/>
      <c r="MQ140" s="1112"/>
      <c r="MR140" s="1112"/>
      <c r="MS140" s="1112"/>
      <c r="MT140" s="1112"/>
      <c r="MU140" s="1112"/>
      <c r="MV140" s="1112"/>
      <c r="MW140" s="1112"/>
      <c r="MX140" s="1112"/>
      <c r="MY140" s="1112"/>
      <c r="MZ140" s="1112"/>
      <c r="NA140" s="1112"/>
      <c r="NB140" s="1112"/>
      <c r="NC140" s="1112"/>
      <c r="ND140" s="1112"/>
      <c r="NE140" s="1112"/>
      <c r="NF140" s="1112"/>
      <c r="NG140" s="1112"/>
      <c r="NH140" s="1112"/>
      <c r="NI140" s="1112"/>
      <c r="NJ140" s="1112"/>
      <c r="NK140" s="1112"/>
      <c r="NL140" s="1112"/>
      <c r="NM140" s="1112"/>
      <c r="NN140" s="1112"/>
      <c r="NO140" s="1112"/>
      <c r="NP140" s="1112"/>
      <c r="NQ140" s="1112"/>
      <c r="NR140" s="1112"/>
      <c r="NS140" s="1112"/>
      <c r="NT140" s="1112"/>
      <c r="NU140" s="1112"/>
      <c r="NV140" s="1112"/>
      <c r="NW140" s="1112"/>
      <c r="NX140" s="1112"/>
      <c r="NY140" s="1112"/>
      <c r="NZ140" s="1112"/>
      <c r="OA140" s="1112"/>
      <c r="OB140" s="1112"/>
      <c r="OC140" s="1112"/>
      <c r="OD140" s="1112"/>
      <c r="OE140" s="1112"/>
      <c r="OF140" s="1112"/>
      <c r="OG140" s="1112"/>
      <c r="OH140" s="1112"/>
      <c r="OI140" s="1112"/>
      <c r="OJ140" s="1112"/>
      <c r="OK140" s="1112"/>
      <c r="OL140" s="1112"/>
      <c r="OM140" s="1112"/>
      <c r="ON140" s="1112"/>
      <c r="OO140" s="1112"/>
      <c r="OP140" s="1112"/>
      <c r="OQ140" s="1112"/>
      <c r="OR140" s="1112"/>
      <c r="OS140" s="1112"/>
      <c r="OT140" s="1112"/>
      <c r="OU140" s="1112"/>
      <c r="OV140" s="1112"/>
      <c r="OW140" s="1112"/>
      <c r="OX140" s="1112"/>
      <c r="OY140" s="1112"/>
      <c r="OZ140" s="1112"/>
      <c r="PA140" s="1112"/>
      <c r="PB140" s="1112"/>
      <c r="PC140" s="1112"/>
      <c r="PD140" s="1112"/>
      <c r="PE140" s="1112"/>
      <c r="PF140" s="1112"/>
      <c r="PG140" s="1112"/>
      <c r="PH140" s="1112"/>
      <c r="PI140" s="1112"/>
      <c r="PJ140" s="1112"/>
      <c r="PK140" s="1112"/>
      <c r="PL140" s="1112"/>
      <c r="PM140" s="1112"/>
      <c r="PN140" s="1112"/>
      <c r="PO140" s="1112"/>
      <c r="PP140" s="1112"/>
      <c r="PQ140" s="1112"/>
      <c r="PR140" s="1112"/>
      <c r="PS140" s="1112"/>
      <c r="PT140" s="1112"/>
      <c r="PU140" s="1112"/>
      <c r="PV140" s="1112"/>
      <c r="PW140" s="1112"/>
      <c r="PX140" s="1112"/>
      <c r="PY140" s="1112"/>
      <c r="PZ140" s="1112"/>
      <c r="QA140" s="1112"/>
      <c r="QB140" s="1112"/>
      <c r="QC140" s="1112"/>
      <c r="QD140" s="1112"/>
      <c r="QE140" s="1112"/>
      <c r="QF140" s="1112"/>
      <c r="QG140" s="1112"/>
      <c r="QH140" s="1112"/>
      <c r="QI140" s="1112"/>
      <c r="QJ140" s="1112"/>
      <c r="QK140" s="1112"/>
      <c r="QL140" s="1112"/>
      <c r="QM140" s="1112"/>
      <c r="QN140" s="1112"/>
      <c r="QO140" s="1112"/>
      <c r="QP140" s="1112"/>
      <c r="QQ140" s="1112"/>
      <c r="QR140" s="1112"/>
      <c r="QS140" s="1112"/>
      <c r="QT140" s="1112"/>
      <c r="QU140" s="1112"/>
      <c r="QV140" s="1112"/>
      <c r="QW140" s="1112"/>
      <c r="QX140" s="1112"/>
      <c r="QY140" s="1112"/>
      <c r="QZ140" s="1112"/>
      <c r="RA140" s="1112"/>
      <c r="RB140" s="1112"/>
      <c r="RC140" s="1112"/>
      <c r="RD140" s="1112"/>
      <c r="RE140" s="1112"/>
      <c r="RF140" s="1112"/>
      <c r="RG140" s="1112"/>
      <c r="RH140" s="1112"/>
      <c r="RI140" s="1112"/>
      <c r="RJ140" s="1112"/>
      <c r="RK140" s="1112"/>
      <c r="RL140" s="1112"/>
      <c r="RM140" s="1112"/>
      <c r="RN140" s="1112"/>
      <c r="RO140" s="1112"/>
      <c r="RP140" s="1112"/>
      <c r="RQ140" s="1112"/>
      <c r="RR140" s="1112"/>
      <c r="RS140" s="1112"/>
      <c r="RT140" s="1112"/>
      <c r="RU140" s="1112"/>
      <c r="RV140" s="1112"/>
      <c r="RW140" s="1112"/>
      <c r="RX140" s="1112"/>
      <c r="RY140" s="1112"/>
      <c r="RZ140" s="1112"/>
      <c r="SA140" s="1112"/>
      <c r="SB140" s="1112"/>
      <c r="SC140" s="1112"/>
      <c r="SD140" s="1112"/>
      <c r="SE140" s="1112"/>
      <c r="SF140" s="1112"/>
      <c r="SG140" s="1112"/>
      <c r="SH140" s="1112"/>
      <c r="SI140" s="1112"/>
      <c r="SJ140" s="1112"/>
      <c r="SK140" s="1112"/>
      <c r="SL140" s="1112"/>
      <c r="SM140" s="1112"/>
      <c r="SN140" s="1112"/>
      <c r="SO140" s="1112"/>
      <c r="SP140" s="1112"/>
      <c r="SQ140" s="1112"/>
      <c r="SR140" s="1112"/>
      <c r="SS140" s="1112"/>
      <c r="ST140" s="1112"/>
      <c r="SU140" s="1112"/>
      <c r="SV140" s="1112"/>
      <c r="SW140" s="1112"/>
      <c r="SX140" s="1112"/>
      <c r="SY140" s="1112"/>
      <c r="SZ140" s="1112"/>
      <c r="TA140" s="1112"/>
      <c r="TB140" s="1112"/>
      <c r="TC140" s="1112"/>
      <c r="TD140" s="1112"/>
      <c r="TE140" s="1112"/>
      <c r="TF140" s="1112"/>
      <c r="TG140" s="1112"/>
      <c r="TH140" s="1112"/>
      <c r="TI140" s="1112"/>
      <c r="TJ140" s="1112"/>
      <c r="TK140" s="1112"/>
      <c r="TL140" s="1112"/>
      <c r="TM140" s="1112"/>
      <c r="TN140" s="1112"/>
      <c r="TO140" s="1112"/>
      <c r="TP140" s="1112"/>
      <c r="TQ140" s="1112"/>
      <c r="TR140" s="1112"/>
      <c r="TS140" s="1112"/>
      <c r="TT140" s="1112"/>
      <c r="TU140" s="1112"/>
      <c r="TV140" s="1112"/>
      <c r="TW140" s="1112"/>
      <c r="TX140" s="1112"/>
      <c r="TY140" s="1112"/>
      <c r="TZ140" s="1112"/>
      <c r="UA140" s="1112"/>
      <c r="UB140" s="1112"/>
      <c r="UC140" s="1112"/>
      <c r="UD140" s="1112"/>
      <c r="UE140" s="1112"/>
      <c r="UF140" s="1112"/>
      <c r="UG140" s="1112"/>
      <c r="UH140" s="1112"/>
      <c r="UI140" s="1112"/>
      <c r="UJ140" s="1112"/>
      <c r="UK140" s="1112"/>
      <c r="UL140" s="1112"/>
      <c r="UM140" s="1112"/>
      <c r="UN140" s="1112"/>
      <c r="UO140" s="1112"/>
      <c r="UP140" s="1112"/>
      <c r="UQ140" s="1112"/>
      <c r="UR140" s="1112"/>
      <c r="US140" s="1112"/>
      <c r="UT140" s="1112"/>
      <c r="UU140" s="1112"/>
      <c r="UV140" s="1112"/>
      <c r="UW140" s="1112"/>
      <c r="UX140" s="1112"/>
      <c r="UY140" s="1112"/>
      <c r="UZ140" s="1112"/>
      <c r="VA140" s="1112"/>
      <c r="VB140" s="1112"/>
      <c r="VC140" s="1112"/>
      <c r="VD140" s="1112"/>
      <c r="VE140" s="1112"/>
      <c r="VF140" s="1112"/>
      <c r="VG140" s="1112"/>
      <c r="VH140" s="1112"/>
      <c r="VI140" s="1112"/>
      <c r="VJ140" s="1112"/>
      <c r="VK140" s="1112"/>
      <c r="VL140" s="1112"/>
      <c r="VM140" s="1112"/>
      <c r="VN140" s="1112"/>
      <c r="VO140" s="1112"/>
      <c r="VP140" s="1112"/>
      <c r="VQ140" s="1112"/>
      <c r="VR140" s="1112"/>
      <c r="VS140" s="1112"/>
      <c r="VT140" s="1112"/>
      <c r="VU140" s="1112"/>
      <c r="VV140" s="1112"/>
      <c r="VW140" s="1112"/>
      <c r="VX140" s="1112"/>
      <c r="VY140" s="1112"/>
      <c r="VZ140" s="1112"/>
      <c r="WA140" s="1112"/>
    </row>
    <row r="141" spans="9:599">
      <c r="I141" s="1112"/>
      <c r="J141" s="1112"/>
      <c r="K141" s="1112"/>
      <c r="L141" s="1112"/>
      <c r="M141" s="1112"/>
      <c r="N141" s="1112"/>
      <c r="O141" s="1112"/>
      <c r="P141" s="1112"/>
      <c r="Q141" s="1112"/>
      <c r="R141" s="1112"/>
      <c r="S141" s="1112"/>
      <c r="T141" s="1112"/>
      <c r="U141" s="1112"/>
      <c r="V141" s="1112"/>
      <c r="W141" s="1112"/>
      <c r="X141" s="1112"/>
      <c r="Y141" s="1112"/>
      <c r="Z141" s="1112"/>
      <c r="AA141" s="1112"/>
      <c r="AB141" s="1112"/>
      <c r="AC141" s="1112"/>
      <c r="AD141" s="1112"/>
      <c r="AE141" s="1112"/>
      <c r="AF141" s="1112"/>
      <c r="AG141" s="1112"/>
      <c r="AH141" s="1112"/>
      <c r="AI141" s="1112"/>
      <c r="AJ141" s="1112"/>
      <c r="AK141" s="1112"/>
      <c r="AL141" s="1112"/>
      <c r="AM141" s="1112"/>
      <c r="AN141" s="1112"/>
      <c r="AO141" s="1112"/>
      <c r="AP141" s="1112"/>
      <c r="AQ141" s="1112"/>
      <c r="AR141" s="1112"/>
      <c r="AS141" s="1112"/>
      <c r="AT141" s="1112"/>
      <c r="AU141" s="1112"/>
      <c r="AV141" s="1112"/>
      <c r="AW141" s="1112"/>
      <c r="AX141" s="1112"/>
      <c r="AY141" s="1112"/>
      <c r="AZ141" s="1112"/>
      <c r="BA141" s="1112"/>
      <c r="BB141" s="1112"/>
      <c r="BC141" s="1112"/>
      <c r="BD141" s="1112"/>
      <c r="BE141" s="1112"/>
      <c r="BF141" s="1112"/>
      <c r="BG141" s="1112"/>
      <c r="BH141" s="1112"/>
      <c r="BI141" s="1112"/>
      <c r="BJ141" s="1112"/>
      <c r="BK141" s="1112"/>
      <c r="BL141" s="1112"/>
      <c r="BM141" s="1112"/>
      <c r="BN141" s="1112"/>
      <c r="BO141" s="1112"/>
      <c r="BP141" s="1112"/>
      <c r="BQ141" s="1112"/>
      <c r="BR141" s="1112"/>
      <c r="BS141" s="1112"/>
      <c r="BT141" s="1112"/>
      <c r="BU141" s="1112"/>
      <c r="BV141" s="1112"/>
      <c r="BW141" s="1112"/>
      <c r="BX141" s="1112"/>
      <c r="BY141" s="1112"/>
      <c r="BZ141" s="1112"/>
      <c r="CA141" s="1112"/>
      <c r="CB141" s="1112"/>
      <c r="CC141" s="1112"/>
      <c r="CD141" s="1112"/>
      <c r="CE141" s="1112"/>
      <c r="CF141" s="1112"/>
      <c r="CG141" s="1112"/>
      <c r="CH141" s="1112"/>
      <c r="CI141" s="1112"/>
      <c r="CJ141" s="1112"/>
      <c r="CK141" s="1112"/>
      <c r="CL141" s="1112"/>
      <c r="CM141" s="1112"/>
      <c r="CN141" s="1112"/>
      <c r="CO141" s="1112"/>
      <c r="CP141" s="1112"/>
      <c r="CQ141" s="1112"/>
      <c r="CR141" s="1112"/>
      <c r="CS141" s="1112"/>
      <c r="CT141" s="1112"/>
      <c r="CU141" s="1112"/>
      <c r="CV141" s="1112"/>
      <c r="CW141" s="1112"/>
      <c r="CX141" s="1112"/>
      <c r="CY141" s="1112"/>
      <c r="CZ141" s="1112"/>
      <c r="DA141" s="1112"/>
      <c r="DB141" s="1112"/>
      <c r="DC141" s="1112"/>
      <c r="DD141" s="1112"/>
      <c r="DE141" s="1112"/>
      <c r="DF141" s="1112"/>
      <c r="DG141" s="1112"/>
      <c r="DH141" s="1112"/>
      <c r="DI141" s="1112"/>
      <c r="DJ141" s="1112"/>
      <c r="DK141" s="1112"/>
      <c r="DL141" s="1112"/>
      <c r="DM141" s="1112"/>
      <c r="DN141" s="1112"/>
      <c r="DO141" s="1112"/>
      <c r="DP141" s="1112"/>
      <c r="DQ141" s="1112"/>
      <c r="DR141" s="1112"/>
      <c r="DS141" s="1112"/>
      <c r="DT141" s="1112"/>
      <c r="DU141" s="1112"/>
      <c r="DV141" s="1112"/>
      <c r="DW141" s="1112"/>
      <c r="DX141" s="1112"/>
      <c r="DY141" s="1112"/>
      <c r="DZ141" s="1112"/>
      <c r="EA141" s="1112"/>
      <c r="EB141" s="1112"/>
      <c r="EC141" s="1112"/>
      <c r="ED141" s="1112"/>
      <c r="EE141" s="1112"/>
      <c r="EF141" s="1112"/>
      <c r="EG141" s="1112"/>
      <c r="EH141" s="1112"/>
      <c r="EI141" s="1112"/>
      <c r="EJ141" s="1112"/>
      <c r="EK141" s="1112"/>
      <c r="EL141" s="1112"/>
      <c r="EM141" s="1112"/>
      <c r="EN141" s="1112"/>
      <c r="EO141" s="1112"/>
      <c r="EP141" s="1112"/>
      <c r="EQ141" s="1112"/>
      <c r="ER141" s="1112"/>
      <c r="ES141" s="1112"/>
      <c r="ET141" s="1112"/>
      <c r="EU141" s="1112"/>
      <c r="EV141" s="1112"/>
      <c r="EW141" s="1112"/>
      <c r="EX141" s="1112"/>
      <c r="EY141" s="1112"/>
      <c r="EZ141" s="1112"/>
      <c r="FA141" s="1112"/>
      <c r="FB141" s="1112"/>
      <c r="FC141" s="1112"/>
      <c r="FD141" s="1112"/>
      <c r="FE141" s="1112"/>
      <c r="FF141" s="1112"/>
      <c r="FG141" s="1112"/>
      <c r="FH141" s="1112"/>
      <c r="FI141" s="1112"/>
      <c r="FJ141" s="1112"/>
      <c r="FK141" s="1112"/>
      <c r="FL141" s="1112"/>
      <c r="FM141" s="1112"/>
      <c r="FN141" s="1112"/>
      <c r="FO141" s="1112"/>
      <c r="FP141" s="1112"/>
      <c r="FQ141" s="1112"/>
      <c r="FR141" s="1112"/>
      <c r="FS141" s="1112"/>
      <c r="FT141" s="1112"/>
      <c r="FU141" s="1112"/>
      <c r="FV141" s="1112"/>
      <c r="FW141" s="1112"/>
      <c r="FX141" s="1112"/>
      <c r="FY141" s="1112"/>
      <c r="FZ141" s="1112"/>
      <c r="GA141" s="1112"/>
      <c r="GB141" s="1112"/>
      <c r="GC141" s="1112"/>
      <c r="GD141" s="1112"/>
      <c r="GE141" s="1112"/>
      <c r="GF141" s="1112"/>
      <c r="GG141" s="1112"/>
      <c r="GH141" s="1112"/>
      <c r="GI141" s="1112"/>
      <c r="GJ141" s="1112"/>
      <c r="GK141" s="1112"/>
      <c r="GL141" s="1112"/>
      <c r="GM141" s="1112"/>
      <c r="GN141" s="1112"/>
      <c r="GO141" s="1112"/>
      <c r="GP141" s="1112"/>
      <c r="GQ141" s="1112"/>
      <c r="GR141" s="1112"/>
      <c r="GS141" s="1112"/>
      <c r="GT141" s="1112"/>
      <c r="GU141" s="1112"/>
      <c r="GV141" s="1112"/>
      <c r="GW141" s="1112"/>
      <c r="GX141" s="1112"/>
      <c r="GY141" s="1112"/>
      <c r="GZ141" s="1112"/>
      <c r="HA141" s="1112"/>
      <c r="HB141" s="1112"/>
      <c r="HC141" s="1112"/>
      <c r="HD141" s="1112"/>
      <c r="HE141" s="1112"/>
      <c r="HF141" s="1112"/>
      <c r="HG141" s="1112"/>
      <c r="HH141" s="1112"/>
      <c r="HI141" s="1112"/>
      <c r="HJ141" s="1112"/>
      <c r="HK141" s="1112"/>
      <c r="HL141" s="1112"/>
      <c r="HM141" s="1112"/>
      <c r="HN141" s="1112"/>
      <c r="HO141" s="1112"/>
      <c r="HP141" s="1112"/>
      <c r="HQ141" s="1112"/>
      <c r="HR141" s="1112"/>
      <c r="HS141" s="1112"/>
      <c r="HT141" s="1112"/>
      <c r="HU141" s="1112"/>
      <c r="HV141" s="1112"/>
      <c r="HW141" s="1112"/>
      <c r="HX141" s="1112"/>
      <c r="HY141" s="1112"/>
      <c r="HZ141" s="1112"/>
      <c r="IA141" s="1112"/>
      <c r="IB141" s="1112"/>
      <c r="IC141" s="1112"/>
      <c r="ID141" s="1112"/>
      <c r="IE141" s="1112"/>
      <c r="IF141" s="1112"/>
      <c r="IG141" s="1112"/>
      <c r="IH141" s="1112"/>
      <c r="II141" s="1112"/>
      <c r="IJ141" s="1112"/>
      <c r="IK141" s="1112"/>
      <c r="IL141" s="1112"/>
      <c r="IM141" s="1112"/>
      <c r="IN141" s="1112"/>
      <c r="IO141" s="1112"/>
      <c r="IP141" s="1112"/>
      <c r="IQ141" s="1112"/>
      <c r="IR141" s="1112"/>
      <c r="IS141" s="1112"/>
      <c r="IT141" s="1112"/>
      <c r="IU141" s="1112"/>
      <c r="IV141" s="1112"/>
      <c r="IW141" s="1112"/>
      <c r="IX141" s="1112"/>
      <c r="IY141" s="1112"/>
      <c r="IZ141" s="1112"/>
      <c r="JA141" s="1112"/>
      <c r="JB141" s="1112"/>
      <c r="JC141" s="1112"/>
      <c r="JD141" s="1112"/>
      <c r="JE141" s="1112"/>
      <c r="JF141" s="1112"/>
      <c r="JG141" s="1112"/>
      <c r="JH141" s="1112"/>
      <c r="JI141" s="1112"/>
      <c r="JJ141" s="1112"/>
      <c r="JK141" s="1112"/>
      <c r="JL141" s="1112"/>
      <c r="JM141" s="1112"/>
      <c r="JN141" s="1112"/>
      <c r="JO141" s="1112"/>
      <c r="JP141" s="1112"/>
      <c r="JQ141" s="1112"/>
      <c r="JR141" s="1112"/>
      <c r="JS141" s="1112"/>
      <c r="JT141" s="1112"/>
      <c r="JU141" s="1112"/>
      <c r="JV141" s="1112"/>
      <c r="JW141" s="1112"/>
      <c r="JX141" s="1112"/>
      <c r="JY141" s="1112"/>
      <c r="JZ141" s="1112"/>
      <c r="KA141" s="1112"/>
      <c r="KB141" s="1112"/>
      <c r="KC141" s="1112"/>
      <c r="KD141" s="1112"/>
      <c r="KE141" s="1112"/>
      <c r="KF141" s="1112"/>
      <c r="KG141" s="1112"/>
      <c r="KH141" s="1112"/>
      <c r="KI141" s="1112"/>
      <c r="KJ141" s="1112"/>
      <c r="KK141" s="1112"/>
      <c r="KL141" s="1112"/>
      <c r="KM141" s="1112"/>
      <c r="KN141" s="1112"/>
      <c r="KO141" s="1112"/>
      <c r="KP141" s="1112"/>
      <c r="KQ141" s="1112"/>
      <c r="KR141" s="1112"/>
      <c r="KS141" s="1112"/>
      <c r="KT141" s="1112"/>
      <c r="KU141" s="1112"/>
      <c r="KV141" s="1112"/>
      <c r="KW141" s="1112"/>
      <c r="KX141" s="1112"/>
      <c r="KY141" s="1112"/>
      <c r="KZ141" s="1112"/>
      <c r="LA141" s="1112"/>
      <c r="LB141" s="1112"/>
      <c r="LC141" s="1112"/>
      <c r="LD141" s="1112"/>
      <c r="LE141" s="1112"/>
      <c r="LF141" s="1112"/>
      <c r="LG141" s="1112"/>
      <c r="LH141" s="1112"/>
      <c r="LI141" s="1112"/>
      <c r="LJ141" s="1112"/>
      <c r="LK141" s="1112"/>
      <c r="LL141" s="1112"/>
      <c r="LM141" s="1112"/>
      <c r="LN141" s="1112"/>
      <c r="LO141" s="1112"/>
      <c r="LP141" s="1112"/>
      <c r="LQ141" s="1112"/>
      <c r="LR141" s="1112"/>
      <c r="LS141" s="1112"/>
      <c r="LT141" s="1112"/>
      <c r="LU141" s="1112"/>
      <c r="LV141" s="1112"/>
      <c r="LW141" s="1112"/>
      <c r="LX141" s="1112"/>
      <c r="LY141" s="1112"/>
      <c r="LZ141" s="1112"/>
      <c r="MA141" s="1112"/>
      <c r="MB141" s="1112"/>
      <c r="MC141" s="1112"/>
      <c r="MD141" s="1112"/>
      <c r="ME141" s="1112"/>
      <c r="MF141" s="1112"/>
      <c r="MG141" s="1112"/>
      <c r="MH141" s="1112"/>
      <c r="MI141" s="1112"/>
      <c r="MJ141" s="1112"/>
      <c r="MK141" s="1112"/>
      <c r="ML141" s="1112"/>
      <c r="MM141" s="1112"/>
      <c r="MN141" s="1112"/>
      <c r="MO141" s="1112"/>
      <c r="MP141" s="1112"/>
      <c r="MQ141" s="1112"/>
      <c r="MR141" s="1112"/>
      <c r="MS141" s="1112"/>
      <c r="MT141" s="1112"/>
      <c r="MU141" s="1112"/>
      <c r="MV141" s="1112"/>
      <c r="MW141" s="1112"/>
      <c r="MX141" s="1112"/>
      <c r="MY141" s="1112"/>
      <c r="MZ141" s="1112"/>
      <c r="NA141" s="1112"/>
      <c r="NB141" s="1112"/>
      <c r="NC141" s="1112"/>
      <c r="ND141" s="1112"/>
      <c r="NE141" s="1112"/>
      <c r="NF141" s="1112"/>
      <c r="NG141" s="1112"/>
      <c r="NH141" s="1112"/>
      <c r="NI141" s="1112"/>
      <c r="NJ141" s="1112"/>
      <c r="NK141" s="1112"/>
      <c r="NL141" s="1112"/>
      <c r="NM141" s="1112"/>
      <c r="NN141" s="1112"/>
      <c r="NO141" s="1112"/>
      <c r="NP141" s="1112"/>
      <c r="NQ141" s="1112"/>
      <c r="NR141" s="1112"/>
      <c r="NS141" s="1112"/>
      <c r="NT141" s="1112"/>
      <c r="NU141" s="1112"/>
      <c r="NV141" s="1112"/>
      <c r="NW141" s="1112"/>
      <c r="NX141" s="1112"/>
      <c r="NY141" s="1112"/>
      <c r="NZ141" s="1112"/>
      <c r="OA141" s="1112"/>
      <c r="OB141" s="1112"/>
      <c r="OC141" s="1112"/>
      <c r="OD141" s="1112"/>
      <c r="OE141" s="1112"/>
      <c r="OF141" s="1112"/>
      <c r="OG141" s="1112"/>
      <c r="OH141" s="1112"/>
      <c r="OI141" s="1112"/>
      <c r="OJ141" s="1112"/>
      <c r="OK141" s="1112"/>
      <c r="OL141" s="1112"/>
      <c r="OM141" s="1112"/>
      <c r="ON141" s="1112"/>
      <c r="OO141" s="1112"/>
      <c r="OP141" s="1112"/>
      <c r="OQ141" s="1112"/>
      <c r="OR141" s="1112"/>
      <c r="OS141" s="1112"/>
      <c r="OT141" s="1112"/>
      <c r="OU141" s="1112"/>
      <c r="OV141" s="1112"/>
      <c r="OW141" s="1112"/>
      <c r="OX141" s="1112"/>
      <c r="OY141" s="1112"/>
      <c r="OZ141" s="1112"/>
      <c r="PA141" s="1112"/>
      <c r="PB141" s="1112"/>
      <c r="PC141" s="1112"/>
      <c r="PD141" s="1112"/>
      <c r="PE141" s="1112"/>
      <c r="PF141" s="1112"/>
      <c r="PG141" s="1112"/>
      <c r="PH141" s="1112"/>
      <c r="PI141" s="1112"/>
      <c r="PJ141" s="1112"/>
      <c r="PK141" s="1112"/>
      <c r="PL141" s="1112"/>
      <c r="PM141" s="1112"/>
      <c r="PN141" s="1112"/>
      <c r="PO141" s="1112"/>
      <c r="PP141" s="1112"/>
      <c r="PQ141" s="1112"/>
      <c r="PR141" s="1112"/>
      <c r="PS141" s="1112"/>
      <c r="PT141" s="1112"/>
      <c r="PU141" s="1112"/>
      <c r="PV141" s="1112"/>
      <c r="PW141" s="1112"/>
      <c r="PX141" s="1112"/>
      <c r="PY141" s="1112"/>
      <c r="PZ141" s="1112"/>
      <c r="QA141" s="1112"/>
      <c r="QB141" s="1112"/>
      <c r="QC141" s="1112"/>
      <c r="QD141" s="1112"/>
      <c r="QE141" s="1112"/>
      <c r="QF141" s="1112"/>
      <c r="QG141" s="1112"/>
      <c r="QH141" s="1112"/>
      <c r="QI141" s="1112"/>
      <c r="QJ141" s="1112"/>
      <c r="QK141" s="1112"/>
      <c r="QL141" s="1112"/>
      <c r="QM141" s="1112"/>
      <c r="QN141" s="1112"/>
      <c r="QO141" s="1112"/>
      <c r="QP141" s="1112"/>
      <c r="QQ141" s="1112"/>
      <c r="QR141" s="1112"/>
      <c r="QS141" s="1112"/>
      <c r="QT141" s="1112"/>
      <c r="QU141" s="1112"/>
      <c r="QV141" s="1112"/>
      <c r="QW141" s="1112"/>
      <c r="QX141" s="1112"/>
      <c r="QY141" s="1112"/>
      <c r="QZ141" s="1112"/>
      <c r="RA141" s="1112"/>
      <c r="RB141" s="1112"/>
      <c r="RC141" s="1112"/>
      <c r="RD141" s="1112"/>
      <c r="RE141" s="1112"/>
      <c r="RF141" s="1112"/>
      <c r="RG141" s="1112"/>
      <c r="RH141" s="1112"/>
      <c r="RI141" s="1112"/>
      <c r="RJ141" s="1112"/>
      <c r="RK141" s="1112"/>
      <c r="RL141" s="1112"/>
      <c r="RM141" s="1112"/>
      <c r="RN141" s="1112"/>
      <c r="RO141" s="1112"/>
      <c r="RP141" s="1112"/>
      <c r="RQ141" s="1112"/>
      <c r="RR141" s="1112"/>
      <c r="RS141" s="1112"/>
      <c r="RT141" s="1112"/>
      <c r="RU141" s="1112"/>
      <c r="RV141" s="1112"/>
      <c r="RW141" s="1112"/>
      <c r="RX141" s="1112"/>
      <c r="RY141" s="1112"/>
      <c r="RZ141" s="1112"/>
      <c r="SA141" s="1112"/>
      <c r="SB141" s="1112"/>
      <c r="SC141" s="1112"/>
      <c r="SD141" s="1112"/>
      <c r="SE141" s="1112"/>
      <c r="SF141" s="1112"/>
      <c r="SG141" s="1112"/>
      <c r="SH141" s="1112"/>
      <c r="SI141" s="1112"/>
      <c r="SJ141" s="1112"/>
      <c r="SK141" s="1112"/>
      <c r="SL141" s="1112"/>
      <c r="SM141" s="1112"/>
      <c r="SN141" s="1112"/>
      <c r="SO141" s="1112"/>
      <c r="SP141" s="1112"/>
      <c r="SQ141" s="1112"/>
      <c r="SR141" s="1112"/>
      <c r="SS141" s="1112"/>
      <c r="ST141" s="1112"/>
      <c r="SU141" s="1112"/>
      <c r="SV141" s="1112"/>
      <c r="SW141" s="1112"/>
      <c r="SX141" s="1112"/>
      <c r="SY141" s="1112"/>
      <c r="SZ141" s="1112"/>
      <c r="TA141" s="1112"/>
      <c r="TB141" s="1112"/>
      <c r="TC141" s="1112"/>
      <c r="TD141" s="1112"/>
      <c r="TE141" s="1112"/>
      <c r="TF141" s="1112"/>
      <c r="TG141" s="1112"/>
      <c r="TH141" s="1112"/>
      <c r="TI141" s="1112"/>
      <c r="TJ141" s="1112"/>
      <c r="TK141" s="1112"/>
      <c r="TL141" s="1112"/>
      <c r="TM141" s="1112"/>
      <c r="TN141" s="1112"/>
      <c r="TO141" s="1112"/>
      <c r="TP141" s="1112"/>
      <c r="TQ141" s="1112"/>
      <c r="TR141" s="1112"/>
      <c r="TS141" s="1112"/>
      <c r="TT141" s="1112"/>
      <c r="TU141" s="1112"/>
      <c r="TV141" s="1112"/>
      <c r="TW141" s="1112"/>
      <c r="TX141" s="1112"/>
      <c r="TY141" s="1112"/>
      <c r="TZ141" s="1112"/>
      <c r="UA141" s="1112"/>
      <c r="UB141" s="1112"/>
      <c r="UC141" s="1112"/>
      <c r="UD141" s="1112"/>
      <c r="UE141" s="1112"/>
      <c r="UF141" s="1112"/>
      <c r="UG141" s="1112"/>
      <c r="UH141" s="1112"/>
      <c r="UI141" s="1112"/>
      <c r="UJ141" s="1112"/>
      <c r="UK141" s="1112"/>
      <c r="UL141" s="1112"/>
      <c r="UM141" s="1112"/>
      <c r="UN141" s="1112"/>
      <c r="UO141" s="1112"/>
      <c r="UP141" s="1112"/>
      <c r="UQ141" s="1112"/>
      <c r="UR141" s="1112"/>
      <c r="US141" s="1112"/>
      <c r="UT141" s="1112"/>
      <c r="UU141" s="1112"/>
      <c r="UV141" s="1112"/>
      <c r="UW141" s="1112"/>
      <c r="UX141" s="1112"/>
      <c r="UY141" s="1112"/>
      <c r="UZ141" s="1112"/>
      <c r="VA141" s="1112"/>
      <c r="VB141" s="1112"/>
      <c r="VC141" s="1112"/>
      <c r="VD141" s="1112"/>
      <c r="VE141" s="1112"/>
      <c r="VF141" s="1112"/>
      <c r="VG141" s="1112"/>
      <c r="VH141" s="1112"/>
      <c r="VI141" s="1112"/>
      <c r="VJ141" s="1112"/>
      <c r="VK141" s="1112"/>
      <c r="VL141" s="1112"/>
      <c r="VM141" s="1112"/>
      <c r="VN141" s="1112"/>
      <c r="VO141" s="1112"/>
      <c r="VP141" s="1112"/>
      <c r="VQ141" s="1112"/>
      <c r="VR141" s="1112"/>
      <c r="VS141" s="1112"/>
      <c r="VT141" s="1112"/>
      <c r="VU141" s="1112"/>
      <c r="VV141" s="1112"/>
      <c r="VW141" s="1112"/>
      <c r="VX141" s="1112"/>
      <c r="VY141" s="1112"/>
      <c r="VZ141" s="1112"/>
      <c r="WA141" s="1112"/>
    </row>
    <row r="142" spans="9:599">
      <c r="I142" s="1112"/>
      <c r="J142" s="1112"/>
      <c r="K142" s="1112"/>
      <c r="L142" s="1112"/>
      <c r="M142" s="1112"/>
      <c r="N142" s="1112"/>
      <c r="O142" s="1112"/>
      <c r="P142" s="1112"/>
      <c r="Q142" s="1112"/>
      <c r="R142" s="1112"/>
      <c r="S142" s="1112"/>
      <c r="T142" s="1112"/>
      <c r="U142" s="1112"/>
      <c r="V142" s="1112"/>
      <c r="W142" s="1112"/>
      <c r="X142" s="1112"/>
      <c r="Y142" s="1112"/>
      <c r="Z142" s="1112"/>
      <c r="AA142" s="1112"/>
      <c r="AB142" s="1112"/>
      <c r="AC142" s="1112"/>
      <c r="AD142" s="1112"/>
      <c r="AE142" s="1112"/>
      <c r="AF142" s="1112"/>
      <c r="AG142" s="1112"/>
      <c r="AH142" s="1112"/>
      <c r="AI142" s="1112"/>
      <c r="AJ142" s="1112"/>
      <c r="AK142" s="1112"/>
      <c r="AL142" s="1112"/>
      <c r="AM142" s="1112"/>
      <c r="AN142" s="1112"/>
      <c r="AO142" s="1112"/>
      <c r="AP142" s="1112"/>
      <c r="AQ142" s="1112"/>
      <c r="AR142" s="1112"/>
      <c r="AS142" s="1112"/>
      <c r="AT142" s="1112"/>
      <c r="AU142" s="1112"/>
      <c r="AV142" s="1112"/>
      <c r="AW142" s="1112"/>
      <c r="AX142" s="1112"/>
      <c r="AY142" s="1112"/>
      <c r="AZ142" s="1112"/>
      <c r="BA142" s="1112"/>
      <c r="BB142" s="1112"/>
      <c r="BC142" s="1112"/>
      <c r="BD142" s="1112"/>
      <c r="BE142" s="1112"/>
      <c r="BF142" s="1112"/>
      <c r="BG142" s="1112"/>
      <c r="BH142" s="1112"/>
      <c r="BI142" s="1112"/>
      <c r="BJ142" s="1112"/>
      <c r="BK142" s="1112"/>
      <c r="BL142" s="1112"/>
      <c r="BM142" s="1112"/>
      <c r="BN142" s="1112"/>
      <c r="BO142" s="1112"/>
      <c r="BP142" s="1112"/>
      <c r="BQ142" s="1112"/>
      <c r="BR142" s="1112"/>
      <c r="BS142" s="1112"/>
      <c r="BT142" s="1112"/>
      <c r="BU142" s="1112"/>
      <c r="BV142" s="1112"/>
      <c r="BW142" s="1112"/>
      <c r="BX142" s="1112"/>
      <c r="BY142" s="1112"/>
      <c r="BZ142" s="1112"/>
      <c r="CA142" s="1112"/>
      <c r="CB142" s="1112"/>
      <c r="CC142" s="1112"/>
      <c r="CD142" s="1112"/>
      <c r="CE142" s="1112"/>
      <c r="CF142" s="1112"/>
      <c r="CG142" s="1112"/>
      <c r="CH142" s="1112"/>
      <c r="CI142" s="1112"/>
      <c r="CJ142" s="1112"/>
      <c r="CK142" s="1112"/>
      <c r="CL142" s="1112"/>
      <c r="CM142" s="1112"/>
      <c r="CN142" s="1112"/>
      <c r="CO142" s="1112"/>
      <c r="CP142" s="1112"/>
      <c r="CQ142" s="1112"/>
      <c r="CR142" s="1112"/>
      <c r="CS142" s="1112"/>
      <c r="CT142" s="1112"/>
      <c r="CU142" s="1112"/>
      <c r="CV142" s="1112"/>
      <c r="CW142" s="1112"/>
      <c r="CX142" s="1112"/>
      <c r="CY142" s="1112"/>
      <c r="CZ142" s="1112"/>
      <c r="DA142" s="1112"/>
      <c r="DB142" s="1112"/>
      <c r="DC142" s="1112"/>
      <c r="DD142" s="1112"/>
      <c r="DE142" s="1112"/>
      <c r="DF142" s="1112"/>
      <c r="DG142" s="1112"/>
      <c r="DH142" s="1112"/>
      <c r="DI142" s="1112"/>
      <c r="DJ142" s="1112"/>
      <c r="DK142" s="1112"/>
      <c r="DL142" s="1112"/>
      <c r="DM142" s="1112"/>
      <c r="DN142" s="1112"/>
      <c r="DO142" s="1112"/>
      <c r="DP142" s="1112"/>
      <c r="DQ142" s="1112"/>
      <c r="DR142" s="1112"/>
      <c r="DS142" s="1112"/>
      <c r="DT142" s="1112"/>
      <c r="DU142" s="1112"/>
      <c r="DV142" s="1112"/>
      <c r="DW142" s="1112"/>
      <c r="DX142" s="1112"/>
      <c r="DY142" s="1112"/>
      <c r="DZ142" s="1112"/>
      <c r="EA142" s="1112"/>
      <c r="EB142" s="1112"/>
      <c r="EC142" s="1112"/>
      <c r="ED142" s="1112"/>
      <c r="EE142" s="1112"/>
      <c r="EF142" s="1112"/>
      <c r="EG142" s="1112"/>
      <c r="EH142" s="1112"/>
      <c r="EI142" s="1112"/>
      <c r="EJ142" s="1112"/>
      <c r="EK142" s="1112"/>
      <c r="EL142" s="1112"/>
      <c r="EM142" s="1112"/>
      <c r="EN142" s="1112"/>
      <c r="EO142" s="1112"/>
      <c r="EP142" s="1112"/>
      <c r="EQ142" s="1112"/>
      <c r="ER142" s="1112"/>
      <c r="ES142" s="1112"/>
      <c r="ET142" s="1112"/>
      <c r="EU142" s="1112"/>
      <c r="EV142" s="1112"/>
      <c r="EW142" s="1112"/>
      <c r="EX142" s="1112"/>
      <c r="EY142" s="1112"/>
      <c r="EZ142" s="1112"/>
      <c r="FA142" s="1112"/>
      <c r="FB142" s="1112"/>
      <c r="FC142" s="1112"/>
      <c r="FD142" s="1112"/>
      <c r="FE142" s="1112"/>
      <c r="FF142" s="1112"/>
      <c r="FG142" s="1112"/>
      <c r="FH142" s="1112"/>
      <c r="FI142" s="1112"/>
      <c r="FJ142" s="1112"/>
      <c r="FK142" s="1112"/>
      <c r="FL142" s="1112"/>
      <c r="FM142" s="1112"/>
      <c r="FN142" s="1112"/>
      <c r="FO142" s="1112"/>
      <c r="FP142" s="1112"/>
      <c r="FQ142" s="1112"/>
      <c r="FR142" s="1112"/>
      <c r="FS142" s="1112"/>
      <c r="FT142" s="1112"/>
      <c r="FU142" s="1112"/>
      <c r="FV142" s="1112"/>
      <c r="FW142" s="1112"/>
      <c r="FX142" s="1112"/>
      <c r="FY142" s="1112"/>
      <c r="FZ142" s="1112"/>
      <c r="GA142" s="1112"/>
      <c r="GB142" s="1112"/>
      <c r="GC142" s="1112"/>
      <c r="GD142" s="1112"/>
      <c r="GE142" s="1112"/>
      <c r="GF142" s="1112"/>
      <c r="GG142" s="1112"/>
      <c r="GH142" s="1112"/>
      <c r="GI142" s="1112"/>
      <c r="GJ142" s="1112"/>
      <c r="GK142" s="1112"/>
      <c r="GL142" s="1112"/>
      <c r="GM142" s="1112"/>
      <c r="GN142" s="1112"/>
      <c r="GO142" s="1112"/>
      <c r="GP142" s="1112"/>
      <c r="GQ142" s="1112"/>
      <c r="GR142" s="1112"/>
      <c r="GS142" s="1112"/>
      <c r="GT142" s="1112"/>
      <c r="GU142" s="1112"/>
      <c r="GV142" s="1112"/>
      <c r="GW142" s="1112"/>
      <c r="GX142" s="1112"/>
      <c r="GY142" s="1112"/>
      <c r="GZ142" s="1112"/>
      <c r="HA142" s="1112"/>
      <c r="HB142" s="1112"/>
      <c r="HC142" s="1112"/>
      <c r="HD142" s="1112"/>
      <c r="HE142" s="1112"/>
      <c r="HF142" s="1112"/>
      <c r="HG142" s="1112"/>
      <c r="HH142" s="1112"/>
      <c r="HI142" s="1112"/>
      <c r="HJ142" s="1112"/>
      <c r="HK142" s="1112"/>
      <c r="HL142" s="1112"/>
      <c r="HM142" s="1112"/>
      <c r="HN142" s="1112"/>
      <c r="HO142" s="1112"/>
      <c r="HP142" s="1112"/>
      <c r="HQ142" s="1112"/>
      <c r="HR142" s="1112"/>
      <c r="HS142" s="1112"/>
      <c r="HT142" s="1112"/>
      <c r="HU142" s="1112"/>
      <c r="HV142" s="1112"/>
      <c r="HW142" s="1112"/>
      <c r="HX142" s="1112"/>
      <c r="HY142" s="1112"/>
      <c r="HZ142" s="1112"/>
      <c r="IA142" s="1112"/>
      <c r="IB142" s="1112"/>
      <c r="IC142" s="1112"/>
      <c r="ID142" s="1112"/>
      <c r="IE142" s="1112"/>
      <c r="IF142" s="1112"/>
      <c r="IG142" s="1112"/>
      <c r="IH142" s="1112"/>
      <c r="II142" s="1112"/>
      <c r="IJ142" s="1112"/>
      <c r="IK142" s="1112"/>
      <c r="IL142" s="1112"/>
      <c r="IM142" s="1112"/>
      <c r="IN142" s="1112"/>
      <c r="IO142" s="1112"/>
      <c r="IP142" s="1112"/>
      <c r="IQ142" s="1112"/>
      <c r="IR142" s="1112"/>
      <c r="IS142" s="1112"/>
      <c r="IT142" s="1112"/>
      <c r="IU142" s="1112"/>
      <c r="IV142" s="1112"/>
      <c r="IW142" s="1112"/>
      <c r="IX142" s="1112"/>
      <c r="IY142" s="1112"/>
      <c r="IZ142" s="1112"/>
      <c r="JA142" s="1112"/>
      <c r="JB142" s="1112"/>
      <c r="JC142" s="1112"/>
      <c r="JD142" s="1112"/>
      <c r="JE142" s="1112"/>
      <c r="JF142" s="1112"/>
      <c r="JG142" s="1112"/>
      <c r="JH142" s="1112"/>
      <c r="JI142" s="1112"/>
      <c r="JJ142" s="1112"/>
      <c r="JK142" s="1112"/>
      <c r="JL142" s="1112"/>
      <c r="JM142" s="1112"/>
      <c r="JN142" s="1112"/>
      <c r="JO142" s="1112"/>
      <c r="JP142" s="1112"/>
      <c r="JQ142" s="1112"/>
      <c r="JR142" s="1112"/>
      <c r="JS142" s="1112"/>
      <c r="JT142" s="1112"/>
      <c r="JU142" s="1112"/>
      <c r="JV142" s="1112"/>
      <c r="JW142" s="1112"/>
      <c r="JX142" s="1112"/>
      <c r="JY142" s="1112"/>
      <c r="JZ142" s="1112"/>
      <c r="KA142" s="1112"/>
      <c r="KB142" s="1112"/>
      <c r="KC142" s="1112"/>
      <c r="KD142" s="1112"/>
      <c r="KE142" s="1112"/>
      <c r="KF142" s="1112"/>
      <c r="KG142" s="1112"/>
      <c r="KH142" s="1112"/>
      <c r="KI142" s="1112"/>
      <c r="KJ142" s="1112"/>
      <c r="KK142" s="1112"/>
      <c r="KL142" s="1112"/>
      <c r="KM142" s="1112"/>
      <c r="KN142" s="1112"/>
      <c r="KO142" s="1112"/>
      <c r="KP142" s="1112"/>
      <c r="KQ142" s="1112"/>
      <c r="KR142" s="1112"/>
      <c r="KS142" s="1112"/>
      <c r="KT142" s="1112"/>
      <c r="KU142" s="1112"/>
      <c r="KV142" s="1112"/>
      <c r="KW142" s="1112"/>
      <c r="KX142" s="1112"/>
      <c r="KY142" s="1112"/>
      <c r="KZ142" s="1112"/>
      <c r="LA142" s="1112"/>
      <c r="LB142" s="1112"/>
      <c r="LC142" s="1112"/>
      <c r="LD142" s="1112"/>
      <c r="LE142" s="1112"/>
      <c r="LF142" s="1112"/>
      <c r="LG142" s="1112"/>
      <c r="LH142" s="1112"/>
      <c r="LI142" s="1112"/>
      <c r="LJ142" s="1112"/>
      <c r="LK142" s="1112"/>
      <c r="LL142" s="1112"/>
      <c r="LM142" s="1112"/>
      <c r="LN142" s="1112"/>
      <c r="LO142" s="1112"/>
      <c r="LP142" s="1112"/>
      <c r="LQ142" s="1112"/>
      <c r="LR142" s="1112"/>
      <c r="LS142" s="1112"/>
      <c r="LT142" s="1112"/>
      <c r="LU142" s="1112"/>
      <c r="LV142" s="1112"/>
      <c r="LW142" s="1112"/>
      <c r="LX142" s="1112"/>
      <c r="LY142" s="1112"/>
      <c r="LZ142" s="1112"/>
      <c r="MA142" s="1112"/>
      <c r="MB142" s="1112"/>
      <c r="MC142" s="1112"/>
      <c r="MD142" s="1112"/>
      <c r="ME142" s="1112"/>
      <c r="MF142" s="1112"/>
      <c r="MG142" s="1112"/>
      <c r="MH142" s="1112"/>
      <c r="MI142" s="1112"/>
      <c r="MJ142" s="1112"/>
      <c r="MK142" s="1112"/>
      <c r="ML142" s="1112"/>
      <c r="MM142" s="1112"/>
      <c r="MN142" s="1112"/>
      <c r="MO142" s="1112"/>
      <c r="MP142" s="1112"/>
      <c r="MQ142" s="1112"/>
      <c r="MR142" s="1112"/>
      <c r="MS142" s="1112"/>
      <c r="MT142" s="1112"/>
      <c r="MU142" s="1112"/>
      <c r="MV142" s="1112"/>
      <c r="MW142" s="1112"/>
      <c r="MX142" s="1112"/>
      <c r="MY142" s="1112"/>
      <c r="MZ142" s="1112"/>
      <c r="NA142" s="1112"/>
      <c r="NB142" s="1112"/>
      <c r="NC142" s="1112"/>
      <c r="ND142" s="1112"/>
      <c r="NE142" s="1112"/>
      <c r="NF142" s="1112"/>
      <c r="NG142" s="1112"/>
      <c r="NH142" s="1112"/>
      <c r="NI142" s="1112"/>
      <c r="NJ142" s="1112"/>
      <c r="NK142" s="1112"/>
      <c r="NL142" s="1112"/>
      <c r="NM142" s="1112"/>
      <c r="NN142" s="1112"/>
      <c r="NO142" s="1112"/>
      <c r="NP142" s="1112"/>
      <c r="NQ142" s="1112"/>
      <c r="NR142" s="1112"/>
      <c r="NS142" s="1112"/>
      <c r="NT142" s="1112"/>
      <c r="NU142" s="1112"/>
      <c r="NV142" s="1112"/>
      <c r="NW142" s="1112"/>
      <c r="NX142" s="1112"/>
      <c r="NY142" s="1112"/>
      <c r="NZ142" s="1112"/>
      <c r="OA142" s="1112"/>
      <c r="OB142" s="1112"/>
      <c r="OC142" s="1112"/>
      <c r="OD142" s="1112"/>
      <c r="OE142" s="1112"/>
      <c r="OF142" s="1112"/>
      <c r="OG142" s="1112"/>
      <c r="OH142" s="1112"/>
      <c r="OI142" s="1112"/>
      <c r="OJ142" s="1112"/>
      <c r="OK142" s="1112"/>
      <c r="OL142" s="1112"/>
      <c r="OM142" s="1112"/>
      <c r="ON142" s="1112"/>
      <c r="OO142" s="1112"/>
      <c r="OP142" s="1112"/>
      <c r="OQ142" s="1112"/>
      <c r="OR142" s="1112"/>
      <c r="OS142" s="1112"/>
      <c r="OT142" s="1112"/>
      <c r="OU142" s="1112"/>
      <c r="OV142" s="1112"/>
      <c r="OW142" s="1112"/>
      <c r="OX142" s="1112"/>
      <c r="OY142" s="1112"/>
      <c r="OZ142" s="1112"/>
      <c r="PA142" s="1112"/>
      <c r="PB142" s="1112"/>
      <c r="PC142" s="1112"/>
      <c r="PD142" s="1112"/>
      <c r="PE142" s="1112"/>
      <c r="PF142" s="1112"/>
      <c r="PG142" s="1112"/>
      <c r="PH142" s="1112"/>
      <c r="PI142" s="1112"/>
      <c r="PJ142" s="1112"/>
      <c r="PK142" s="1112"/>
      <c r="PL142" s="1112"/>
      <c r="PM142" s="1112"/>
      <c r="PN142" s="1112"/>
      <c r="PO142" s="1112"/>
      <c r="PP142" s="1112"/>
      <c r="PQ142" s="1112"/>
      <c r="PR142" s="1112"/>
      <c r="PS142" s="1112"/>
      <c r="PT142" s="1112"/>
      <c r="PU142" s="1112"/>
      <c r="PV142" s="1112"/>
      <c r="PW142" s="1112"/>
      <c r="PX142" s="1112"/>
      <c r="PY142" s="1112"/>
      <c r="PZ142" s="1112"/>
      <c r="QA142" s="1112"/>
      <c r="QB142" s="1112"/>
      <c r="QC142" s="1112"/>
      <c r="QD142" s="1112"/>
      <c r="QE142" s="1112"/>
      <c r="QF142" s="1112"/>
      <c r="QG142" s="1112"/>
      <c r="QH142" s="1112"/>
      <c r="QI142" s="1112"/>
      <c r="QJ142" s="1112"/>
      <c r="QK142" s="1112"/>
      <c r="QL142" s="1112"/>
      <c r="QM142" s="1112"/>
      <c r="QN142" s="1112"/>
      <c r="QO142" s="1112"/>
      <c r="QP142" s="1112"/>
      <c r="QQ142" s="1112"/>
      <c r="QR142" s="1112"/>
      <c r="QS142" s="1112"/>
      <c r="QT142" s="1112"/>
      <c r="QU142" s="1112"/>
      <c r="QV142" s="1112"/>
      <c r="QW142" s="1112"/>
      <c r="QX142" s="1112"/>
      <c r="QY142" s="1112"/>
      <c r="QZ142" s="1112"/>
      <c r="RA142" s="1112"/>
      <c r="RB142" s="1112"/>
      <c r="RC142" s="1112"/>
      <c r="RD142" s="1112"/>
      <c r="RE142" s="1112"/>
      <c r="RF142" s="1112"/>
      <c r="RG142" s="1112"/>
      <c r="RH142" s="1112"/>
      <c r="RI142" s="1112"/>
      <c r="RJ142" s="1112"/>
      <c r="RK142" s="1112"/>
      <c r="RL142" s="1112"/>
      <c r="RM142" s="1112"/>
      <c r="RN142" s="1112"/>
      <c r="RO142" s="1112"/>
      <c r="RP142" s="1112"/>
      <c r="RQ142" s="1112"/>
      <c r="RR142" s="1112"/>
      <c r="RS142" s="1112"/>
      <c r="RT142" s="1112"/>
      <c r="RU142" s="1112"/>
      <c r="RV142" s="1112"/>
      <c r="RW142" s="1112"/>
      <c r="RX142" s="1112"/>
      <c r="RY142" s="1112"/>
      <c r="RZ142" s="1112"/>
      <c r="SA142" s="1112"/>
      <c r="SB142" s="1112"/>
      <c r="SC142" s="1112"/>
      <c r="SD142" s="1112"/>
      <c r="SE142" s="1112"/>
      <c r="SF142" s="1112"/>
      <c r="SG142" s="1112"/>
      <c r="SH142" s="1112"/>
      <c r="SI142" s="1112"/>
      <c r="SJ142" s="1112"/>
      <c r="SK142" s="1112"/>
      <c r="SL142" s="1112"/>
      <c r="SM142" s="1112"/>
      <c r="SN142" s="1112"/>
      <c r="SO142" s="1112"/>
      <c r="SP142" s="1112"/>
      <c r="SQ142" s="1112"/>
      <c r="SR142" s="1112"/>
      <c r="SS142" s="1112"/>
      <c r="ST142" s="1112"/>
      <c r="SU142" s="1112"/>
      <c r="SV142" s="1112"/>
      <c r="SW142" s="1112"/>
      <c r="SX142" s="1112"/>
      <c r="SY142" s="1112"/>
      <c r="SZ142" s="1112"/>
      <c r="TA142" s="1112"/>
      <c r="TB142" s="1112"/>
      <c r="TC142" s="1112"/>
      <c r="TD142" s="1112"/>
      <c r="TE142" s="1112"/>
      <c r="TF142" s="1112"/>
      <c r="TG142" s="1112"/>
      <c r="TH142" s="1112"/>
      <c r="TI142" s="1112"/>
      <c r="TJ142" s="1112"/>
      <c r="TK142" s="1112"/>
      <c r="TL142" s="1112"/>
      <c r="TM142" s="1112"/>
      <c r="TN142" s="1112"/>
      <c r="TO142" s="1112"/>
      <c r="TP142" s="1112"/>
      <c r="TQ142" s="1112"/>
      <c r="TR142" s="1112"/>
      <c r="TS142" s="1112"/>
      <c r="TT142" s="1112"/>
      <c r="TU142" s="1112"/>
      <c r="TV142" s="1112"/>
      <c r="TW142" s="1112"/>
      <c r="TX142" s="1112"/>
      <c r="TY142" s="1112"/>
      <c r="TZ142" s="1112"/>
      <c r="UA142" s="1112"/>
      <c r="UB142" s="1112"/>
      <c r="UC142" s="1112"/>
      <c r="UD142" s="1112"/>
      <c r="UE142" s="1112"/>
      <c r="UF142" s="1112"/>
      <c r="UG142" s="1112"/>
      <c r="UH142" s="1112"/>
      <c r="UI142" s="1112"/>
      <c r="UJ142" s="1112"/>
      <c r="UK142" s="1112"/>
      <c r="UL142" s="1112"/>
      <c r="UM142" s="1112"/>
      <c r="UN142" s="1112"/>
      <c r="UO142" s="1112"/>
      <c r="UP142" s="1112"/>
      <c r="UQ142" s="1112"/>
      <c r="UR142" s="1112"/>
      <c r="US142" s="1112"/>
      <c r="UT142" s="1112"/>
      <c r="UU142" s="1112"/>
      <c r="UV142" s="1112"/>
      <c r="UW142" s="1112"/>
      <c r="UX142" s="1112"/>
      <c r="UY142" s="1112"/>
      <c r="UZ142" s="1112"/>
      <c r="VA142" s="1112"/>
      <c r="VB142" s="1112"/>
      <c r="VC142" s="1112"/>
      <c r="VD142" s="1112"/>
      <c r="VE142" s="1112"/>
      <c r="VF142" s="1112"/>
      <c r="VG142" s="1112"/>
      <c r="VH142" s="1112"/>
      <c r="VI142" s="1112"/>
      <c r="VJ142" s="1112"/>
      <c r="VK142" s="1112"/>
      <c r="VL142" s="1112"/>
      <c r="VM142" s="1112"/>
      <c r="VN142" s="1112"/>
      <c r="VO142" s="1112"/>
      <c r="VP142" s="1112"/>
      <c r="VQ142" s="1112"/>
      <c r="VR142" s="1112"/>
      <c r="VS142" s="1112"/>
      <c r="VT142" s="1112"/>
      <c r="VU142" s="1112"/>
      <c r="VV142" s="1112"/>
      <c r="VW142" s="1112"/>
      <c r="VX142" s="1112"/>
      <c r="VY142" s="1112"/>
      <c r="VZ142" s="1112"/>
      <c r="WA142" s="1112"/>
    </row>
    <row r="143" spans="9:599">
      <c r="I143" s="1112"/>
      <c r="J143" s="1112"/>
      <c r="K143" s="1112"/>
      <c r="L143" s="1112"/>
      <c r="M143" s="1112"/>
      <c r="N143" s="1112"/>
      <c r="O143" s="1112"/>
      <c r="P143" s="1112"/>
      <c r="Q143" s="1112"/>
      <c r="R143" s="1112"/>
      <c r="S143" s="1112"/>
      <c r="T143" s="1112"/>
      <c r="U143" s="1112"/>
      <c r="V143" s="1112"/>
      <c r="W143" s="1112"/>
      <c r="X143" s="1112"/>
      <c r="Y143" s="1112"/>
      <c r="Z143" s="1112"/>
      <c r="AA143" s="1112"/>
      <c r="AB143" s="1112"/>
      <c r="AC143" s="1112"/>
      <c r="AD143" s="1112"/>
      <c r="AE143" s="1112"/>
      <c r="AF143" s="1112"/>
      <c r="AG143" s="1112"/>
      <c r="AH143" s="1112"/>
      <c r="AI143" s="1112"/>
      <c r="AJ143" s="1112"/>
      <c r="AK143" s="1112"/>
      <c r="AL143" s="1112"/>
      <c r="AM143" s="1112"/>
      <c r="AN143" s="1112"/>
      <c r="AO143" s="1112"/>
      <c r="AP143" s="1112"/>
      <c r="AQ143" s="1112"/>
      <c r="AR143" s="1112"/>
      <c r="AS143" s="1112"/>
      <c r="AT143" s="1112"/>
      <c r="AU143" s="1112"/>
      <c r="AV143" s="1112"/>
      <c r="AW143" s="1112"/>
      <c r="AX143" s="1112"/>
      <c r="AY143" s="1112"/>
      <c r="AZ143" s="1112"/>
      <c r="BA143" s="1112"/>
      <c r="BB143" s="1112"/>
      <c r="BC143" s="1112"/>
      <c r="BD143" s="1112"/>
      <c r="BE143" s="1112"/>
      <c r="BF143" s="1112"/>
      <c r="BG143" s="1112"/>
      <c r="BH143" s="1112"/>
      <c r="BI143" s="1112"/>
      <c r="BJ143" s="1112"/>
      <c r="BK143" s="1112"/>
      <c r="BL143" s="1112"/>
      <c r="BM143" s="1112"/>
      <c r="BN143" s="1112"/>
      <c r="BO143" s="1112"/>
      <c r="BP143" s="1112"/>
      <c r="BQ143" s="1112"/>
      <c r="BR143" s="1112"/>
      <c r="BS143" s="1112"/>
      <c r="BT143" s="1112"/>
      <c r="BU143" s="1112"/>
      <c r="BV143" s="1112"/>
      <c r="BW143" s="1112"/>
      <c r="BX143" s="1112"/>
      <c r="BY143" s="1112"/>
      <c r="BZ143" s="1112"/>
      <c r="CA143" s="1112"/>
      <c r="CB143" s="1112"/>
      <c r="CC143" s="1112"/>
      <c r="CD143" s="1112"/>
      <c r="CE143" s="1112"/>
      <c r="CF143" s="1112"/>
      <c r="CG143" s="1112"/>
      <c r="CH143" s="1112"/>
      <c r="CI143" s="1112"/>
      <c r="CJ143" s="1112"/>
      <c r="CK143" s="1112"/>
      <c r="CL143" s="1112"/>
      <c r="CM143" s="1112"/>
      <c r="CN143" s="1112"/>
      <c r="CO143" s="1112"/>
      <c r="CP143" s="1112"/>
      <c r="CQ143" s="1112"/>
      <c r="CR143" s="1112"/>
      <c r="CS143" s="1112"/>
      <c r="CT143" s="1112"/>
      <c r="CU143" s="1112"/>
      <c r="CV143" s="1112"/>
      <c r="CW143" s="1112"/>
      <c r="CX143" s="1112"/>
      <c r="CY143" s="1112"/>
      <c r="CZ143" s="1112"/>
      <c r="DA143" s="1112"/>
      <c r="DB143" s="1112"/>
      <c r="DC143" s="1112"/>
      <c r="DD143" s="1112"/>
      <c r="DE143" s="1112"/>
      <c r="DF143" s="1112"/>
      <c r="DG143" s="1112"/>
      <c r="DH143" s="1112"/>
      <c r="DI143" s="1112"/>
      <c r="DJ143" s="1112"/>
      <c r="DK143" s="1112"/>
      <c r="DL143" s="1112"/>
      <c r="DM143" s="1112"/>
      <c r="DN143" s="1112"/>
      <c r="DO143" s="1112"/>
      <c r="DP143" s="1112"/>
      <c r="DQ143" s="1112"/>
      <c r="DR143" s="1112"/>
      <c r="DS143" s="1112"/>
      <c r="DT143" s="1112"/>
      <c r="DU143" s="1112"/>
      <c r="DV143" s="1112"/>
      <c r="DW143" s="1112"/>
      <c r="DX143" s="1112"/>
      <c r="DY143" s="1112"/>
      <c r="DZ143" s="1112"/>
      <c r="EA143" s="1112"/>
      <c r="EB143" s="1112"/>
      <c r="EC143" s="1112"/>
      <c r="ED143" s="1112"/>
      <c r="EE143" s="1112"/>
      <c r="EF143" s="1112"/>
      <c r="EG143" s="1112"/>
      <c r="EH143" s="1112"/>
      <c r="EI143" s="1112"/>
      <c r="EJ143" s="1112"/>
      <c r="EK143" s="1112"/>
      <c r="EL143" s="1112"/>
      <c r="EM143" s="1112"/>
      <c r="EN143" s="1112"/>
      <c r="EO143" s="1112"/>
      <c r="EP143" s="1112"/>
      <c r="EQ143" s="1112"/>
      <c r="ER143" s="1112"/>
      <c r="ES143" s="1112"/>
      <c r="ET143" s="1112"/>
      <c r="EU143" s="1112"/>
      <c r="EV143" s="1112"/>
      <c r="EW143" s="1112"/>
      <c r="EX143" s="1112"/>
      <c r="EY143" s="1112"/>
      <c r="EZ143" s="1112"/>
      <c r="FA143" s="1112"/>
      <c r="FB143" s="1112"/>
      <c r="FC143" s="1112"/>
      <c r="FD143" s="1112"/>
      <c r="FE143" s="1112"/>
      <c r="FF143" s="1112"/>
      <c r="FG143" s="1112"/>
      <c r="FH143" s="1112"/>
      <c r="FI143" s="1112"/>
      <c r="FJ143" s="1112"/>
      <c r="FK143" s="1112"/>
      <c r="FL143" s="1112"/>
      <c r="FM143" s="1112"/>
      <c r="FN143" s="1112"/>
      <c r="FO143" s="1112"/>
      <c r="FP143" s="1112"/>
      <c r="FQ143" s="1112"/>
      <c r="FR143" s="1112"/>
      <c r="FS143" s="1112"/>
      <c r="FT143" s="1112"/>
      <c r="FU143" s="1112"/>
      <c r="FV143" s="1112"/>
      <c r="FW143" s="1112"/>
      <c r="FX143" s="1112"/>
      <c r="FY143" s="1112"/>
      <c r="FZ143" s="1112"/>
      <c r="GA143" s="1112"/>
      <c r="GB143" s="1112"/>
      <c r="GC143" s="1112"/>
      <c r="GD143" s="1112"/>
      <c r="GE143" s="1112"/>
      <c r="GF143" s="1112"/>
      <c r="GG143" s="1112"/>
      <c r="GH143" s="1112"/>
      <c r="GI143" s="1112"/>
      <c r="GJ143" s="1112"/>
      <c r="GK143" s="1112"/>
      <c r="GL143" s="1112"/>
      <c r="GM143" s="1112"/>
      <c r="GN143" s="1112"/>
      <c r="GO143" s="1112"/>
      <c r="GP143" s="1112"/>
      <c r="GQ143" s="1112"/>
      <c r="GR143" s="1112"/>
      <c r="GS143" s="1112"/>
      <c r="GT143" s="1112"/>
      <c r="GU143" s="1112"/>
      <c r="GV143" s="1112"/>
      <c r="GW143" s="1112"/>
      <c r="GX143" s="1112"/>
      <c r="GY143" s="1112"/>
      <c r="GZ143" s="1112"/>
      <c r="HA143" s="1112"/>
      <c r="HB143" s="1112"/>
      <c r="HC143" s="1112"/>
      <c r="HD143" s="1112"/>
      <c r="HE143" s="1112"/>
      <c r="HF143" s="1112"/>
      <c r="HG143" s="1112"/>
      <c r="HH143" s="1112"/>
      <c r="HI143" s="1112"/>
      <c r="HJ143" s="1112"/>
      <c r="HK143" s="1112"/>
      <c r="HL143" s="1112"/>
      <c r="HM143" s="1112"/>
      <c r="HN143" s="1112"/>
      <c r="HO143" s="1112"/>
      <c r="HP143" s="1112"/>
      <c r="HQ143" s="1112"/>
      <c r="HR143" s="1112"/>
      <c r="HS143" s="1112"/>
      <c r="HT143" s="1112"/>
      <c r="HU143" s="1112"/>
      <c r="HV143" s="1112"/>
      <c r="HW143" s="1112"/>
      <c r="HX143" s="1112"/>
      <c r="HY143" s="1112"/>
      <c r="HZ143" s="1112"/>
      <c r="IA143" s="1112"/>
      <c r="IB143" s="1112"/>
      <c r="IC143" s="1112"/>
      <c r="ID143" s="1112"/>
      <c r="IE143" s="1112"/>
      <c r="IF143" s="1112"/>
      <c r="IG143" s="1112"/>
      <c r="IH143" s="1112"/>
      <c r="II143" s="1112"/>
      <c r="IJ143" s="1112"/>
      <c r="IK143" s="1112"/>
      <c r="IL143" s="1112"/>
      <c r="IM143" s="1112"/>
      <c r="IN143" s="1112"/>
      <c r="IO143" s="1112"/>
      <c r="IP143" s="1112"/>
      <c r="IQ143" s="1112"/>
      <c r="IR143" s="1112"/>
      <c r="IS143" s="1112"/>
      <c r="IT143" s="1112"/>
      <c r="IU143" s="1112"/>
      <c r="IV143" s="1112"/>
      <c r="IW143" s="1112"/>
      <c r="IX143" s="1112"/>
      <c r="IY143" s="1112"/>
      <c r="IZ143" s="1112"/>
      <c r="JA143" s="1112"/>
      <c r="JB143" s="1112"/>
      <c r="JC143" s="1112"/>
      <c r="JD143" s="1112"/>
      <c r="JE143" s="1112"/>
      <c r="JF143" s="1112"/>
      <c r="JG143" s="1112"/>
      <c r="JH143" s="1112"/>
      <c r="JI143" s="1112"/>
      <c r="JJ143" s="1112"/>
      <c r="JK143" s="1112"/>
      <c r="JL143" s="1112"/>
      <c r="JM143" s="1112"/>
      <c r="JN143" s="1112"/>
      <c r="JO143" s="1112"/>
      <c r="JP143" s="1112"/>
      <c r="JQ143" s="1112"/>
      <c r="JR143" s="1112"/>
      <c r="JS143" s="1112"/>
      <c r="JT143" s="1112"/>
      <c r="JU143" s="1112"/>
      <c r="JV143" s="1112"/>
      <c r="JW143" s="1112"/>
      <c r="JX143" s="1112"/>
      <c r="JY143" s="1112"/>
      <c r="JZ143" s="1112"/>
      <c r="KA143" s="1112"/>
      <c r="KB143" s="1112"/>
      <c r="KC143" s="1112"/>
      <c r="KD143" s="1112"/>
      <c r="KE143" s="1112"/>
      <c r="KF143" s="1112"/>
      <c r="KG143" s="1112"/>
      <c r="KH143" s="1112"/>
      <c r="KI143" s="1112"/>
      <c r="KJ143" s="1112"/>
      <c r="KK143" s="1112"/>
      <c r="KL143" s="1112"/>
      <c r="KM143" s="1112"/>
      <c r="KN143" s="1112"/>
      <c r="KO143" s="1112"/>
      <c r="KP143" s="1112"/>
      <c r="KQ143" s="1112"/>
      <c r="KR143" s="1112"/>
      <c r="KS143" s="1112"/>
      <c r="KT143" s="1112"/>
      <c r="KU143" s="1112"/>
      <c r="KV143" s="1112"/>
      <c r="KW143" s="1112"/>
      <c r="KX143" s="1112"/>
      <c r="KY143" s="1112"/>
      <c r="KZ143" s="1112"/>
      <c r="LA143" s="1112"/>
      <c r="LB143" s="1112"/>
      <c r="LC143" s="1112"/>
      <c r="LD143" s="1112"/>
      <c r="LE143" s="1112"/>
      <c r="LF143" s="1112"/>
      <c r="LG143" s="1112"/>
      <c r="LH143" s="1112"/>
      <c r="LI143" s="1112"/>
      <c r="LJ143" s="1112"/>
      <c r="LK143" s="1112"/>
      <c r="LL143" s="1112"/>
      <c r="LM143" s="1112"/>
      <c r="LN143" s="1112"/>
      <c r="LO143" s="1112"/>
      <c r="LP143" s="1112"/>
      <c r="LQ143" s="1112"/>
      <c r="LR143" s="1112"/>
      <c r="LS143" s="1112"/>
      <c r="LT143" s="1112"/>
      <c r="LU143" s="1112"/>
      <c r="LV143" s="1112"/>
      <c r="LW143" s="1112"/>
      <c r="LX143" s="1112"/>
      <c r="LY143" s="1112"/>
      <c r="LZ143" s="1112"/>
      <c r="MA143" s="1112"/>
      <c r="MB143" s="1112"/>
      <c r="MC143" s="1112"/>
      <c r="MD143" s="1112"/>
      <c r="ME143" s="1112"/>
      <c r="MF143" s="1112"/>
      <c r="MG143" s="1112"/>
      <c r="MH143" s="1112"/>
      <c r="MI143" s="1112"/>
      <c r="MJ143" s="1112"/>
      <c r="MK143" s="1112"/>
      <c r="ML143" s="1112"/>
      <c r="MM143" s="1112"/>
      <c r="MN143" s="1112"/>
      <c r="MO143" s="1112"/>
      <c r="MP143" s="1112"/>
      <c r="MQ143" s="1112"/>
      <c r="MR143" s="1112"/>
      <c r="MS143" s="1112"/>
      <c r="MT143" s="1112"/>
      <c r="MU143" s="1112"/>
      <c r="MV143" s="1112"/>
      <c r="MW143" s="1112"/>
      <c r="MX143" s="1112"/>
      <c r="MY143" s="1112"/>
      <c r="MZ143" s="1112"/>
      <c r="NA143" s="1112"/>
      <c r="NB143" s="1112"/>
      <c r="NC143" s="1112"/>
      <c r="ND143" s="1112"/>
      <c r="NE143" s="1112"/>
      <c r="NF143" s="1112"/>
      <c r="NG143" s="1112"/>
      <c r="NH143" s="1112"/>
      <c r="NI143" s="1112"/>
      <c r="NJ143" s="1112"/>
      <c r="NK143" s="1112"/>
      <c r="NL143" s="1112"/>
      <c r="NM143" s="1112"/>
      <c r="NN143" s="1112"/>
      <c r="NO143" s="1112"/>
      <c r="NP143" s="1112"/>
      <c r="NQ143" s="1112"/>
      <c r="NR143" s="1112"/>
      <c r="NS143" s="1112"/>
      <c r="NT143" s="1112"/>
      <c r="NU143" s="1112"/>
      <c r="NV143" s="1112"/>
      <c r="NW143" s="1112"/>
      <c r="NX143" s="1112"/>
      <c r="NY143" s="1112"/>
      <c r="NZ143" s="1112"/>
      <c r="OA143" s="1112"/>
      <c r="OB143" s="1112"/>
      <c r="OC143" s="1112"/>
      <c r="OD143" s="1112"/>
      <c r="OE143" s="1112"/>
      <c r="OF143" s="1112"/>
      <c r="OG143" s="1112"/>
      <c r="OH143" s="1112"/>
      <c r="OI143" s="1112"/>
      <c r="OJ143" s="1112"/>
      <c r="OK143" s="1112"/>
      <c r="OL143" s="1112"/>
      <c r="OM143" s="1112"/>
      <c r="ON143" s="1112"/>
      <c r="OO143" s="1112"/>
      <c r="OP143" s="1112"/>
      <c r="OQ143" s="1112"/>
      <c r="OR143" s="1112"/>
      <c r="OS143" s="1112"/>
      <c r="OT143" s="1112"/>
      <c r="OU143" s="1112"/>
      <c r="OV143" s="1112"/>
      <c r="OW143" s="1112"/>
      <c r="OX143" s="1112"/>
      <c r="OY143" s="1112"/>
      <c r="OZ143" s="1112"/>
      <c r="PA143" s="1112"/>
      <c r="PB143" s="1112"/>
      <c r="PC143" s="1112"/>
      <c r="PD143" s="1112"/>
      <c r="PE143" s="1112"/>
      <c r="PF143" s="1112"/>
      <c r="PG143" s="1112"/>
      <c r="PH143" s="1112"/>
      <c r="PI143" s="1112"/>
      <c r="PJ143" s="1112"/>
      <c r="PK143" s="1112"/>
      <c r="PL143" s="1112"/>
      <c r="PM143" s="1112"/>
      <c r="PN143" s="1112"/>
      <c r="PO143" s="1112"/>
      <c r="PP143" s="1112"/>
      <c r="PQ143" s="1112"/>
      <c r="PR143" s="1112"/>
      <c r="PS143" s="1112"/>
      <c r="PT143" s="1112"/>
      <c r="PU143" s="1112"/>
      <c r="PV143" s="1112"/>
      <c r="PW143" s="1112"/>
      <c r="PX143" s="1112"/>
      <c r="PY143" s="1112"/>
      <c r="PZ143" s="1112"/>
      <c r="QA143" s="1112"/>
      <c r="QB143" s="1112"/>
      <c r="QC143" s="1112"/>
      <c r="QD143" s="1112"/>
      <c r="QE143" s="1112"/>
      <c r="QF143" s="1112"/>
      <c r="QG143" s="1112"/>
      <c r="QH143" s="1112"/>
      <c r="QI143" s="1112"/>
      <c r="QJ143" s="1112"/>
      <c r="QK143" s="1112"/>
      <c r="QL143" s="1112"/>
      <c r="QM143" s="1112"/>
      <c r="QN143" s="1112"/>
      <c r="QO143" s="1112"/>
      <c r="QP143" s="1112"/>
      <c r="QQ143" s="1112"/>
      <c r="QR143" s="1112"/>
      <c r="QS143" s="1112"/>
      <c r="QT143" s="1112"/>
      <c r="QU143" s="1112"/>
      <c r="QV143" s="1112"/>
      <c r="QW143" s="1112"/>
      <c r="QX143" s="1112"/>
      <c r="QY143" s="1112"/>
      <c r="QZ143" s="1112"/>
      <c r="RA143" s="1112"/>
      <c r="RB143" s="1112"/>
      <c r="RC143" s="1112"/>
      <c r="RD143" s="1112"/>
      <c r="RE143" s="1112"/>
      <c r="RF143" s="1112"/>
      <c r="RG143" s="1112"/>
      <c r="RH143" s="1112"/>
      <c r="RI143" s="1112"/>
      <c r="RJ143" s="1112"/>
      <c r="RK143" s="1112"/>
      <c r="RL143" s="1112"/>
      <c r="RM143" s="1112"/>
      <c r="RN143" s="1112"/>
      <c r="RO143" s="1112"/>
      <c r="RP143" s="1112"/>
      <c r="RQ143" s="1112"/>
      <c r="RR143" s="1112"/>
      <c r="RS143" s="1112"/>
      <c r="RT143" s="1112"/>
      <c r="RU143" s="1112"/>
      <c r="RV143" s="1112"/>
      <c r="RW143" s="1112"/>
      <c r="RX143" s="1112"/>
      <c r="RY143" s="1112"/>
      <c r="RZ143" s="1112"/>
      <c r="SA143" s="1112"/>
      <c r="SB143" s="1112"/>
      <c r="SC143" s="1112"/>
      <c r="SD143" s="1112"/>
      <c r="SE143" s="1112"/>
      <c r="SF143" s="1112"/>
      <c r="SG143" s="1112"/>
      <c r="SH143" s="1112"/>
      <c r="SI143" s="1112"/>
      <c r="SJ143" s="1112"/>
      <c r="SK143" s="1112"/>
      <c r="SL143" s="1112"/>
      <c r="SM143" s="1112"/>
      <c r="SN143" s="1112"/>
      <c r="SO143" s="1112"/>
      <c r="SP143" s="1112"/>
      <c r="SQ143" s="1112"/>
      <c r="SR143" s="1112"/>
      <c r="SS143" s="1112"/>
      <c r="ST143" s="1112"/>
      <c r="SU143" s="1112"/>
      <c r="SV143" s="1112"/>
      <c r="SW143" s="1112"/>
      <c r="SX143" s="1112"/>
      <c r="SY143" s="1112"/>
      <c r="SZ143" s="1112"/>
      <c r="TA143" s="1112"/>
      <c r="TB143" s="1112"/>
      <c r="TC143" s="1112"/>
      <c r="TD143" s="1112"/>
      <c r="TE143" s="1112"/>
      <c r="TF143" s="1112"/>
      <c r="TG143" s="1112"/>
      <c r="TH143" s="1112"/>
      <c r="TI143" s="1112"/>
      <c r="TJ143" s="1112"/>
      <c r="TK143" s="1112"/>
      <c r="TL143" s="1112"/>
      <c r="TM143" s="1112"/>
      <c r="TN143" s="1112"/>
      <c r="TO143" s="1112"/>
      <c r="TP143" s="1112"/>
      <c r="TQ143" s="1112"/>
      <c r="TR143" s="1112"/>
      <c r="TS143" s="1112"/>
      <c r="TT143" s="1112"/>
      <c r="TU143" s="1112"/>
      <c r="TV143" s="1112"/>
      <c r="TW143" s="1112"/>
      <c r="TX143" s="1112"/>
      <c r="TY143" s="1112"/>
      <c r="TZ143" s="1112"/>
      <c r="UA143" s="1112"/>
      <c r="UB143" s="1112"/>
      <c r="UC143" s="1112"/>
      <c r="UD143" s="1112"/>
      <c r="UE143" s="1112"/>
      <c r="UF143" s="1112"/>
      <c r="UG143" s="1112"/>
      <c r="UH143" s="1112"/>
      <c r="UI143" s="1112"/>
      <c r="UJ143" s="1112"/>
      <c r="UK143" s="1112"/>
      <c r="UL143" s="1112"/>
      <c r="UM143" s="1112"/>
      <c r="UN143" s="1112"/>
      <c r="UO143" s="1112"/>
      <c r="UP143" s="1112"/>
      <c r="UQ143" s="1112"/>
      <c r="UR143" s="1112"/>
      <c r="US143" s="1112"/>
      <c r="UT143" s="1112"/>
      <c r="UU143" s="1112"/>
      <c r="UV143" s="1112"/>
      <c r="UW143" s="1112"/>
      <c r="UX143" s="1112"/>
      <c r="UY143" s="1112"/>
      <c r="UZ143" s="1112"/>
      <c r="VA143" s="1112"/>
      <c r="VB143" s="1112"/>
      <c r="VC143" s="1112"/>
      <c r="VD143" s="1112"/>
      <c r="VE143" s="1112"/>
      <c r="VF143" s="1112"/>
      <c r="VG143" s="1112"/>
      <c r="VH143" s="1112"/>
      <c r="VI143" s="1112"/>
      <c r="VJ143" s="1112"/>
      <c r="VK143" s="1112"/>
      <c r="VL143" s="1112"/>
      <c r="VM143" s="1112"/>
      <c r="VN143" s="1112"/>
      <c r="VO143" s="1112"/>
      <c r="VP143" s="1112"/>
      <c r="VQ143" s="1112"/>
      <c r="VR143" s="1112"/>
      <c r="VS143" s="1112"/>
      <c r="VT143" s="1112"/>
      <c r="VU143" s="1112"/>
      <c r="VV143" s="1112"/>
      <c r="VW143" s="1112"/>
      <c r="VX143" s="1112"/>
      <c r="VY143" s="1112"/>
      <c r="VZ143" s="1112"/>
      <c r="WA143" s="1112"/>
    </row>
    <row r="144" spans="9:599">
      <c r="I144" s="1112"/>
      <c r="J144" s="1112"/>
      <c r="K144" s="1112"/>
      <c r="L144" s="1112"/>
      <c r="M144" s="1112"/>
      <c r="N144" s="1112"/>
      <c r="O144" s="1112"/>
      <c r="P144" s="1112"/>
      <c r="Q144" s="1112"/>
      <c r="R144" s="1112"/>
      <c r="S144" s="1112"/>
      <c r="T144" s="1112"/>
      <c r="U144" s="1112"/>
      <c r="V144" s="1112"/>
      <c r="W144" s="1112"/>
      <c r="X144" s="1112"/>
      <c r="Y144" s="1112"/>
      <c r="Z144" s="1112"/>
      <c r="AA144" s="1112"/>
      <c r="AB144" s="1112"/>
      <c r="AC144" s="1112"/>
      <c r="AD144" s="1112"/>
      <c r="AE144" s="1112"/>
      <c r="AF144" s="1112"/>
      <c r="AG144" s="1112"/>
      <c r="AH144" s="1112"/>
      <c r="AI144" s="1112"/>
      <c r="AJ144" s="1112"/>
      <c r="AK144" s="1112"/>
      <c r="AL144" s="1112"/>
      <c r="AM144" s="1112"/>
      <c r="AN144" s="1112"/>
      <c r="AO144" s="1112"/>
      <c r="AP144" s="1112"/>
      <c r="AQ144" s="1112"/>
      <c r="AR144" s="1112"/>
      <c r="AS144" s="1112"/>
      <c r="AT144" s="1112"/>
      <c r="AU144" s="1112"/>
      <c r="AV144" s="1112"/>
      <c r="AW144" s="1112"/>
      <c r="AX144" s="1112"/>
      <c r="AY144" s="1112"/>
      <c r="AZ144" s="1112"/>
      <c r="BA144" s="1112"/>
      <c r="BB144" s="1112"/>
      <c r="BC144" s="1112"/>
      <c r="BD144" s="1112"/>
      <c r="BE144" s="1112"/>
      <c r="BF144" s="1112"/>
      <c r="BG144" s="1112"/>
      <c r="BH144" s="1112"/>
      <c r="BI144" s="1112"/>
      <c r="BJ144" s="1112"/>
      <c r="BK144" s="1112"/>
      <c r="BL144" s="1112"/>
      <c r="BM144" s="1112"/>
      <c r="BN144" s="1112"/>
      <c r="BO144" s="1112"/>
      <c r="BP144" s="1112"/>
      <c r="BQ144" s="1112"/>
      <c r="BR144" s="1112"/>
      <c r="BS144" s="1112"/>
      <c r="BT144" s="1112"/>
      <c r="BU144" s="1112"/>
      <c r="BV144" s="1112"/>
      <c r="BW144" s="1112"/>
      <c r="BX144" s="1112"/>
      <c r="BY144" s="1112"/>
      <c r="BZ144" s="1112"/>
      <c r="CA144" s="1112"/>
      <c r="CB144" s="1112"/>
      <c r="CC144" s="1112"/>
      <c r="CD144" s="1112"/>
      <c r="CE144" s="1112"/>
      <c r="CF144" s="1112"/>
      <c r="CG144" s="1112"/>
      <c r="CH144" s="1112"/>
      <c r="CI144" s="1112"/>
      <c r="CJ144" s="1112"/>
      <c r="CK144" s="1112"/>
      <c r="CL144" s="1112"/>
      <c r="CM144" s="1112"/>
      <c r="CN144" s="1112"/>
      <c r="CO144" s="1112"/>
      <c r="CP144" s="1112"/>
      <c r="CQ144" s="1112"/>
      <c r="CR144" s="1112"/>
      <c r="CS144" s="1112"/>
      <c r="CT144" s="1112"/>
      <c r="CU144" s="1112"/>
      <c r="CV144" s="1112"/>
      <c r="CW144" s="1112"/>
      <c r="CX144" s="1112"/>
      <c r="CY144" s="1112"/>
      <c r="CZ144" s="1112"/>
      <c r="DA144" s="1112"/>
      <c r="DB144" s="1112"/>
      <c r="DC144" s="1112"/>
      <c r="DD144" s="1112"/>
      <c r="DE144" s="1112"/>
      <c r="DF144" s="1112"/>
      <c r="DG144" s="1112"/>
      <c r="DH144" s="1112"/>
      <c r="DI144" s="1112"/>
      <c r="DJ144" s="1112"/>
      <c r="DK144" s="1112"/>
      <c r="DL144" s="1112"/>
      <c r="DM144" s="1112"/>
      <c r="DN144" s="1112"/>
      <c r="DO144" s="1112"/>
      <c r="DP144" s="1112"/>
      <c r="DQ144" s="1112"/>
      <c r="DR144" s="1112"/>
      <c r="DS144" s="1112"/>
      <c r="DT144" s="1112"/>
      <c r="DU144" s="1112"/>
      <c r="DV144" s="1112"/>
      <c r="DW144" s="1112"/>
      <c r="DX144" s="1112"/>
      <c r="DY144" s="1112"/>
      <c r="DZ144" s="1112"/>
      <c r="EA144" s="1112"/>
      <c r="EB144" s="1112"/>
      <c r="EC144" s="1112"/>
      <c r="ED144" s="1112"/>
      <c r="EE144" s="1112"/>
      <c r="EF144" s="1112"/>
      <c r="EG144" s="1112"/>
      <c r="EH144" s="1112"/>
      <c r="EI144" s="1112"/>
      <c r="EJ144" s="1112"/>
      <c r="EK144" s="1112"/>
      <c r="EL144" s="1112"/>
      <c r="EM144" s="1112"/>
      <c r="EN144" s="1112"/>
      <c r="EO144" s="1112"/>
      <c r="EP144" s="1112"/>
      <c r="EQ144" s="1112"/>
      <c r="ER144" s="1112"/>
      <c r="ES144" s="1112"/>
      <c r="ET144" s="1112"/>
      <c r="EU144" s="1112"/>
      <c r="EV144" s="1112"/>
      <c r="EW144" s="1112"/>
      <c r="EX144" s="1112"/>
      <c r="EY144" s="1112"/>
      <c r="EZ144" s="1112"/>
      <c r="FA144" s="1112"/>
      <c r="FB144" s="1112"/>
      <c r="FC144" s="1112"/>
      <c r="FD144" s="1112"/>
      <c r="FE144" s="1112"/>
      <c r="FF144" s="1112"/>
      <c r="FG144" s="1112"/>
      <c r="FH144" s="1112"/>
      <c r="FI144" s="1112"/>
      <c r="FJ144" s="1112"/>
      <c r="FK144" s="1112"/>
      <c r="FL144" s="1112"/>
      <c r="FM144" s="1112"/>
      <c r="FN144" s="1112"/>
      <c r="FO144" s="1112"/>
      <c r="FP144" s="1112"/>
      <c r="FQ144" s="1112"/>
      <c r="FR144" s="1112"/>
      <c r="FS144" s="1112"/>
      <c r="FT144" s="1112"/>
      <c r="FU144" s="1112"/>
      <c r="FV144" s="1112"/>
      <c r="FW144" s="1112"/>
      <c r="FX144" s="1112"/>
      <c r="FY144" s="1112"/>
      <c r="FZ144" s="1112"/>
      <c r="GA144" s="1112"/>
      <c r="GB144" s="1112"/>
      <c r="GC144" s="1112"/>
      <c r="GD144" s="1112"/>
      <c r="GE144" s="1112"/>
      <c r="GF144" s="1112"/>
      <c r="GG144" s="1112"/>
      <c r="GH144" s="1112"/>
      <c r="GI144" s="1112"/>
      <c r="GJ144" s="1112"/>
      <c r="GK144" s="1112"/>
      <c r="GL144" s="1112"/>
      <c r="GM144" s="1112"/>
      <c r="GN144" s="1112"/>
      <c r="GO144" s="1112"/>
      <c r="GP144" s="1112"/>
      <c r="GQ144" s="1112"/>
      <c r="GR144" s="1112"/>
      <c r="GS144" s="1112"/>
      <c r="GT144" s="1112"/>
      <c r="GU144" s="1112"/>
      <c r="GV144" s="1112"/>
      <c r="GW144" s="1112"/>
      <c r="GX144" s="1112"/>
      <c r="GY144" s="1112"/>
      <c r="GZ144" s="1112"/>
      <c r="HA144" s="1112"/>
      <c r="HB144" s="1112"/>
      <c r="HC144" s="1112"/>
      <c r="HD144" s="1112"/>
      <c r="HE144" s="1112"/>
      <c r="HF144" s="1112"/>
      <c r="HG144" s="1112"/>
      <c r="HH144" s="1112"/>
      <c r="HI144" s="1112"/>
      <c r="HJ144" s="1112"/>
      <c r="HK144" s="1112"/>
      <c r="HL144" s="1112"/>
      <c r="HM144" s="1112"/>
      <c r="HN144" s="1112"/>
      <c r="HO144" s="1112"/>
      <c r="HP144" s="1112"/>
      <c r="HQ144" s="1112"/>
      <c r="HR144" s="1112"/>
      <c r="HS144" s="1112"/>
      <c r="HT144" s="1112"/>
      <c r="HU144" s="1112"/>
      <c r="HV144" s="1112"/>
      <c r="HW144" s="1112"/>
      <c r="HX144" s="1112"/>
      <c r="HY144" s="1112"/>
      <c r="HZ144" s="1112"/>
      <c r="IA144" s="1112"/>
      <c r="IB144" s="1112"/>
      <c r="IC144" s="1112"/>
      <c r="ID144" s="1112"/>
      <c r="IE144" s="1112"/>
      <c r="IF144" s="1112"/>
      <c r="IG144" s="1112"/>
      <c r="IH144" s="1112"/>
      <c r="II144" s="1112"/>
      <c r="IJ144" s="1112"/>
      <c r="IK144" s="1112"/>
      <c r="IL144" s="1112"/>
      <c r="IM144" s="1112"/>
      <c r="IN144" s="1112"/>
      <c r="IO144" s="1112"/>
      <c r="IP144" s="1112"/>
      <c r="IQ144" s="1112"/>
      <c r="IR144" s="1112"/>
      <c r="IS144" s="1112"/>
      <c r="IT144" s="1112"/>
      <c r="IU144" s="1112"/>
      <c r="IV144" s="1112"/>
      <c r="IW144" s="1112"/>
      <c r="IX144" s="1112"/>
      <c r="IY144" s="1112"/>
      <c r="IZ144" s="1112"/>
      <c r="JA144" s="1112"/>
      <c r="JB144" s="1112"/>
      <c r="JC144" s="1112"/>
      <c r="JD144" s="1112"/>
      <c r="JE144" s="1112"/>
      <c r="JF144" s="1112"/>
      <c r="JG144" s="1112"/>
      <c r="JH144" s="1112"/>
      <c r="JI144" s="1112"/>
      <c r="JJ144" s="1112"/>
      <c r="JK144" s="1112"/>
      <c r="JL144" s="1112"/>
      <c r="JM144" s="1112"/>
      <c r="JN144" s="1112"/>
      <c r="JO144" s="1112"/>
      <c r="JP144" s="1112"/>
      <c r="JQ144" s="1112"/>
      <c r="JR144" s="1112"/>
      <c r="JS144" s="1112"/>
      <c r="JT144" s="1112"/>
      <c r="JU144" s="1112"/>
      <c r="JV144" s="1112"/>
      <c r="JW144" s="1112"/>
      <c r="JX144" s="1112"/>
      <c r="JY144" s="1112"/>
      <c r="JZ144" s="1112"/>
      <c r="KA144" s="1112"/>
      <c r="KB144" s="1112"/>
      <c r="KC144" s="1112"/>
      <c r="KD144" s="1112"/>
      <c r="KE144" s="1112"/>
      <c r="KF144" s="1112"/>
      <c r="KG144" s="1112"/>
      <c r="KH144" s="1112"/>
      <c r="KI144" s="1112"/>
      <c r="KJ144" s="1112"/>
      <c r="KK144" s="1112"/>
      <c r="KL144" s="1112"/>
      <c r="KM144" s="1112"/>
      <c r="KN144" s="1112"/>
      <c r="KO144" s="1112"/>
      <c r="KP144" s="1112"/>
      <c r="KQ144" s="1112"/>
      <c r="KR144" s="1112"/>
      <c r="KS144" s="1112"/>
      <c r="KT144" s="1112"/>
      <c r="KU144" s="1112"/>
      <c r="KV144" s="1112"/>
      <c r="KW144" s="1112"/>
      <c r="KX144" s="1112"/>
      <c r="KY144" s="1112"/>
      <c r="KZ144" s="1112"/>
      <c r="LA144" s="1112"/>
      <c r="LB144" s="1112"/>
      <c r="LC144" s="1112"/>
      <c r="LD144" s="1112"/>
      <c r="LE144" s="1112"/>
      <c r="LF144" s="1112"/>
      <c r="LG144" s="1112"/>
      <c r="LH144" s="1112"/>
      <c r="LI144" s="1112"/>
      <c r="LJ144" s="1112"/>
      <c r="LK144" s="1112"/>
      <c r="LL144" s="1112"/>
      <c r="LM144" s="1112"/>
      <c r="LN144" s="1112"/>
      <c r="LO144" s="1112"/>
      <c r="LP144" s="1112"/>
      <c r="LQ144" s="1112"/>
      <c r="LR144" s="1112"/>
      <c r="LS144" s="1112"/>
      <c r="LT144" s="1112"/>
      <c r="LU144" s="1112"/>
      <c r="LV144" s="1112"/>
      <c r="LW144" s="1112"/>
      <c r="LX144" s="1112"/>
      <c r="LY144" s="1112"/>
      <c r="LZ144" s="1112"/>
      <c r="MA144" s="1112"/>
      <c r="MB144" s="1112"/>
      <c r="MC144" s="1112"/>
      <c r="MD144" s="1112"/>
      <c r="ME144" s="1112"/>
      <c r="MF144" s="1112"/>
      <c r="MG144" s="1112"/>
      <c r="MH144" s="1112"/>
      <c r="MI144" s="1112"/>
      <c r="MJ144" s="1112"/>
      <c r="MK144" s="1112"/>
      <c r="ML144" s="1112"/>
      <c r="MM144" s="1112"/>
      <c r="MN144" s="1112"/>
      <c r="MO144" s="1112"/>
      <c r="MP144" s="1112"/>
      <c r="MQ144" s="1112"/>
      <c r="MR144" s="1112"/>
      <c r="MS144" s="1112"/>
      <c r="MT144" s="1112"/>
      <c r="MU144" s="1112"/>
      <c r="MV144" s="1112"/>
      <c r="MW144" s="1112"/>
      <c r="MX144" s="1112"/>
      <c r="MY144" s="1112"/>
      <c r="MZ144" s="1112"/>
      <c r="NA144" s="1112"/>
      <c r="NB144" s="1112"/>
      <c r="NC144" s="1112"/>
      <c r="ND144" s="1112"/>
      <c r="NE144" s="1112"/>
      <c r="NF144" s="1112"/>
      <c r="NG144" s="1112"/>
      <c r="NH144" s="1112"/>
      <c r="NI144" s="1112"/>
      <c r="NJ144" s="1112"/>
      <c r="NK144" s="1112"/>
      <c r="NL144" s="1112"/>
      <c r="NM144" s="1112"/>
      <c r="NN144" s="1112"/>
      <c r="NO144" s="1112"/>
      <c r="NP144" s="1112"/>
      <c r="NQ144" s="1112"/>
      <c r="NR144" s="1112"/>
      <c r="NS144" s="1112"/>
      <c r="NT144" s="1112"/>
      <c r="NU144" s="1112"/>
      <c r="NV144" s="1112"/>
      <c r="NW144" s="1112"/>
      <c r="NX144" s="1112"/>
      <c r="NY144" s="1112"/>
      <c r="NZ144" s="1112"/>
      <c r="OA144" s="1112"/>
      <c r="OB144" s="1112"/>
      <c r="OC144" s="1112"/>
      <c r="OD144" s="1112"/>
      <c r="OE144" s="1112"/>
      <c r="OF144" s="1112"/>
      <c r="OG144" s="1112"/>
      <c r="OH144" s="1112"/>
      <c r="OI144" s="1112"/>
      <c r="OJ144" s="1112"/>
      <c r="OK144" s="1112"/>
      <c r="OL144" s="1112"/>
      <c r="OM144" s="1112"/>
      <c r="ON144" s="1112"/>
      <c r="OO144" s="1112"/>
      <c r="OP144" s="1112"/>
      <c r="OQ144" s="1112"/>
      <c r="OR144" s="1112"/>
      <c r="OS144" s="1112"/>
      <c r="OT144" s="1112"/>
      <c r="OU144" s="1112"/>
      <c r="OV144" s="1112"/>
      <c r="OW144" s="1112"/>
      <c r="OX144" s="1112"/>
      <c r="OY144" s="1112"/>
      <c r="OZ144" s="1112"/>
      <c r="PA144" s="1112"/>
      <c r="PB144" s="1112"/>
      <c r="PC144" s="1112"/>
      <c r="PD144" s="1112"/>
      <c r="PE144" s="1112"/>
      <c r="PF144" s="1112"/>
      <c r="PG144" s="1112"/>
      <c r="PH144" s="1112"/>
      <c r="PI144" s="1112"/>
      <c r="PJ144" s="1112"/>
      <c r="PK144" s="1112"/>
      <c r="PL144" s="1112"/>
      <c r="PM144" s="1112"/>
      <c r="PN144" s="1112"/>
      <c r="PO144" s="1112"/>
      <c r="PP144" s="1112"/>
      <c r="PQ144" s="1112"/>
      <c r="PR144" s="1112"/>
      <c r="PS144" s="1112"/>
      <c r="PT144" s="1112"/>
      <c r="PU144" s="1112"/>
      <c r="PV144" s="1112"/>
      <c r="PW144" s="1112"/>
      <c r="PX144" s="1112"/>
      <c r="PY144" s="1112"/>
      <c r="PZ144" s="1112"/>
      <c r="QA144" s="1112"/>
      <c r="QB144" s="1112"/>
      <c r="QC144" s="1112"/>
      <c r="QD144" s="1112"/>
      <c r="QE144" s="1112"/>
      <c r="QF144" s="1112"/>
      <c r="QG144" s="1112"/>
      <c r="QH144" s="1112"/>
      <c r="QI144" s="1112"/>
      <c r="QJ144" s="1112"/>
      <c r="QK144" s="1112"/>
      <c r="QL144" s="1112"/>
      <c r="QM144" s="1112"/>
      <c r="QN144" s="1112"/>
      <c r="QO144" s="1112"/>
      <c r="QP144" s="1112"/>
      <c r="QQ144" s="1112"/>
      <c r="QR144" s="1112"/>
      <c r="QS144" s="1112"/>
      <c r="QT144" s="1112"/>
      <c r="QU144" s="1112"/>
      <c r="QV144" s="1112"/>
      <c r="QW144" s="1112"/>
      <c r="QX144" s="1112"/>
      <c r="QY144" s="1112"/>
      <c r="QZ144" s="1112"/>
      <c r="RA144" s="1112"/>
      <c r="RB144" s="1112"/>
      <c r="RC144" s="1112"/>
      <c r="RD144" s="1112"/>
      <c r="RE144" s="1112"/>
      <c r="RF144" s="1112"/>
      <c r="RG144" s="1112"/>
      <c r="RH144" s="1112"/>
      <c r="RI144" s="1112"/>
      <c r="RJ144" s="1112"/>
      <c r="RK144" s="1112"/>
      <c r="RL144" s="1112"/>
      <c r="RM144" s="1112"/>
      <c r="RN144" s="1112"/>
      <c r="RO144" s="1112"/>
      <c r="RP144" s="1112"/>
      <c r="RQ144" s="1112"/>
      <c r="RR144" s="1112"/>
      <c r="RS144" s="1112"/>
      <c r="RT144" s="1112"/>
      <c r="RU144" s="1112"/>
      <c r="RV144" s="1112"/>
      <c r="RW144" s="1112"/>
      <c r="RX144" s="1112"/>
      <c r="RY144" s="1112"/>
      <c r="RZ144" s="1112"/>
      <c r="SA144" s="1112"/>
      <c r="SB144" s="1112"/>
      <c r="SC144" s="1112"/>
      <c r="SD144" s="1112"/>
      <c r="SE144" s="1112"/>
      <c r="SF144" s="1112"/>
      <c r="SG144" s="1112"/>
      <c r="SH144" s="1112"/>
      <c r="SI144" s="1112"/>
      <c r="SJ144" s="1112"/>
      <c r="SK144" s="1112"/>
      <c r="SL144" s="1112"/>
      <c r="SM144" s="1112"/>
      <c r="SN144" s="1112"/>
      <c r="SO144" s="1112"/>
      <c r="SP144" s="1112"/>
      <c r="SQ144" s="1112"/>
      <c r="SR144" s="1112"/>
      <c r="SS144" s="1112"/>
      <c r="ST144" s="1112"/>
      <c r="SU144" s="1112"/>
      <c r="SV144" s="1112"/>
      <c r="SW144" s="1112"/>
      <c r="SX144" s="1112"/>
      <c r="SY144" s="1112"/>
      <c r="SZ144" s="1112"/>
      <c r="TA144" s="1112"/>
      <c r="TB144" s="1112"/>
      <c r="TC144" s="1112"/>
      <c r="TD144" s="1112"/>
      <c r="TE144" s="1112"/>
      <c r="TF144" s="1112"/>
      <c r="TG144" s="1112"/>
      <c r="TH144" s="1112"/>
      <c r="TI144" s="1112"/>
      <c r="TJ144" s="1112"/>
      <c r="TK144" s="1112"/>
      <c r="TL144" s="1112"/>
      <c r="TM144" s="1112"/>
      <c r="TN144" s="1112"/>
      <c r="TO144" s="1112"/>
      <c r="TP144" s="1112"/>
      <c r="TQ144" s="1112"/>
      <c r="TR144" s="1112"/>
      <c r="TS144" s="1112"/>
      <c r="TT144" s="1112"/>
      <c r="TU144" s="1112"/>
      <c r="TV144" s="1112"/>
      <c r="TW144" s="1112"/>
      <c r="TX144" s="1112"/>
      <c r="TY144" s="1112"/>
      <c r="TZ144" s="1112"/>
      <c r="UA144" s="1112"/>
      <c r="UB144" s="1112"/>
      <c r="UC144" s="1112"/>
      <c r="UD144" s="1112"/>
      <c r="UE144" s="1112"/>
      <c r="UF144" s="1112"/>
      <c r="UG144" s="1112"/>
      <c r="UH144" s="1112"/>
      <c r="UI144" s="1112"/>
      <c r="UJ144" s="1112"/>
      <c r="UK144" s="1112"/>
      <c r="UL144" s="1112"/>
      <c r="UM144" s="1112"/>
      <c r="UN144" s="1112"/>
      <c r="UO144" s="1112"/>
      <c r="UP144" s="1112"/>
      <c r="UQ144" s="1112"/>
      <c r="UR144" s="1112"/>
      <c r="US144" s="1112"/>
      <c r="UT144" s="1112"/>
      <c r="UU144" s="1112"/>
      <c r="UV144" s="1112"/>
      <c r="UW144" s="1112"/>
      <c r="UX144" s="1112"/>
      <c r="UY144" s="1112"/>
      <c r="UZ144" s="1112"/>
      <c r="VA144" s="1112"/>
      <c r="VB144" s="1112"/>
      <c r="VC144" s="1112"/>
      <c r="VD144" s="1112"/>
      <c r="VE144" s="1112"/>
      <c r="VF144" s="1112"/>
      <c r="VG144" s="1112"/>
      <c r="VH144" s="1112"/>
      <c r="VI144" s="1112"/>
      <c r="VJ144" s="1112"/>
      <c r="VK144" s="1112"/>
      <c r="VL144" s="1112"/>
      <c r="VM144" s="1112"/>
      <c r="VN144" s="1112"/>
      <c r="VO144" s="1112"/>
      <c r="VP144" s="1112"/>
      <c r="VQ144" s="1112"/>
      <c r="VR144" s="1112"/>
      <c r="VS144" s="1112"/>
      <c r="VT144" s="1112"/>
      <c r="VU144" s="1112"/>
      <c r="VV144" s="1112"/>
      <c r="VW144" s="1112"/>
      <c r="VX144" s="1112"/>
      <c r="VY144" s="1112"/>
      <c r="VZ144" s="1112"/>
      <c r="WA144" s="1112"/>
    </row>
    <row r="145" spans="9:599">
      <c r="I145" s="1112"/>
      <c r="J145" s="1112"/>
      <c r="K145" s="1112"/>
      <c r="L145" s="1112"/>
      <c r="M145" s="1112"/>
      <c r="N145" s="1112"/>
      <c r="O145" s="1112"/>
      <c r="P145" s="1112"/>
      <c r="Q145" s="1112"/>
      <c r="R145" s="1112"/>
      <c r="S145" s="1112"/>
      <c r="T145" s="1112"/>
      <c r="U145" s="1112"/>
      <c r="V145" s="1112"/>
      <c r="W145" s="1112"/>
      <c r="X145" s="1112"/>
      <c r="Y145" s="1112"/>
      <c r="Z145" s="1112"/>
      <c r="AA145" s="1112"/>
      <c r="AB145" s="1112"/>
      <c r="AC145" s="1112"/>
      <c r="AD145" s="1112"/>
      <c r="AE145" s="1112"/>
      <c r="AF145" s="1112"/>
      <c r="AG145" s="1112"/>
      <c r="AH145" s="1112"/>
      <c r="AI145" s="1112"/>
      <c r="AJ145" s="1112"/>
      <c r="AK145" s="1112"/>
      <c r="AL145" s="1112"/>
      <c r="AM145" s="1112"/>
      <c r="AN145" s="1112"/>
      <c r="AO145" s="1112"/>
      <c r="AP145" s="1112"/>
      <c r="AQ145" s="1112"/>
      <c r="AR145" s="1112"/>
      <c r="AS145" s="1112"/>
      <c r="AT145" s="1112"/>
      <c r="AU145" s="1112"/>
      <c r="AV145" s="1112"/>
      <c r="AW145" s="1112"/>
      <c r="AX145" s="1112"/>
      <c r="AY145" s="1112"/>
      <c r="AZ145" s="1112"/>
      <c r="BA145" s="1112"/>
      <c r="BB145" s="1112"/>
      <c r="BC145" s="1112"/>
      <c r="BD145" s="1112"/>
      <c r="BE145" s="1112"/>
      <c r="BF145" s="1112"/>
      <c r="BG145" s="1112"/>
      <c r="BH145" s="1112"/>
      <c r="BI145" s="1112"/>
      <c r="BJ145" s="1112"/>
      <c r="BK145" s="1112"/>
      <c r="BL145" s="1112"/>
      <c r="BM145" s="1112"/>
      <c r="BN145" s="1112"/>
      <c r="BO145" s="1112"/>
      <c r="BP145" s="1112"/>
      <c r="BQ145" s="1112"/>
      <c r="BR145" s="1112"/>
      <c r="BS145" s="1112"/>
      <c r="BT145" s="1112"/>
      <c r="BU145" s="1112"/>
      <c r="BV145" s="1112"/>
      <c r="BW145" s="1112"/>
      <c r="BX145" s="1112"/>
      <c r="BY145" s="1112"/>
      <c r="BZ145" s="1112"/>
      <c r="CA145" s="1112"/>
      <c r="CB145" s="1112"/>
      <c r="CC145" s="1112"/>
      <c r="CD145" s="1112"/>
      <c r="CE145" s="1112"/>
      <c r="CF145" s="1112"/>
      <c r="CG145" s="1112"/>
      <c r="CH145" s="1112"/>
      <c r="CI145" s="1112"/>
      <c r="CJ145" s="1112"/>
      <c r="CK145" s="1112"/>
      <c r="CL145" s="1112"/>
      <c r="CM145" s="1112"/>
      <c r="CN145" s="1112"/>
      <c r="CO145" s="1112"/>
      <c r="CP145" s="1112"/>
      <c r="CQ145" s="1112"/>
      <c r="CR145" s="1112"/>
      <c r="CS145" s="1112"/>
      <c r="CT145" s="1112"/>
      <c r="CU145" s="1112"/>
      <c r="CV145" s="1112"/>
      <c r="CW145" s="1112"/>
      <c r="CX145" s="1112"/>
      <c r="CY145" s="1112"/>
      <c r="CZ145" s="1112"/>
      <c r="DA145" s="1112"/>
      <c r="DB145" s="1112"/>
      <c r="DC145" s="1112"/>
      <c r="DD145" s="1112"/>
      <c r="DE145" s="1112"/>
      <c r="DF145" s="1112"/>
      <c r="DG145" s="1112"/>
      <c r="DH145" s="1112"/>
      <c r="DI145" s="1112"/>
      <c r="DJ145" s="1112"/>
      <c r="DK145" s="1112"/>
      <c r="DL145" s="1112"/>
      <c r="DM145" s="1112"/>
      <c r="DN145" s="1112"/>
      <c r="DO145" s="1112"/>
      <c r="DP145" s="1112"/>
      <c r="DQ145" s="1112"/>
      <c r="DR145" s="1112"/>
      <c r="DS145" s="1112"/>
      <c r="DT145" s="1112"/>
      <c r="DU145" s="1112"/>
      <c r="DV145" s="1112"/>
      <c r="DW145" s="1112"/>
      <c r="DX145" s="1112"/>
      <c r="DY145" s="1112"/>
      <c r="DZ145" s="1112"/>
      <c r="EA145" s="1112"/>
      <c r="EB145" s="1112"/>
      <c r="EC145" s="1112"/>
      <c r="ED145" s="1112"/>
      <c r="EE145" s="1112"/>
      <c r="EF145" s="1112"/>
      <c r="EG145" s="1112"/>
      <c r="EH145" s="1112"/>
      <c r="EI145" s="1112"/>
      <c r="EJ145" s="1112"/>
      <c r="EK145" s="1112"/>
      <c r="EL145" s="1112"/>
      <c r="EM145" s="1112"/>
      <c r="EN145" s="1112"/>
      <c r="EO145" s="1112"/>
      <c r="EP145" s="1112"/>
      <c r="EQ145" s="1112"/>
      <c r="ER145" s="1112"/>
      <c r="ES145" s="1112"/>
      <c r="ET145" s="1112"/>
      <c r="EU145" s="1112"/>
      <c r="EV145" s="1112"/>
      <c r="EW145" s="1112"/>
      <c r="EX145" s="1112"/>
      <c r="EY145" s="1112"/>
      <c r="EZ145" s="1112"/>
      <c r="FA145" s="1112"/>
      <c r="FB145" s="1112"/>
      <c r="FC145" s="1112"/>
      <c r="FD145" s="1112"/>
      <c r="FE145" s="1112"/>
      <c r="FF145" s="1112"/>
      <c r="FG145" s="1112"/>
      <c r="FH145" s="1112"/>
      <c r="FI145" s="1112"/>
      <c r="FJ145" s="1112"/>
      <c r="FK145" s="1112"/>
      <c r="FL145" s="1112"/>
      <c r="FM145" s="1112"/>
      <c r="FN145" s="1112"/>
      <c r="FO145" s="1112"/>
      <c r="FP145" s="1112"/>
      <c r="FQ145" s="1112"/>
      <c r="FR145" s="1112"/>
      <c r="FS145" s="1112"/>
      <c r="FT145" s="1112"/>
      <c r="FU145" s="1112"/>
      <c r="FV145" s="1112"/>
      <c r="FW145" s="1112"/>
      <c r="FX145" s="1112"/>
      <c r="FY145" s="1112"/>
      <c r="FZ145" s="1112"/>
      <c r="GA145" s="1112"/>
      <c r="GB145" s="1112"/>
      <c r="GC145" s="1112"/>
      <c r="GD145" s="1112"/>
      <c r="GE145" s="1112"/>
      <c r="GF145" s="1112"/>
      <c r="GG145" s="1112"/>
      <c r="GH145" s="1112"/>
      <c r="GI145" s="1112"/>
      <c r="GJ145" s="1112"/>
      <c r="GK145" s="1112"/>
      <c r="GL145" s="1112"/>
      <c r="GM145" s="1112"/>
      <c r="GN145" s="1112"/>
      <c r="GO145" s="1112"/>
      <c r="GP145" s="1112"/>
      <c r="GQ145" s="1112"/>
      <c r="GR145" s="1112"/>
      <c r="GS145" s="1112"/>
      <c r="GT145" s="1112"/>
      <c r="GU145" s="1112"/>
      <c r="GV145" s="1112"/>
      <c r="GW145" s="1112"/>
      <c r="GX145" s="1112"/>
      <c r="GY145" s="1112"/>
      <c r="GZ145" s="1112"/>
      <c r="HA145" s="1112"/>
      <c r="HB145" s="1112"/>
      <c r="HC145" s="1112"/>
      <c r="HD145" s="1112"/>
      <c r="HE145" s="1112"/>
      <c r="HF145" s="1112"/>
      <c r="HG145" s="1112"/>
      <c r="HH145" s="1112"/>
      <c r="HI145" s="1112"/>
      <c r="HJ145" s="1112"/>
      <c r="HK145" s="1112"/>
      <c r="HL145" s="1112"/>
      <c r="HM145" s="1112"/>
      <c r="HN145" s="1112"/>
      <c r="HO145" s="1112"/>
      <c r="HP145" s="1112"/>
      <c r="HQ145" s="1112"/>
      <c r="HR145" s="1112"/>
      <c r="HS145" s="1112"/>
      <c r="HT145" s="1112"/>
      <c r="HU145" s="1112"/>
      <c r="HV145" s="1112"/>
      <c r="HW145" s="1112"/>
      <c r="HX145" s="1112"/>
      <c r="HY145" s="1112"/>
      <c r="HZ145" s="1112"/>
      <c r="IA145" s="1112"/>
      <c r="IB145" s="1112"/>
      <c r="IC145" s="1112"/>
      <c r="ID145" s="1112"/>
      <c r="IE145" s="1112"/>
      <c r="IF145" s="1112"/>
      <c r="IG145" s="1112"/>
      <c r="IH145" s="1112"/>
      <c r="II145" s="1112"/>
      <c r="IJ145" s="1112"/>
      <c r="IK145" s="1112"/>
      <c r="IL145" s="1112"/>
      <c r="IM145" s="1112"/>
      <c r="IN145" s="1112"/>
      <c r="IO145" s="1112"/>
      <c r="IP145" s="1112"/>
      <c r="IQ145" s="1112"/>
      <c r="IR145" s="1112"/>
      <c r="IS145" s="1112"/>
      <c r="IT145" s="1112"/>
      <c r="IU145" s="1112"/>
      <c r="IV145" s="1112"/>
      <c r="IW145" s="1112"/>
      <c r="IX145" s="1112"/>
      <c r="IY145" s="1112"/>
      <c r="IZ145" s="1112"/>
      <c r="JA145" s="1112"/>
      <c r="JB145" s="1112"/>
      <c r="JC145" s="1112"/>
      <c r="JD145" s="1112"/>
      <c r="JE145" s="1112"/>
      <c r="JF145" s="1112"/>
      <c r="JG145" s="1112"/>
      <c r="JH145" s="1112"/>
      <c r="JI145" s="1112"/>
      <c r="JJ145" s="1112"/>
      <c r="JK145" s="1112"/>
      <c r="JL145" s="1112"/>
      <c r="JM145" s="1112"/>
      <c r="JN145" s="1112"/>
      <c r="JO145" s="1112"/>
      <c r="JP145" s="1112"/>
      <c r="JQ145" s="1112"/>
      <c r="JR145" s="1112"/>
      <c r="JS145" s="1112"/>
      <c r="JT145" s="1112"/>
      <c r="JU145" s="1112"/>
      <c r="JV145" s="1112"/>
      <c r="JW145" s="1112"/>
      <c r="JX145" s="1112"/>
      <c r="JY145" s="1112"/>
      <c r="JZ145" s="1112"/>
      <c r="KA145" s="1112"/>
      <c r="KB145" s="1112"/>
      <c r="KC145" s="1112"/>
      <c r="KD145" s="1112"/>
      <c r="KE145" s="1112"/>
      <c r="KF145" s="1112"/>
      <c r="KG145" s="1112"/>
      <c r="KH145" s="1112"/>
      <c r="KI145" s="1112"/>
      <c r="KJ145" s="1112"/>
      <c r="KK145" s="1112"/>
      <c r="KL145" s="1112"/>
      <c r="KM145" s="1112"/>
      <c r="KN145" s="1112"/>
      <c r="KO145" s="1112"/>
      <c r="KP145" s="1112"/>
      <c r="KQ145" s="1112"/>
      <c r="KR145" s="1112"/>
      <c r="KS145" s="1112"/>
      <c r="KT145" s="1112"/>
      <c r="KU145" s="1112"/>
      <c r="KV145" s="1112"/>
      <c r="KW145" s="1112"/>
      <c r="KX145" s="1112"/>
      <c r="KY145" s="1112"/>
      <c r="KZ145" s="1112"/>
      <c r="LA145" s="1112"/>
      <c r="LB145" s="1112"/>
      <c r="LC145" s="1112"/>
      <c r="LD145" s="1112"/>
      <c r="LE145" s="1112"/>
      <c r="LF145" s="1112"/>
      <c r="LG145" s="1112"/>
      <c r="LH145" s="1112"/>
      <c r="LI145" s="1112"/>
      <c r="LJ145" s="1112"/>
      <c r="LK145" s="1112"/>
      <c r="LL145" s="1112"/>
      <c r="LM145" s="1112"/>
      <c r="LN145" s="1112"/>
      <c r="LO145" s="1112"/>
      <c r="LP145" s="1112"/>
      <c r="LQ145" s="1112"/>
      <c r="LR145" s="1112"/>
      <c r="LS145" s="1112"/>
      <c r="LT145" s="1112"/>
      <c r="LU145" s="1112"/>
      <c r="LV145" s="1112"/>
      <c r="LW145" s="1112"/>
      <c r="LX145" s="1112"/>
      <c r="LY145" s="1112"/>
      <c r="LZ145" s="1112"/>
      <c r="MA145" s="1112"/>
      <c r="MB145" s="1112"/>
      <c r="MC145" s="1112"/>
      <c r="MD145" s="1112"/>
      <c r="ME145" s="1112"/>
      <c r="MF145" s="1112"/>
      <c r="MG145" s="1112"/>
      <c r="MH145" s="1112"/>
      <c r="MI145" s="1112"/>
      <c r="MJ145" s="1112"/>
      <c r="MK145" s="1112"/>
      <c r="ML145" s="1112"/>
      <c r="MM145" s="1112"/>
      <c r="MN145" s="1112"/>
      <c r="MO145" s="1112"/>
      <c r="MP145" s="1112"/>
      <c r="MQ145" s="1112"/>
      <c r="MR145" s="1112"/>
      <c r="MS145" s="1112"/>
      <c r="MT145" s="1112"/>
      <c r="MU145" s="1112"/>
      <c r="MV145" s="1112"/>
      <c r="MW145" s="1112"/>
      <c r="MX145" s="1112"/>
      <c r="MY145" s="1112"/>
      <c r="MZ145" s="1112"/>
      <c r="NA145" s="1112"/>
      <c r="NB145" s="1112"/>
      <c r="NC145" s="1112"/>
      <c r="ND145" s="1112"/>
      <c r="NE145" s="1112"/>
      <c r="NF145" s="1112"/>
      <c r="NG145" s="1112"/>
      <c r="NH145" s="1112"/>
      <c r="NI145" s="1112"/>
      <c r="NJ145" s="1112"/>
      <c r="NK145" s="1112"/>
      <c r="NL145" s="1112"/>
      <c r="NM145" s="1112"/>
      <c r="NN145" s="1112"/>
      <c r="NO145" s="1112"/>
      <c r="NP145" s="1112"/>
      <c r="NQ145" s="1112"/>
      <c r="NR145" s="1112"/>
      <c r="NS145" s="1112"/>
      <c r="NT145" s="1112"/>
      <c r="NU145" s="1112"/>
      <c r="NV145" s="1112"/>
      <c r="NW145" s="1112"/>
      <c r="NX145" s="1112"/>
      <c r="NY145" s="1112"/>
      <c r="NZ145" s="1112"/>
      <c r="OA145" s="1112"/>
      <c r="OB145" s="1112"/>
      <c r="OC145" s="1112"/>
      <c r="OD145" s="1112"/>
      <c r="OE145" s="1112"/>
      <c r="OF145" s="1112"/>
      <c r="OG145" s="1112"/>
      <c r="OH145" s="1112"/>
      <c r="OI145" s="1112"/>
      <c r="OJ145" s="1112"/>
      <c r="OK145" s="1112"/>
      <c r="OL145" s="1112"/>
      <c r="OM145" s="1112"/>
      <c r="ON145" s="1112"/>
      <c r="OO145" s="1112"/>
      <c r="OP145" s="1112"/>
      <c r="OQ145" s="1112"/>
      <c r="OR145" s="1112"/>
      <c r="OS145" s="1112"/>
      <c r="OT145" s="1112"/>
      <c r="OU145" s="1112"/>
      <c r="OV145" s="1112"/>
      <c r="OW145" s="1112"/>
      <c r="OX145" s="1112"/>
      <c r="OY145" s="1112"/>
      <c r="OZ145" s="1112"/>
      <c r="PA145" s="1112"/>
      <c r="PB145" s="1112"/>
      <c r="PC145" s="1112"/>
      <c r="PD145" s="1112"/>
      <c r="PE145" s="1112"/>
      <c r="PF145" s="1112"/>
      <c r="PG145" s="1112"/>
      <c r="PH145" s="1112"/>
      <c r="PI145" s="1112"/>
      <c r="PJ145" s="1112"/>
      <c r="PK145" s="1112"/>
      <c r="PL145" s="1112"/>
      <c r="PM145" s="1112"/>
      <c r="PN145" s="1112"/>
      <c r="PO145" s="1112"/>
      <c r="PP145" s="1112"/>
      <c r="PQ145" s="1112"/>
      <c r="PR145" s="1112"/>
      <c r="PS145" s="1112"/>
      <c r="PT145" s="1112"/>
      <c r="PU145" s="1112"/>
      <c r="PV145" s="1112"/>
      <c r="PW145" s="1112"/>
      <c r="PX145" s="1112"/>
      <c r="PY145" s="1112"/>
      <c r="PZ145" s="1112"/>
      <c r="QA145" s="1112"/>
      <c r="QB145" s="1112"/>
      <c r="QC145" s="1112"/>
      <c r="QD145" s="1112"/>
      <c r="QE145" s="1112"/>
      <c r="QF145" s="1112"/>
      <c r="QG145" s="1112"/>
      <c r="QH145" s="1112"/>
      <c r="QI145" s="1112"/>
      <c r="QJ145" s="1112"/>
      <c r="QK145" s="1112"/>
      <c r="QL145" s="1112"/>
      <c r="QM145" s="1112"/>
      <c r="QN145" s="1112"/>
      <c r="QO145" s="1112"/>
      <c r="QP145" s="1112"/>
      <c r="QQ145" s="1112"/>
      <c r="QR145" s="1112"/>
      <c r="QS145" s="1112"/>
      <c r="QT145" s="1112"/>
      <c r="QU145" s="1112"/>
      <c r="QV145" s="1112"/>
      <c r="QW145" s="1112"/>
      <c r="QX145" s="1112"/>
      <c r="QY145" s="1112"/>
      <c r="QZ145" s="1112"/>
      <c r="RA145" s="1112"/>
      <c r="RB145" s="1112"/>
      <c r="RC145" s="1112"/>
      <c r="RD145" s="1112"/>
      <c r="RE145" s="1112"/>
      <c r="RF145" s="1112"/>
      <c r="RG145" s="1112"/>
      <c r="RH145" s="1112"/>
      <c r="RI145" s="1112"/>
      <c r="RJ145" s="1112"/>
      <c r="RK145" s="1112"/>
      <c r="RL145" s="1112"/>
      <c r="RM145" s="1112"/>
      <c r="RN145" s="1112"/>
      <c r="RO145" s="1112"/>
      <c r="RP145" s="1112"/>
      <c r="RQ145" s="1112"/>
      <c r="RR145" s="1112"/>
      <c r="RS145" s="1112"/>
      <c r="RT145" s="1112"/>
      <c r="RU145" s="1112"/>
      <c r="RV145" s="1112"/>
      <c r="RW145" s="1112"/>
      <c r="RX145" s="1112"/>
      <c r="RY145" s="1112"/>
      <c r="RZ145" s="1112"/>
      <c r="SA145" s="1112"/>
      <c r="SB145" s="1112"/>
      <c r="SC145" s="1112"/>
      <c r="SD145" s="1112"/>
      <c r="SE145" s="1112"/>
      <c r="SF145" s="1112"/>
      <c r="SG145" s="1112"/>
      <c r="SH145" s="1112"/>
      <c r="SI145" s="1112"/>
      <c r="SJ145" s="1112"/>
      <c r="SK145" s="1112"/>
      <c r="SL145" s="1112"/>
      <c r="SM145" s="1112"/>
      <c r="SN145" s="1112"/>
      <c r="SO145" s="1112"/>
      <c r="SP145" s="1112"/>
      <c r="SQ145" s="1112"/>
      <c r="SR145" s="1112"/>
      <c r="SS145" s="1112"/>
      <c r="ST145" s="1112"/>
      <c r="SU145" s="1112"/>
      <c r="SV145" s="1112"/>
      <c r="SW145" s="1112"/>
      <c r="SX145" s="1112"/>
      <c r="SY145" s="1112"/>
      <c r="SZ145" s="1112"/>
      <c r="TA145" s="1112"/>
      <c r="TB145" s="1112"/>
      <c r="TC145" s="1112"/>
      <c r="TD145" s="1112"/>
      <c r="TE145" s="1112"/>
      <c r="TF145" s="1112"/>
      <c r="TG145" s="1112"/>
      <c r="TH145" s="1112"/>
      <c r="TI145" s="1112"/>
      <c r="TJ145" s="1112"/>
      <c r="TK145" s="1112"/>
      <c r="TL145" s="1112"/>
      <c r="TM145" s="1112"/>
      <c r="TN145" s="1112"/>
      <c r="TO145" s="1112"/>
      <c r="TP145" s="1112"/>
      <c r="TQ145" s="1112"/>
      <c r="TR145" s="1112"/>
      <c r="TS145" s="1112"/>
      <c r="TT145" s="1112"/>
      <c r="TU145" s="1112"/>
      <c r="TV145" s="1112"/>
      <c r="TW145" s="1112"/>
      <c r="TX145" s="1112"/>
      <c r="TY145" s="1112"/>
      <c r="TZ145" s="1112"/>
      <c r="UA145" s="1112"/>
      <c r="UB145" s="1112"/>
      <c r="UC145" s="1112"/>
      <c r="UD145" s="1112"/>
      <c r="UE145" s="1112"/>
      <c r="UF145" s="1112"/>
      <c r="UG145" s="1112"/>
      <c r="UH145" s="1112"/>
      <c r="UI145" s="1112"/>
      <c r="UJ145" s="1112"/>
      <c r="UK145" s="1112"/>
      <c r="UL145" s="1112"/>
      <c r="UM145" s="1112"/>
      <c r="UN145" s="1112"/>
      <c r="UO145" s="1112"/>
      <c r="UP145" s="1112"/>
      <c r="UQ145" s="1112"/>
      <c r="UR145" s="1112"/>
      <c r="US145" s="1112"/>
      <c r="UT145" s="1112"/>
      <c r="UU145" s="1112"/>
      <c r="UV145" s="1112"/>
      <c r="UW145" s="1112"/>
      <c r="UX145" s="1112"/>
      <c r="UY145" s="1112"/>
      <c r="UZ145" s="1112"/>
      <c r="VA145" s="1112"/>
      <c r="VB145" s="1112"/>
      <c r="VC145" s="1112"/>
      <c r="VD145" s="1112"/>
      <c r="VE145" s="1112"/>
      <c r="VF145" s="1112"/>
      <c r="VG145" s="1112"/>
      <c r="VH145" s="1112"/>
      <c r="VI145" s="1112"/>
      <c r="VJ145" s="1112"/>
      <c r="VK145" s="1112"/>
      <c r="VL145" s="1112"/>
      <c r="VM145" s="1112"/>
      <c r="VN145" s="1112"/>
      <c r="VO145" s="1112"/>
      <c r="VP145" s="1112"/>
      <c r="VQ145" s="1112"/>
      <c r="VR145" s="1112"/>
      <c r="VS145" s="1112"/>
      <c r="VT145" s="1112"/>
      <c r="VU145" s="1112"/>
      <c r="VV145" s="1112"/>
      <c r="VW145" s="1112"/>
      <c r="VX145" s="1112"/>
      <c r="VY145" s="1112"/>
      <c r="VZ145" s="1112"/>
      <c r="WA145" s="1112"/>
    </row>
    <row r="146" spans="9:599">
      <c r="I146" s="1112"/>
      <c r="J146" s="1112"/>
      <c r="K146" s="1112"/>
      <c r="L146" s="1112"/>
      <c r="M146" s="1112"/>
      <c r="N146" s="1112"/>
      <c r="O146" s="1112"/>
      <c r="P146" s="1112"/>
      <c r="Q146" s="1112"/>
      <c r="R146" s="1112"/>
      <c r="S146" s="1112"/>
      <c r="T146" s="1112"/>
      <c r="U146" s="1112"/>
      <c r="V146" s="1112"/>
      <c r="W146" s="1112"/>
      <c r="X146" s="1112"/>
      <c r="Y146" s="1112"/>
      <c r="Z146" s="1112"/>
      <c r="AA146" s="1112"/>
      <c r="AB146" s="1112"/>
      <c r="AC146" s="1112"/>
      <c r="AD146" s="1112"/>
      <c r="AE146" s="1112"/>
      <c r="AF146" s="1112"/>
      <c r="AG146" s="1112"/>
      <c r="AH146" s="1112"/>
      <c r="AI146" s="1112"/>
      <c r="AJ146" s="1112"/>
      <c r="AK146" s="1112"/>
      <c r="AL146" s="1112"/>
      <c r="AM146" s="1112"/>
      <c r="AN146" s="1112"/>
      <c r="AO146" s="1112"/>
      <c r="AP146" s="1112"/>
      <c r="AQ146" s="1112"/>
      <c r="AR146" s="1112"/>
      <c r="AS146" s="1112"/>
      <c r="AT146" s="1112"/>
      <c r="AU146" s="1112"/>
      <c r="AV146" s="1112"/>
      <c r="AW146" s="1112"/>
      <c r="AX146" s="1112"/>
      <c r="AY146" s="1112"/>
      <c r="AZ146" s="1112"/>
      <c r="BA146" s="1112"/>
      <c r="BB146" s="1112"/>
      <c r="BC146" s="1112"/>
      <c r="BD146" s="1112"/>
      <c r="BE146" s="1112"/>
      <c r="BF146" s="1112"/>
      <c r="BG146" s="1112"/>
      <c r="BH146" s="1112"/>
      <c r="BI146" s="1112"/>
      <c r="BJ146" s="1112"/>
      <c r="BK146" s="1112"/>
      <c r="BL146" s="1112"/>
      <c r="BM146" s="1112"/>
      <c r="BN146" s="1112"/>
      <c r="BO146" s="1112"/>
      <c r="BP146" s="1112"/>
      <c r="BQ146" s="1112"/>
      <c r="BR146" s="1112"/>
      <c r="BS146" s="1112"/>
      <c r="BT146" s="1112"/>
      <c r="BU146" s="1112"/>
      <c r="BV146" s="1112"/>
      <c r="BW146" s="1112"/>
      <c r="BX146" s="1112"/>
      <c r="BY146" s="1112"/>
      <c r="BZ146" s="1112"/>
      <c r="CA146" s="1112"/>
      <c r="CB146" s="1112"/>
      <c r="CC146" s="1112"/>
      <c r="CD146" s="1112"/>
      <c r="CE146" s="1112"/>
      <c r="CF146" s="1112"/>
      <c r="CG146" s="1112"/>
      <c r="CH146" s="1112"/>
      <c r="CI146" s="1112"/>
      <c r="CJ146" s="1112"/>
      <c r="CK146" s="1112"/>
      <c r="CL146" s="1112"/>
      <c r="CM146" s="1112"/>
      <c r="CN146" s="1112"/>
      <c r="CO146" s="1112"/>
      <c r="CP146" s="1112"/>
      <c r="CQ146" s="1112"/>
      <c r="CR146" s="1112"/>
      <c r="CS146" s="1112"/>
      <c r="CT146" s="1112"/>
      <c r="CU146" s="1112"/>
      <c r="CV146" s="1112"/>
      <c r="CW146" s="1112"/>
      <c r="CX146" s="1112"/>
      <c r="CY146" s="1112"/>
      <c r="CZ146" s="1112"/>
      <c r="DA146" s="1112"/>
      <c r="DB146" s="1112"/>
      <c r="DC146" s="1112"/>
      <c r="DD146" s="1112"/>
      <c r="DE146" s="1112"/>
      <c r="DF146" s="1112"/>
      <c r="DG146" s="1112"/>
      <c r="DH146" s="1112"/>
      <c r="DI146" s="1112"/>
      <c r="DJ146" s="1112"/>
      <c r="DK146" s="1112"/>
      <c r="DL146" s="1112"/>
      <c r="DM146" s="1112"/>
      <c r="DN146" s="1112"/>
      <c r="DO146" s="1112"/>
      <c r="DP146" s="1112"/>
      <c r="DQ146" s="1112"/>
      <c r="DR146" s="1112"/>
      <c r="DS146" s="1112"/>
      <c r="DT146" s="1112"/>
      <c r="DU146" s="1112"/>
      <c r="DV146" s="1112"/>
      <c r="DW146" s="1112"/>
      <c r="DX146" s="1112"/>
      <c r="DY146" s="1112"/>
      <c r="DZ146" s="1112"/>
      <c r="EA146" s="1112"/>
      <c r="EB146" s="1112"/>
      <c r="EC146" s="1112"/>
      <c r="ED146" s="1112"/>
      <c r="EE146" s="1112"/>
      <c r="EF146" s="1112"/>
      <c r="EG146" s="1112"/>
      <c r="EH146" s="1112"/>
      <c r="EI146" s="1112"/>
      <c r="EJ146" s="1112"/>
      <c r="EK146" s="1112"/>
      <c r="EL146" s="1112"/>
      <c r="EM146" s="1112"/>
      <c r="EN146" s="1112"/>
      <c r="EO146" s="1112"/>
      <c r="EP146" s="1112"/>
      <c r="EQ146" s="1112"/>
      <c r="ER146" s="1112"/>
      <c r="ES146" s="1112"/>
      <c r="ET146" s="1112"/>
      <c r="EU146" s="1112"/>
      <c r="EV146" s="1112"/>
      <c r="EW146" s="1112"/>
      <c r="EX146" s="1112"/>
      <c r="EY146" s="1112"/>
      <c r="EZ146" s="1112"/>
      <c r="FA146" s="1112"/>
      <c r="FB146" s="1112"/>
      <c r="FC146" s="1112"/>
      <c r="FD146" s="1112"/>
      <c r="FE146" s="1112"/>
      <c r="FF146" s="1112"/>
      <c r="FG146" s="1112"/>
      <c r="FH146" s="1112"/>
      <c r="FI146" s="1112"/>
      <c r="FJ146" s="1112"/>
      <c r="FK146" s="1112"/>
      <c r="FL146" s="1112"/>
      <c r="FM146" s="1112"/>
      <c r="FN146" s="1112"/>
      <c r="FO146" s="1112"/>
      <c r="FP146" s="1112"/>
      <c r="FQ146" s="1112"/>
      <c r="FR146" s="1112"/>
      <c r="FS146" s="1112"/>
      <c r="FT146" s="1112"/>
      <c r="FU146" s="1112"/>
      <c r="FV146" s="1112"/>
      <c r="FW146" s="1112"/>
      <c r="FX146" s="1112"/>
      <c r="FY146" s="1112"/>
      <c r="FZ146" s="1112"/>
      <c r="GA146" s="1112"/>
      <c r="GB146" s="1112"/>
      <c r="GC146" s="1112"/>
      <c r="GD146" s="1112"/>
      <c r="GE146" s="1112"/>
      <c r="GF146" s="1112"/>
      <c r="GG146" s="1112"/>
      <c r="GH146" s="1112"/>
      <c r="GI146" s="1112"/>
      <c r="GJ146" s="1112"/>
      <c r="GK146" s="1112"/>
      <c r="GL146" s="1112"/>
      <c r="GM146" s="1112"/>
      <c r="GN146" s="1112"/>
      <c r="GO146" s="1112"/>
      <c r="GP146" s="1112"/>
      <c r="GQ146" s="1112"/>
      <c r="GR146" s="1112"/>
      <c r="GS146" s="1112"/>
      <c r="GT146" s="1112"/>
      <c r="GU146" s="1112"/>
      <c r="GV146" s="1112"/>
      <c r="GW146" s="1112"/>
      <c r="GX146" s="1112"/>
      <c r="GY146" s="1112"/>
      <c r="GZ146" s="1112"/>
      <c r="HA146" s="1112"/>
      <c r="HB146" s="1112"/>
      <c r="HC146" s="1112"/>
      <c r="HD146" s="1112"/>
      <c r="HE146" s="1112"/>
      <c r="HF146" s="1112"/>
      <c r="HG146" s="1112"/>
      <c r="HH146" s="1112"/>
      <c r="HI146" s="1112"/>
      <c r="HJ146" s="1112"/>
      <c r="HK146" s="1112"/>
      <c r="HL146" s="1112"/>
      <c r="HM146" s="1112"/>
      <c r="HN146" s="1112"/>
      <c r="HO146" s="1112"/>
      <c r="HP146" s="1112"/>
      <c r="HQ146" s="1112"/>
      <c r="HR146" s="1112"/>
      <c r="HS146" s="1112"/>
      <c r="HT146" s="1112"/>
      <c r="HU146" s="1112"/>
      <c r="HV146" s="1112"/>
      <c r="HW146" s="1112"/>
      <c r="HX146" s="1112"/>
      <c r="HY146" s="1112"/>
      <c r="HZ146" s="1112"/>
      <c r="IA146" s="1112"/>
      <c r="IB146" s="1112"/>
      <c r="IC146" s="1112"/>
      <c r="ID146" s="1112"/>
      <c r="IE146" s="1112"/>
      <c r="IF146" s="1112"/>
      <c r="IG146" s="1112"/>
      <c r="IH146" s="1112"/>
      <c r="II146" s="1112"/>
      <c r="IJ146" s="1112"/>
      <c r="IK146" s="1112"/>
      <c r="IL146" s="1112"/>
      <c r="IM146" s="1112"/>
      <c r="IN146" s="1112"/>
      <c r="IO146" s="1112"/>
      <c r="IP146" s="1112"/>
      <c r="IQ146" s="1112"/>
      <c r="IR146" s="1112"/>
      <c r="IS146" s="1112"/>
      <c r="IT146" s="1112"/>
      <c r="IU146" s="1112"/>
      <c r="IV146" s="1112"/>
      <c r="IW146" s="1112"/>
      <c r="IX146" s="1112"/>
      <c r="IY146" s="1112"/>
      <c r="IZ146" s="1112"/>
      <c r="JA146" s="1112"/>
      <c r="JB146" s="1112"/>
      <c r="JC146" s="1112"/>
      <c r="JD146" s="1112"/>
      <c r="JE146" s="1112"/>
      <c r="JF146" s="1112"/>
      <c r="JG146" s="1112"/>
      <c r="JH146" s="1112"/>
      <c r="JI146" s="1112"/>
      <c r="JJ146" s="1112"/>
      <c r="JK146" s="1112"/>
      <c r="JL146" s="1112"/>
      <c r="JM146" s="1112"/>
      <c r="JN146" s="1112"/>
      <c r="JO146" s="1112"/>
      <c r="JP146" s="1112"/>
      <c r="JQ146" s="1112"/>
      <c r="JR146" s="1112"/>
      <c r="JS146" s="1112"/>
      <c r="JT146" s="1112"/>
      <c r="JU146" s="1112"/>
      <c r="JV146" s="1112"/>
      <c r="JW146" s="1112"/>
      <c r="JX146" s="1112"/>
      <c r="JY146" s="1112"/>
      <c r="JZ146" s="1112"/>
      <c r="KA146" s="1112"/>
      <c r="KB146" s="1112"/>
      <c r="KC146" s="1112"/>
      <c r="KD146" s="1112"/>
      <c r="KE146" s="1112"/>
      <c r="KF146" s="1112"/>
      <c r="KG146" s="1112"/>
      <c r="KH146" s="1112"/>
      <c r="KI146" s="1112"/>
      <c r="KJ146" s="1112"/>
      <c r="KK146" s="1112"/>
      <c r="KL146" s="1112"/>
      <c r="KM146" s="1112"/>
      <c r="KN146" s="1112"/>
      <c r="KO146" s="1112"/>
      <c r="KP146" s="1112"/>
      <c r="KQ146" s="1112"/>
      <c r="KR146" s="1112"/>
      <c r="KS146" s="1112"/>
      <c r="KT146" s="1112"/>
      <c r="KU146" s="1112"/>
      <c r="KV146" s="1112"/>
      <c r="KW146" s="1112"/>
      <c r="KX146" s="1112"/>
      <c r="KY146" s="1112"/>
      <c r="KZ146" s="1112"/>
      <c r="LA146" s="1112"/>
      <c r="LB146" s="1112"/>
      <c r="LC146" s="1112"/>
      <c r="LD146" s="1112"/>
      <c r="LE146" s="1112"/>
      <c r="LF146" s="1112"/>
      <c r="LG146" s="1112"/>
      <c r="LH146" s="1112"/>
      <c r="LI146" s="1112"/>
      <c r="LJ146" s="1112"/>
      <c r="LK146" s="1112"/>
      <c r="LL146" s="1112"/>
      <c r="LM146" s="1112"/>
      <c r="LN146" s="1112"/>
      <c r="LO146" s="1112"/>
      <c r="LP146" s="1112"/>
      <c r="LQ146" s="1112"/>
      <c r="LR146" s="1112"/>
      <c r="LS146" s="1112"/>
      <c r="LT146" s="1112"/>
      <c r="LU146" s="1112"/>
      <c r="LV146" s="1112"/>
      <c r="LW146" s="1112"/>
      <c r="LX146" s="1112"/>
      <c r="LY146" s="1112"/>
      <c r="LZ146" s="1112"/>
      <c r="MA146" s="1112"/>
      <c r="MB146" s="1112"/>
      <c r="MC146" s="1112"/>
      <c r="MD146" s="1112"/>
      <c r="ME146" s="1112"/>
      <c r="MF146" s="1112"/>
      <c r="MG146" s="1112"/>
      <c r="MH146" s="1112"/>
      <c r="MI146" s="1112"/>
      <c r="MJ146" s="1112"/>
      <c r="MK146" s="1112"/>
      <c r="ML146" s="1112"/>
      <c r="MM146" s="1112"/>
      <c r="MN146" s="1112"/>
      <c r="MO146" s="1112"/>
      <c r="MP146" s="1112"/>
      <c r="MQ146" s="1112"/>
      <c r="MR146" s="1112"/>
      <c r="MS146" s="1112"/>
      <c r="MT146" s="1112"/>
      <c r="MU146" s="1112"/>
      <c r="MV146" s="1112"/>
      <c r="MW146" s="1112"/>
      <c r="MX146" s="1112"/>
      <c r="MY146" s="1112"/>
      <c r="MZ146" s="1112"/>
      <c r="NA146" s="1112"/>
      <c r="NB146" s="1112"/>
      <c r="NC146" s="1112"/>
      <c r="ND146" s="1112"/>
      <c r="NE146" s="1112"/>
      <c r="NF146" s="1112"/>
      <c r="NG146" s="1112"/>
      <c r="NH146" s="1112"/>
      <c r="NI146" s="1112"/>
      <c r="NJ146" s="1112"/>
      <c r="NK146" s="1112"/>
      <c r="NL146" s="1112"/>
      <c r="NM146" s="1112"/>
      <c r="NN146" s="1112"/>
      <c r="NO146" s="1112"/>
      <c r="NP146" s="1112"/>
      <c r="NQ146" s="1112"/>
      <c r="NR146" s="1112"/>
      <c r="NS146" s="1112"/>
      <c r="NT146" s="1112"/>
      <c r="NU146" s="1112"/>
      <c r="NV146" s="1112"/>
      <c r="NW146" s="1112"/>
      <c r="NX146" s="1112"/>
      <c r="NY146" s="1112"/>
      <c r="NZ146" s="1112"/>
      <c r="OA146" s="1112"/>
      <c r="OB146" s="1112"/>
      <c r="OC146" s="1112"/>
      <c r="OD146" s="1112"/>
      <c r="OE146" s="1112"/>
      <c r="OF146" s="1112"/>
      <c r="OG146" s="1112"/>
      <c r="OH146" s="1112"/>
      <c r="OI146" s="1112"/>
      <c r="OJ146" s="1112"/>
      <c r="OK146" s="1112"/>
      <c r="OL146" s="1112"/>
      <c r="OM146" s="1112"/>
      <c r="ON146" s="1112"/>
      <c r="OO146" s="1112"/>
      <c r="OP146" s="1112"/>
      <c r="OQ146" s="1112"/>
      <c r="OR146" s="1112"/>
      <c r="OS146" s="1112"/>
      <c r="OT146" s="1112"/>
      <c r="OU146" s="1112"/>
      <c r="OV146" s="1112"/>
      <c r="OW146" s="1112"/>
      <c r="OX146" s="1112"/>
      <c r="OY146" s="1112"/>
      <c r="OZ146" s="1112"/>
      <c r="PA146" s="1112"/>
      <c r="PB146" s="1112"/>
      <c r="PC146" s="1112"/>
      <c r="PD146" s="1112"/>
      <c r="PE146" s="1112"/>
      <c r="PF146" s="1112"/>
      <c r="PG146" s="1112"/>
      <c r="PH146" s="1112"/>
      <c r="PI146" s="1112"/>
      <c r="PJ146" s="1112"/>
      <c r="PK146" s="1112"/>
      <c r="PL146" s="1112"/>
      <c r="PM146" s="1112"/>
      <c r="PN146" s="1112"/>
      <c r="PO146" s="1112"/>
      <c r="PP146" s="1112"/>
      <c r="PQ146" s="1112"/>
      <c r="PR146" s="1112"/>
      <c r="PS146" s="1112"/>
      <c r="PT146" s="1112"/>
      <c r="PU146" s="1112"/>
      <c r="PV146" s="1112"/>
      <c r="PW146" s="1112"/>
      <c r="PX146" s="1112"/>
      <c r="PY146" s="1112"/>
      <c r="PZ146" s="1112"/>
      <c r="QA146" s="1112"/>
      <c r="QB146" s="1112"/>
      <c r="QC146" s="1112"/>
      <c r="QD146" s="1112"/>
      <c r="QE146" s="1112"/>
      <c r="QF146" s="1112"/>
      <c r="QG146" s="1112"/>
      <c r="QH146" s="1112"/>
      <c r="QI146" s="1112"/>
      <c r="QJ146" s="1112"/>
      <c r="QK146" s="1112"/>
      <c r="QL146" s="1112"/>
      <c r="QM146" s="1112"/>
      <c r="QN146" s="1112"/>
      <c r="QO146" s="1112"/>
      <c r="QP146" s="1112"/>
      <c r="QQ146" s="1112"/>
      <c r="QR146" s="1112"/>
      <c r="QS146" s="1112"/>
      <c r="QT146" s="1112"/>
      <c r="QU146" s="1112"/>
      <c r="QV146" s="1112"/>
      <c r="QW146" s="1112"/>
      <c r="QX146" s="1112"/>
      <c r="QY146" s="1112"/>
      <c r="QZ146" s="1112"/>
      <c r="RA146" s="1112"/>
      <c r="RB146" s="1112"/>
      <c r="RC146" s="1112"/>
      <c r="RD146" s="1112"/>
      <c r="RE146" s="1112"/>
      <c r="RF146" s="1112"/>
      <c r="RG146" s="1112"/>
      <c r="RH146" s="1112"/>
      <c r="RI146" s="1112"/>
      <c r="RJ146" s="1112"/>
      <c r="RK146" s="1112"/>
      <c r="RL146" s="1112"/>
      <c r="RM146" s="1112"/>
      <c r="RN146" s="1112"/>
      <c r="RO146" s="1112"/>
      <c r="RP146" s="1112"/>
      <c r="RQ146" s="1112"/>
      <c r="RR146" s="1112"/>
      <c r="RS146" s="1112"/>
      <c r="RT146" s="1112"/>
      <c r="RU146" s="1112"/>
      <c r="RV146" s="1112"/>
      <c r="RW146" s="1112"/>
      <c r="RX146" s="1112"/>
      <c r="RY146" s="1112"/>
      <c r="RZ146" s="1112"/>
      <c r="SA146" s="1112"/>
      <c r="SB146" s="1112"/>
      <c r="SC146" s="1112"/>
      <c r="SD146" s="1112"/>
      <c r="SE146" s="1112"/>
      <c r="SF146" s="1112"/>
      <c r="SG146" s="1112"/>
      <c r="SH146" s="1112"/>
      <c r="SI146" s="1112"/>
      <c r="SJ146" s="1112"/>
      <c r="SK146" s="1112"/>
      <c r="SL146" s="1112"/>
      <c r="SM146" s="1112"/>
      <c r="SN146" s="1112"/>
      <c r="SO146" s="1112"/>
      <c r="SP146" s="1112"/>
      <c r="SQ146" s="1112"/>
      <c r="SR146" s="1112"/>
      <c r="SS146" s="1112"/>
      <c r="ST146" s="1112"/>
      <c r="SU146" s="1112"/>
      <c r="SV146" s="1112"/>
      <c r="SW146" s="1112"/>
      <c r="SX146" s="1112"/>
      <c r="SY146" s="1112"/>
      <c r="SZ146" s="1112"/>
      <c r="TA146" s="1112"/>
      <c r="TB146" s="1112"/>
      <c r="TC146" s="1112"/>
      <c r="TD146" s="1112"/>
      <c r="TE146" s="1112"/>
      <c r="TF146" s="1112"/>
      <c r="TG146" s="1112"/>
      <c r="TH146" s="1112"/>
      <c r="TI146" s="1112"/>
      <c r="TJ146" s="1112"/>
      <c r="TK146" s="1112"/>
      <c r="TL146" s="1112"/>
      <c r="TM146" s="1112"/>
      <c r="TN146" s="1112"/>
      <c r="TO146" s="1112"/>
      <c r="TP146" s="1112"/>
      <c r="TQ146" s="1112"/>
      <c r="TR146" s="1112"/>
      <c r="TS146" s="1112"/>
      <c r="TT146" s="1112"/>
      <c r="TU146" s="1112"/>
      <c r="TV146" s="1112"/>
      <c r="TW146" s="1112"/>
      <c r="TX146" s="1112"/>
      <c r="TY146" s="1112"/>
      <c r="TZ146" s="1112"/>
      <c r="UA146" s="1112"/>
      <c r="UB146" s="1112"/>
      <c r="UC146" s="1112"/>
      <c r="UD146" s="1112"/>
      <c r="UE146" s="1112"/>
      <c r="UF146" s="1112"/>
      <c r="UG146" s="1112"/>
      <c r="UH146" s="1112"/>
      <c r="UI146" s="1112"/>
      <c r="UJ146" s="1112"/>
      <c r="UK146" s="1112"/>
      <c r="UL146" s="1112"/>
      <c r="UM146" s="1112"/>
      <c r="UN146" s="1112"/>
      <c r="UO146" s="1112"/>
      <c r="UP146" s="1112"/>
      <c r="UQ146" s="1112"/>
      <c r="UR146" s="1112"/>
      <c r="US146" s="1112"/>
      <c r="UT146" s="1112"/>
      <c r="UU146" s="1112"/>
      <c r="UV146" s="1112"/>
      <c r="UW146" s="1112"/>
      <c r="UX146" s="1112"/>
      <c r="UY146" s="1112"/>
      <c r="UZ146" s="1112"/>
      <c r="VA146" s="1112"/>
      <c r="VB146" s="1112"/>
      <c r="VC146" s="1112"/>
      <c r="VD146" s="1112"/>
      <c r="VE146" s="1112"/>
      <c r="VF146" s="1112"/>
      <c r="VG146" s="1112"/>
      <c r="VH146" s="1112"/>
      <c r="VI146" s="1112"/>
      <c r="VJ146" s="1112"/>
      <c r="VK146" s="1112"/>
      <c r="VL146" s="1112"/>
      <c r="VM146" s="1112"/>
      <c r="VN146" s="1112"/>
      <c r="VO146" s="1112"/>
      <c r="VP146" s="1112"/>
      <c r="VQ146" s="1112"/>
      <c r="VR146" s="1112"/>
      <c r="VS146" s="1112"/>
      <c r="VT146" s="1112"/>
      <c r="VU146" s="1112"/>
      <c r="VV146" s="1112"/>
      <c r="VW146" s="1112"/>
      <c r="VX146" s="1112"/>
      <c r="VY146" s="1112"/>
      <c r="VZ146" s="1112"/>
      <c r="WA146" s="1112"/>
    </row>
    <row r="147" spans="9:599">
      <c r="I147" s="1112"/>
      <c r="J147" s="1112"/>
      <c r="K147" s="1112"/>
      <c r="L147" s="1112"/>
      <c r="M147" s="1112"/>
      <c r="N147" s="1112"/>
      <c r="O147" s="1112"/>
      <c r="P147" s="1112"/>
      <c r="Q147" s="1112"/>
      <c r="R147" s="1112"/>
      <c r="S147" s="1112"/>
      <c r="T147" s="1112"/>
      <c r="U147" s="1112"/>
      <c r="V147" s="1112"/>
      <c r="W147" s="1112"/>
      <c r="X147" s="1112"/>
      <c r="Y147" s="1112"/>
      <c r="Z147" s="1112"/>
      <c r="AA147" s="1112"/>
      <c r="AB147" s="1112"/>
      <c r="AC147" s="1112"/>
      <c r="AD147" s="1112"/>
      <c r="AE147" s="1112"/>
      <c r="AF147" s="1112"/>
      <c r="AG147" s="1112"/>
      <c r="AH147" s="1112"/>
      <c r="AI147" s="1112"/>
      <c r="AJ147" s="1112"/>
      <c r="AK147" s="1112"/>
      <c r="AL147" s="1112"/>
      <c r="AM147" s="1112"/>
      <c r="AN147" s="1112"/>
      <c r="AO147" s="1112"/>
      <c r="AP147" s="1112"/>
      <c r="AQ147" s="1112"/>
      <c r="AR147" s="1112"/>
      <c r="AS147" s="1112"/>
      <c r="AT147" s="1112"/>
      <c r="AU147" s="1112"/>
      <c r="AV147" s="1112"/>
      <c r="AW147" s="1112"/>
      <c r="AX147" s="1112"/>
      <c r="AY147" s="1112"/>
      <c r="AZ147" s="1112"/>
      <c r="BA147" s="1112"/>
      <c r="BB147" s="1112"/>
      <c r="BC147" s="1112"/>
      <c r="BD147" s="1112"/>
      <c r="BE147" s="1112"/>
      <c r="BF147" s="1112"/>
      <c r="BG147" s="1112"/>
      <c r="BH147" s="1112"/>
      <c r="BI147" s="1112"/>
      <c r="BJ147" s="1112"/>
      <c r="BK147" s="1112"/>
      <c r="BL147" s="1112"/>
      <c r="BM147" s="1112"/>
      <c r="BN147" s="1112"/>
      <c r="BO147" s="1112"/>
      <c r="BP147" s="1112"/>
      <c r="BQ147" s="1112"/>
      <c r="BR147" s="1112"/>
      <c r="BS147" s="1112"/>
      <c r="BT147" s="1112"/>
      <c r="BU147" s="1112"/>
      <c r="BV147" s="1112"/>
      <c r="BW147" s="1112"/>
      <c r="BX147" s="1112"/>
      <c r="BY147" s="1112"/>
      <c r="BZ147" s="1112"/>
      <c r="CA147" s="1112"/>
      <c r="CB147" s="1112"/>
      <c r="CC147" s="1112"/>
      <c r="CD147" s="1112"/>
      <c r="CE147" s="1112"/>
      <c r="CF147" s="1112"/>
      <c r="CG147" s="1112"/>
      <c r="CH147" s="1112"/>
      <c r="CI147" s="1112"/>
      <c r="CJ147" s="1112"/>
      <c r="CK147" s="1112"/>
      <c r="CL147" s="1112"/>
      <c r="CM147" s="1112"/>
      <c r="CN147" s="1112"/>
      <c r="CO147" s="1112"/>
      <c r="CP147" s="1112"/>
      <c r="CQ147" s="1112"/>
      <c r="CR147" s="1112"/>
      <c r="CS147" s="1112"/>
      <c r="CT147" s="1112"/>
      <c r="CU147" s="1112"/>
      <c r="CV147" s="1112"/>
      <c r="CW147" s="1112"/>
      <c r="CX147" s="1112"/>
      <c r="CY147" s="1112"/>
      <c r="CZ147" s="1112"/>
      <c r="DA147" s="1112"/>
      <c r="DB147" s="1112"/>
      <c r="DC147" s="1112"/>
      <c r="DD147" s="1112"/>
      <c r="DE147" s="1112"/>
      <c r="DF147" s="1112"/>
      <c r="DG147" s="1112"/>
      <c r="DH147" s="1112"/>
      <c r="DI147" s="1112"/>
      <c r="DJ147" s="1112"/>
      <c r="DK147" s="1112"/>
      <c r="DL147" s="1112"/>
      <c r="DM147" s="1112"/>
      <c r="DN147" s="1112"/>
      <c r="DO147" s="1112"/>
      <c r="DP147" s="1112"/>
      <c r="DQ147" s="1112"/>
      <c r="DR147" s="1112"/>
      <c r="DS147" s="1112"/>
      <c r="DT147" s="1112"/>
      <c r="DU147" s="1112"/>
      <c r="DV147" s="1112"/>
      <c r="DW147" s="1112"/>
      <c r="DX147" s="1112"/>
      <c r="DY147" s="1112"/>
      <c r="DZ147" s="1112"/>
      <c r="EA147" s="1112"/>
      <c r="EB147" s="1112"/>
      <c r="EC147" s="1112"/>
      <c r="ED147" s="1112"/>
      <c r="EE147" s="1112"/>
      <c r="EF147" s="1112"/>
      <c r="EG147" s="1112"/>
      <c r="EH147" s="1112"/>
      <c r="EI147" s="1112"/>
      <c r="EJ147" s="1112"/>
      <c r="EK147" s="1112"/>
      <c r="EL147" s="1112"/>
      <c r="EM147" s="1112"/>
      <c r="EN147" s="1112"/>
      <c r="EO147" s="1112"/>
      <c r="EP147" s="1112"/>
      <c r="EQ147" s="1112"/>
      <c r="ER147" s="1112"/>
      <c r="ES147" s="1112"/>
      <c r="ET147" s="1112"/>
      <c r="EU147" s="1112"/>
      <c r="EV147" s="1112"/>
      <c r="EW147" s="1112"/>
      <c r="EX147" s="1112"/>
      <c r="EY147" s="1112"/>
      <c r="EZ147" s="1112"/>
      <c r="FA147" s="1112"/>
      <c r="FB147" s="1112"/>
      <c r="FC147" s="1112"/>
      <c r="FD147" s="1112"/>
      <c r="FE147" s="1112"/>
      <c r="FF147" s="1112"/>
      <c r="FG147" s="1112"/>
      <c r="FH147" s="1112"/>
      <c r="FI147" s="1112"/>
      <c r="FJ147" s="1112"/>
      <c r="FK147" s="1112"/>
      <c r="FL147" s="1112"/>
      <c r="FM147" s="1112"/>
      <c r="FN147" s="1112"/>
      <c r="FO147" s="1112"/>
      <c r="FP147" s="1112"/>
      <c r="FQ147" s="1112"/>
      <c r="FR147" s="1112"/>
      <c r="FS147" s="1112"/>
      <c r="FT147" s="1112"/>
      <c r="FU147" s="1112"/>
      <c r="FV147" s="1112"/>
      <c r="FW147" s="1112"/>
      <c r="FX147" s="1112"/>
      <c r="FY147" s="1112"/>
      <c r="FZ147" s="1112"/>
      <c r="GA147" s="1112"/>
      <c r="GB147" s="1112"/>
      <c r="GC147" s="1112"/>
      <c r="GD147" s="1112"/>
      <c r="GE147" s="1112"/>
      <c r="GF147" s="1112"/>
      <c r="GG147" s="1112"/>
      <c r="GH147" s="1112"/>
      <c r="GI147" s="1112"/>
      <c r="GJ147" s="1112"/>
      <c r="GK147" s="1112"/>
      <c r="GL147" s="1112"/>
      <c r="GM147" s="1112"/>
      <c r="GN147" s="1112"/>
      <c r="GO147" s="1112"/>
      <c r="GP147" s="1112"/>
      <c r="GQ147" s="1112"/>
      <c r="GR147" s="1112"/>
      <c r="GS147" s="1112"/>
      <c r="GT147" s="1112"/>
      <c r="GU147" s="1112"/>
      <c r="GV147" s="1112"/>
      <c r="GW147" s="1112"/>
      <c r="GX147" s="1112"/>
      <c r="GY147" s="1112"/>
      <c r="GZ147" s="1112"/>
      <c r="HA147" s="1112"/>
      <c r="HB147" s="1112"/>
      <c r="HC147" s="1112"/>
      <c r="HD147" s="1112"/>
      <c r="HE147" s="1112"/>
      <c r="HF147" s="1112"/>
      <c r="HG147" s="1112"/>
      <c r="HH147" s="1112"/>
      <c r="HI147" s="1112"/>
      <c r="HJ147" s="1112"/>
      <c r="HK147" s="1112"/>
      <c r="HL147" s="1112"/>
      <c r="HM147" s="1112"/>
      <c r="HN147" s="1112"/>
      <c r="HO147" s="1112"/>
      <c r="HP147" s="1112"/>
      <c r="HQ147" s="1112"/>
      <c r="HR147" s="1112"/>
      <c r="HS147" s="1112"/>
      <c r="HT147" s="1112"/>
      <c r="HU147" s="1112"/>
      <c r="HV147" s="1112"/>
      <c r="HW147" s="1112"/>
      <c r="HX147" s="1112"/>
      <c r="HY147" s="1112"/>
      <c r="HZ147" s="1112"/>
      <c r="IA147" s="1112"/>
      <c r="IB147" s="1112"/>
      <c r="IC147" s="1112"/>
      <c r="ID147" s="1112"/>
      <c r="IE147" s="1112"/>
      <c r="IF147" s="1112"/>
      <c r="IG147" s="1112"/>
      <c r="IH147" s="1112"/>
      <c r="II147" s="1112"/>
      <c r="IJ147" s="1112"/>
      <c r="IK147" s="1112"/>
      <c r="IL147" s="1112"/>
      <c r="IM147" s="1112"/>
      <c r="IN147" s="1112"/>
      <c r="IO147" s="1112"/>
      <c r="IP147" s="1112"/>
      <c r="IQ147" s="1112"/>
      <c r="IR147" s="1112"/>
      <c r="IS147" s="1112"/>
      <c r="IT147" s="1112"/>
      <c r="IU147" s="1112"/>
      <c r="IV147" s="1112"/>
      <c r="IW147" s="1112"/>
      <c r="IX147" s="1112"/>
      <c r="IY147" s="1112"/>
      <c r="IZ147" s="1112"/>
      <c r="JA147" s="1112"/>
      <c r="JB147" s="1112"/>
      <c r="JC147" s="1112"/>
      <c r="JD147" s="1112"/>
      <c r="JE147" s="1112"/>
      <c r="JF147" s="1112"/>
      <c r="JG147" s="1112"/>
      <c r="JH147" s="1112"/>
      <c r="JI147" s="1112"/>
      <c r="JJ147" s="1112"/>
      <c r="JK147" s="1112"/>
      <c r="JL147" s="1112"/>
      <c r="JM147" s="1112"/>
      <c r="JN147" s="1112"/>
      <c r="JO147" s="1112"/>
      <c r="JP147" s="1112"/>
      <c r="JQ147" s="1112"/>
      <c r="JR147" s="1112"/>
      <c r="JS147" s="1112"/>
      <c r="JT147" s="1112"/>
      <c r="JU147" s="1112"/>
      <c r="JV147" s="1112"/>
      <c r="JW147" s="1112"/>
      <c r="JX147" s="1112"/>
      <c r="JY147" s="1112"/>
      <c r="JZ147" s="1112"/>
      <c r="KA147" s="1112"/>
      <c r="KB147" s="1112"/>
      <c r="KC147" s="1112"/>
      <c r="KD147" s="1112"/>
      <c r="KE147" s="1112"/>
      <c r="KF147" s="1112"/>
      <c r="KG147" s="1112"/>
      <c r="KH147" s="1112"/>
      <c r="KI147" s="1112"/>
      <c r="KJ147" s="1112"/>
      <c r="KK147" s="1112"/>
      <c r="KL147" s="1112"/>
      <c r="KM147" s="1112"/>
      <c r="KN147" s="1112"/>
      <c r="KO147" s="1112"/>
      <c r="KP147" s="1112"/>
      <c r="KQ147" s="1112"/>
      <c r="KR147" s="1112"/>
      <c r="KS147" s="1112"/>
      <c r="KT147" s="1112"/>
      <c r="KU147" s="1112"/>
      <c r="KV147" s="1112"/>
      <c r="KW147" s="1112"/>
      <c r="KX147" s="1112"/>
      <c r="KY147" s="1112"/>
      <c r="KZ147" s="1112"/>
      <c r="LA147" s="1112"/>
      <c r="LB147" s="1112"/>
      <c r="LC147" s="1112"/>
      <c r="LD147" s="1112"/>
      <c r="LE147" s="1112"/>
      <c r="LF147" s="1112"/>
      <c r="LG147" s="1112"/>
      <c r="LH147" s="1112"/>
      <c r="LI147" s="1112"/>
      <c r="LJ147" s="1112"/>
      <c r="LK147" s="1112"/>
      <c r="LL147" s="1112"/>
      <c r="LM147" s="1112"/>
      <c r="LN147" s="1112"/>
      <c r="LO147" s="1112"/>
      <c r="LP147" s="1112"/>
      <c r="LQ147" s="1112"/>
      <c r="LR147" s="1112"/>
      <c r="LS147" s="1112"/>
      <c r="LT147" s="1112"/>
      <c r="LU147" s="1112"/>
      <c r="LV147" s="1112"/>
      <c r="LW147" s="1112"/>
      <c r="LX147" s="1112"/>
      <c r="LY147" s="1112"/>
      <c r="LZ147" s="1112"/>
      <c r="MA147" s="1112"/>
      <c r="MB147" s="1112"/>
      <c r="MC147" s="1112"/>
      <c r="MD147" s="1112"/>
      <c r="ME147" s="1112"/>
      <c r="MF147" s="1112"/>
      <c r="MG147" s="1112"/>
      <c r="MH147" s="1112"/>
      <c r="MI147" s="1112"/>
      <c r="MJ147" s="1112"/>
      <c r="MK147" s="1112"/>
      <c r="ML147" s="1112"/>
      <c r="MM147" s="1112"/>
      <c r="MN147" s="1112"/>
      <c r="MO147" s="1112"/>
      <c r="MP147" s="1112"/>
      <c r="MQ147" s="1112"/>
      <c r="MR147" s="1112"/>
      <c r="MS147" s="1112"/>
      <c r="MT147" s="1112"/>
      <c r="MU147" s="1112"/>
      <c r="MV147" s="1112"/>
      <c r="MW147" s="1112"/>
      <c r="MX147" s="1112"/>
      <c r="MY147" s="1112"/>
      <c r="MZ147" s="1112"/>
      <c r="NA147" s="1112"/>
      <c r="NB147" s="1112"/>
      <c r="NC147" s="1112"/>
      <c r="ND147" s="1112"/>
      <c r="NE147" s="1112"/>
      <c r="NF147" s="1112"/>
      <c r="NG147" s="1112"/>
      <c r="NH147" s="1112"/>
      <c r="NI147" s="1112"/>
      <c r="NJ147" s="1112"/>
      <c r="NK147" s="1112"/>
      <c r="NL147" s="1112"/>
      <c r="NM147" s="1112"/>
      <c r="NN147" s="1112"/>
      <c r="NO147" s="1112"/>
      <c r="NP147" s="1112"/>
      <c r="NQ147" s="1112"/>
      <c r="NR147" s="1112"/>
      <c r="NS147" s="1112"/>
      <c r="NT147" s="1112"/>
      <c r="NU147" s="1112"/>
      <c r="NV147" s="1112"/>
      <c r="NW147" s="1112"/>
      <c r="NX147" s="1112"/>
      <c r="NY147" s="1112"/>
      <c r="NZ147" s="1112"/>
      <c r="OA147" s="1112"/>
      <c r="OB147" s="1112"/>
      <c r="OC147" s="1112"/>
      <c r="OD147" s="1112"/>
      <c r="OE147" s="1112"/>
      <c r="OF147" s="1112"/>
      <c r="OG147" s="1112"/>
      <c r="OH147" s="1112"/>
      <c r="OI147" s="1112"/>
      <c r="OJ147" s="1112"/>
      <c r="OK147" s="1112"/>
      <c r="OL147" s="1112"/>
      <c r="OM147" s="1112"/>
      <c r="ON147" s="1112"/>
      <c r="OO147" s="1112"/>
      <c r="OP147" s="1112"/>
      <c r="OQ147" s="1112"/>
      <c r="OR147" s="1112"/>
      <c r="OS147" s="1112"/>
      <c r="OT147" s="1112"/>
      <c r="OU147" s="1112"/>
      <c r="OV147" s="1112"/>
      <c r="OW147" s="1112"/>
      <c r="OX147" s="1112"/>
      <c r="OY147" s="1112"/>
      <c r="OZ147" s="1112"/>
      <c r="PA147" s="1112"/>
      <c r="PB147" s="1112"/>
      <c r="PC147" s="1112"/>
      <c r="PD147" s="1112"/>
      <c r="PE147" s="1112"/>
      <c r="PF147" s="1112"/>
      <c r="PG147" s="1112"/>
      <c r="PH147" s="1112"/>
      <c r="PI147" s="1112"/>
      <c r="PJ147" s="1112"/>
      <c r="PK147" s="1112"/>
      <c r="PL147" s="1112"/>
      <c r="PM147" s="1112"/>
      <c r="PN147" s="1112"/>
      <c r="PO147" s="1112"/>
      <c r="PP147" s="1112"/>
      <c r="PQ147" s="1112"/>
      <c r="PR147" s="1112"/>
      <c r="PS147" s="1112"/>
      <c r="PT147" s="1112"/>
      <c r="PU147" s="1112"/>
      <c r="PV147" s="1112"/>
      <c r="PW147" s="1112"/>
      <c r="PX147" s="1112"/>
      <c r="PY147" s="1112"/>
      <c r="PZ147" s="1112"/>
      <c r="QA147" s="1112"/>
      <c r="QB147" s="1112"/>
      <c r="QC147" s="1112"/>
      <c r="QD147" s="1112"/>
      <c r="QE147" s="1112"/>
      <c r="QF147" s="1112"/>
      <c r="QG147" s="1112"/>
      <c r="QH147" s="1112"/>
      <c r="QI147" s="1112"/>
      <c r="QJ147" s="1112"/>
      <c r="QK147" s="1112"/>
      <c r="QL147" s="1112"/>
      <c r="QM147" s="1112"/>
      <c r="QN147" s="1112"/>
      <c r="QO147" s="1112"/>
      <c r="QP147" s="1112"/>
      <c r="QQ147" s="1112"/>
      <c r="QR147" s="1112"/>
      <c r="QS147" s="1112"/>
      <c r="QT147" s="1112"/>
      <c r="QU147" s="1112"/>
      <c r="QV147" s="1112"/>
      <c r="QW147" s="1112"/>
      <c r="QX147" s="1112"/>
      <c r="QY147" s="1112"/>
      <c r="QZ147" s="1112"/>
      <c r="RA147" s="1112"/>
      <c r="RB147" s="1112"/>
      <c r="RC147" s="1112"/>
      <c r="RD147" s="1112"/>
      <c r="RE147" s="1112"/>
      <c r="RF147" s="1112"/>
      <c r="RG147" s="1112"/>
      <c r="RH147" s="1112"/>
      <c r="RI147" s="1112"/>
      <c r="RJ147" s="1112"/>
      <c r="RK147" s="1112"/>
      <c r="RL147" s="1112"/>
      <c r="RM147" s="1112"/>
      <c r="RN147" s="1112"/>
      <c r="RO147" s="1112"/>
      <c r="RP147" s="1112"/>
      <c r="RQ147" s="1112"/>
      <c r="RR147" s="1112"/>
      <c r="RS147" s="1112"/>
      <c r="RT147" s="1112"/>
      <c r="RU147" s="1112"/>
      <c r="RV147" s="1112"/>
      <c r="RW147" s="1112"/>
      <c r="RX147" s="1112"/>
      <c r="RY147" s="1112"/>
      <c r="RZ147" s="1112"/>
      <c r="SA147" s="1112"/>
      <c r="SB147" s="1112"/>
      <c r="SC147" s="1112"/>
      <c r="SD147" s="1112"/>
      <c r="SE147" s="1112"/>
      <c r="SF147" s="1112"/>
      <c r="SG147" s="1112"/>
      <c r="SH147" s="1112"/>
      <c r="SI147" s="1112"/>
      <c r="SJ147" s="1112"/>
      <c r="SK147" s="1112"/>
      <c r="SL147" s="1112"/>
      <c r="SM147" s="1112"/>
      <c r="SN147" s="1112"/>
      <c r="SO147" s="1112"/>
      <c r="SP147" s="1112"/>
      <c r="SQ147" s="1112"/>
      <c r="SR147" s="1112"/>
      <c r="SS147" s="1112"/>
      <c r="ST147" s="1112"/>
      <c r="SU147" s="1112"/>
      <c r="SV147" s="1112"/>
      <c r="SW147" s="1112"/>
      <c r="SX147" s="1112"/>
      <c r="SY147" s="1112"/>
      <c r="SZ147" s="1112"/>
      <c r="TA147" s="1112"/>
      <c r="TB147" s="1112"/>
      <c r="TC147" s="1112"/>
      <c r="TD147" s="1112"/>
      <c r="TE147" s="1112"/>
      <c r="TF147" s="1112"/>
      <c r="TG147" s="1112"/>
      <c r="TH147" s="1112"/>
      <c r="TI147" s="1112"/>
      <c r="TJ147" s="1112"/>
      <c r="TK147" s="1112"/>
      <c r="TL147" s="1112"/>
      <c r="TM147" s="1112"/>
      <c r="TN147" s="1112"/>
      <c r="TO147" s="1112"/>
      <c r="TP147" s="1112"/>
      <c r="TQ147" s="1112"/>
      <c r="TR147" s="1112"/>
      <c r="TS147" s="1112"/>
      <c r="TT147" s="1112"/>
      <c r="TU147" s="1112"/>
      <c r="TV147" s="1112"/>
      <c r="TW147" s="1112"/>
      <c r="TX147" s="1112"/>
      <c r="TY147" s="1112"/>
      <c r="TZ147" s="1112"/>
      <c r="UA147" s="1112"/>
      <c r="UB147" s="1112"/>
      <c r="UC147" s="1112"/>
      <c r="UD147" s="1112"/>
      <c r="UE147" s="1112"/>
      <c r="UF147" s="1112"/>
      <c r="UG147" s="1112"/>
      <c r="UH147" s="1112"/>
      <c r="UI147" s="1112"/>
      <c r="UJ147" s="1112"/>
      <c r="UK147" s="1112"/>
      <c r="UL147" s="1112"/>
      <c r="UM147" s="1112"/>
      <c r="UN147" s="1112"/>
      <c r="UO147" s="1112"/>
      <c r="UP147" s="1112"/>
      <c r="UQ147" s="1112"/>
      <c r="UR147" s="1112"/>
      <c r="US147" s="1112"/>
      <c r="UT147" s="1112"/>
      <c r="UU147" s="1112"/>
      <c r="UV147" s="1112"/>
      <c r="UW147" s="1112"/>
      <c r="UX147" s="1112"/>
      <c r="UY147" s="1112"/>
      <c r="UZ147" s="1112"/>
      <c r="VA147" s="1112"/>
      <c r="VB147" s="1112"/>
      <c r="VC147" s="1112"/>
      <c r="VD147" s="1112"/>
      <c r="VE147" s="1112"/>
      <c r="VF147" s="1112"/>
      <c r="VG147" s="1112"/>
      <c r="VH147" s="1112"/>
      <c r="VI147" s="1112"/>
      <c r="VJ147" s="1112"/>
      <c r="VK147" s="1112"/>
      <c r="VL147" s="1112"/>
      <c r="VM147" s="1112"/>
      <c r="VN147" s="1112"/>
      <c r="VO147" s="1112"/>
      <c r="VP147" s="1112"/>
      <c r="VQ147" s="1112"/>
      <c r="VR147" s="1112"/>
      <c r="VS147" s="1112"/>
      <c r="VT147" s="1112"/>
      <c r="VU147" s="1112"/>
      <c r="VV147" s="1112"/>
      <c r="VW147" s="1112"/>
      <c r="VX147" s="1112"/>
      <c r="VY147" s="1112"/>
      <c r="VZ147" s="1112"/>
      <c r="WA147" s="1112"/>
    </row>
    <row r="148" spans="9:599">
      <c r="I148" s="1112"/>
      <c r="J148" s="1112"/>
      <c r="K148" s="1112"/>
      <c r="L148" s="1112"/>
      <c r="M148" s="1112"/>
      <c r="N148" s="1112"/>
      <c r="O148" s="1112"/>
      <c r="P148" s="1112"/>
      <c r="Q148" s="1112"/>
      <c r="R148" s="1112"/>
      <c r="S148" s="1112"/>
      <c r="T148" s="1112"/>
      <c r="U148" s="1112"/>
      <c r="V148" s="1112"/>
      <c r="W148" s="1112"/>
      <c r="X148" s="1112"/>
      <c r="Y148" s="1112"/>
      <c r="Z148" s="1112"/>
      <c r="AA148" s="1112"/>
      <c r="AB148" s="1112"/>
      <c r="AC148" s="1112"/>
      <c r="AD148" s="1112"/>
      <c r="AE148" s="1112"/>
      <c r="AF148" s="1112"/>
      <c r="AG148" s="1112"/>
      <c r="AH148" s="1112"/>
      <c r="AI148" s="1112"/>
      <c r="AJ148" s="1112"/>
      <c r="AK148" s="1112"/>
      <c r="AL148" s="1112"/>
      <c r="AM148" s="1112"/>
      <c r="AN148" s="1112"/>
      <c r="AO148" s="1112"/>
      <c r="AP148" s="1112"/>
      <c r="AQ148" s="1112"/>
      <c r="AR148" s="1112"/>
      <c r="AS148" s="1112"/>
      <c r="AT148" s="1112"/>
      <c r="AU148" s="1112"/>
      <c r="AV148" s="1112"/>
      <c r="AW148" s="1112"/>
      <c r="AX148" s="1112"/>
      <c r="AY148" s="1112"/>
      <c r="AZ148" s="1112"/>
      <c r="BA148" s="1112"/>
      <c r="BB148" s="1112"/>
      <c r="BC148" s="1112"/>
      <c r="BD148" s="1112"/>
      <c r="BE148" s="1112"/>
      <c r="BF148" s="1112"/>
      <c r="BG148" s="1112"/>
      <c r="BH148" s="1112"/>
      <c r="BI148" s="1112"/>
      <c r="BJ148" s="1112"/>
      <c r="BK148" s="1112"/>
      <c r="BL148" s="1112"/>
      <c r="BM148" s="1112"/>
      <c r="BN148" s="1112"/>
      <c r="BO148" s="1112"/>
      <c r="BP148" s="1112"/>
      <c r="BQ148" s="1112"/>
      <c r="BR148" s="1112"/>
      <c r="BS148" s="1112"/>
      <c r="BT148" s="1112"/>
      <c r="BU148" s="1112"/>
      <c r="BV148" s="1112"/>
      <c r="BW148" s="1112"/>
      <c r="BX148" s="1112"/>
      <c r="BY148" s="1112"/>
      <c r="BZ148" s="1112"/>
      <c r="CA148" s="1112"/>
      <c r="CB148" s="1112"/>
      <c r="CC148" s="1112"/>
      <c r="CD148" s="1112"/>
      <c r="CE148" s="1112"/>
      <c r="CF148" s="1112"/>
      <c r="CG148" s="1112"/>
      <c r="CH148" s="1112"/>
      <c r="CI148" s="1112"/>
      <c r="CJ148" s="1112"/>
      <c r="CK148" s="1112"/>
      <c r="CL148" s="1112"/>
      <c r="CM148" s="1112"/>
      <c r="CN148" s="1112"/>
      <c r="CO148" s="1112"/>
      <c r="CP148" s="1112"/>
      <c r="CQ148" s="1112"/>
      <c r="CR148" s="1112"/>
      <c r="CS148" s="1112"/>
      <c r="CT148" s="1112"/>
      <c r="CU148" s="1112"/>
      <c r="CV148" s="1112"/>
      <c r="CW148" s="1112"/>
      <c r="CX148" s="1112"/>
      <c r="CY148" s="1112"/>
      <c r="CZ148" s="1112"/>
      <c r="DA148" s="1112"/>
      <c r="DB148" s="1112"/>
      <c r="DC148" s="1112"/>
      <c r="DD148" s="1112"/>
      <c r="DE148" s="1112"/>
      <c r="DF148" s="1112"/>
      <c r="DG148" s="1112"/>
      <c r="DH148" s="1112"/>
      <c r="DI148" s="1112"/>
      <c r="DJ148" s="1112"/>
      <c r="DK148" s="1112"/>
      <c r="DL148" s="1112"/>
      <c r="DM148" s="1112"/>
      <c r="DN148" s="1112"/>
      <c r="DO148" s="1112"/>
      <c r="DP148" s="1112"/>
      <c r="DQ148" s="1112"/>
      <c r="DR148" s="1112"/>
      <c r="DS148" s="1112"/>
      <c r="DT148" s="1112"/>
      <c r="DU148" s="1112"/>
      <c r="DV148" s="1112"/>
      <c r="DW148" s="1112"/>
      <c r="DX148" s="1112"/>
      <c r="DY148" s="1112"/>
      <c r="DZ148" s="1112"/>
      <c r="EA148" s="1112"/>
      <c r="EB148" s="1112"/>
      <c r="EC148" s="1112"/>
      <c r="ED148" s="1112"/>
      <c r="EE148" s="1112"/>
      <c r="EF148" s="1112"/>
      <c r="EG148" s="1112"/>
      <c r="EH148" s="1112"/>
      <c r="EI148" s="1112"/>
      <c r="EJ148" s="1112"/>
      <c r="EK148" s="1112"/>
      <c r="EL148" s="1112"/>
      <c r="EM148" s="1112"/>
      <c r="EN148" s="1112"/>
      <c r="EO148" s="1112"/>
      <c r="EP148" s="1112"/>
      <c r="EQ148" s="1112"/>
      <c r="ER148" s="1112"/>
      <c r="ES148" s="1112"/>
      <c r="ET148" s="1112"/>
      <c r="EU148" s="1112"/>
      <c r="EV148" s="1112"/>
      <c r="EW148" s="1112"/>
      <c r="EX148" s="1112"/>
      <c r="EY148" s="1112"/>
      <c r="EZ148" s="1112"/>
      <c r="FA148" s="1112"/>
      <c r="FB148" s="1112"/>
      <c r="FC148" s="1112"/>
      <c r="FD148" s="1112"/>
      <c r="FE148" s="1112"/>
      <c r="FF148" s="1112"/>
      <c r="FG148" s="1112"/>
      <c r="FH148" s="1112"/>
      <c r="FI148" s="1112"/>
      <c r="FJ148" s="1112"/>
      <c r="FK148" s="1112"/>
      <c r="FL148" s="1112"/>
      <c r="FM148" s="1112"/>
      <c r="FN148" s="1112"/>
      <c r="FO148" s="1112"/>
      <c r="FP148" s="1112"/>
      <c r="FQ148" s="1112"/>
      <c r="FR148" s="1112"/>
      <c r="FS148" s="1112"/>
      <c r="FT148" s="1112"/>
      <c r="FU148" s="1112"/>
      <c r="FV148" s="1112"/>
      <c r="FW148" s="1112"/>
      <c r="FX148" s="1112"/>
      <c r="FY148" s="1112"/>
      <c r="FZ148" s="1112"/>
      <c r="GA148" s="1112"/>
      <c r="GB148" s="1112"/>
      <c r="GC148" s="1112"/>
      <c r="GD148" s="1112"/>
      <c r="GE148" s="1112"/>
      <c r="GF148" s="1112"/>
      <c r="GG148" s="1112"/>
      <c r="GH148" s="1112"/>
      <c r="GI148" s="1112"/>
      <c r="GJ148" s="1112"/>
      <c r="GK148" s="1112"/>
      <c r="GL148" s="1112"/>
      <c r="GM148" s="1112"/>
      <c r="GN148" s="1112"/>
      <c r="GO148" s="1112"/>
      <c r="GP148" s="1112"/>
      <c r="GQ148" s="1112"/>
      <c r="GR148" s="1112"/>
      <c r="GS148" s="1112"/>
      <c r="GT148" s="1112"/>
      <c r="GU148" s="1112"/>
      <c r="GV148" s="1112"/>
      <c r="GW148" s="1112"/>
      <c r="GX148" s="1112"/>
      <c r="GY148" s="1112"/>
      <c r="GZ148" s="1112"/>
      <c r="HA148" s="1112"/>
      <c r="HB148" s="1112"/>
      <c r="HC148" s="1112"/>
      <c r="HD148" s="1112"/>
      <c r="HE148" s="1112"/>
      <c r="HF148" s="1112"/>
      <c r="HG148" s="1112"/>
      <c r="HH148" s="1112"/>
      <c r="HI148" s="1112"/>
      <c r="HJ148" s="1112"/>
      <c r="HK148" s="1112"/>
      <c r="HL148" s="1112"/>
      <c r="HM148" s="1112"/>
      <c r="HN148" s="1112"/>
      <c r="HO148" s="1112"/>
      <c r="HP148" s="1112"/>
      <c r="HQ148" s="1112"/>
      <c r="HR148" s="1112"/>
      <c r="HS148" s="1112"/>
      <c r="HT148" s="1112"/>
      <c r="HU148" s="1112"/>
      <c r="HV148" s="1112"/>
      <c r="HW148" s="1112"/>
      <c r="HX148" s="1112"/>
      <c r="HY148" s="1112"/>
      <c r="HZ148" s="1112"/>
      <c r="IA148" s="1112"/>
      <c r="IB148" s="1112"/>
      <c r="IC148" s="1112"/>
      <c r="ID148" s="1112"/>
      <c r="IE148" s="1112"/>
      <c r="IF148" s="1112"/>
      <c r="IG148" s="1112"/>
      <c r="IH148" s="1112"/>
      <c r="II148" s="1112"/>
      <c r="IJ148" s="1112"/>
      <c r="IK148" s="1112"/>
      <c r="IL148" s="1112"/>
      <c r="IM148" s="1112"/>
      <c r="IN148" s="1112"/>
      <c r="IO148" s="1112"/>
      <c r="IP148" s="1112"/>
      <c r="IQ148" s="1112"/>
      <c r="IR148" s="1112"/>
      <c r="IS148" s="1112"/>
      <c r="IT148" s="1112"/>
      <c r="IU148" s="1112"/>
      <c r="IV148" s="1112"/>
      <c r="IW148" s="1112"/>
      <c r="IX148" s="1112"/>
      <c r="IY148" s="1112"/>
      <c r="IZ148" s="1112"/>
      <c r="JA148" s="1112"/>
      <c r="JB148" s="1112"/>
      <c r="JC148" s="1112"/>
      <c r="JD148" s="1112"/>
      <c r="JE148" s="1112"/>
      <c r="JF148" s="1112"/>
      <c r="JG148" s="1112"/>
      <c r="JH148" s="1112"/>
      <c r="JI148" s="1112"/>
      <c r="JJ148" s="1112"/>
      <c r="JK148" s="1112"/>
      <c r="JL148" s="1112"/>
      <c r="JM148" s="1112"/>
      <c r="JN148" s="1112"/>
      <c r="JO148" s="1112"/>
      <c r="JP148" s="1112"/>
      <c r="JQ148" s="1112"/>
      <c r="JR148" s="1112"/>
      <c r="JS148" s="1112"/>
      <c r="JT148" s="1112"/>
      <c r="JU148" s="1112"/>
      <c r="JV148" s="1112"/>
      <c r="JW148" s="1112"/>
      <c r="JX148" s="1112"/>
      <c r="JY148" s="1112"/>
      <c r="JZ148" s="1112"/>
      <c r="KA148" s="1112"/>
      <c r="KB148" s="1112"/>
      <c r="KC148" s="1112"/>
      <c r="KD148" s="1112"/>
      <c r="KE148" s="1112"/>
      <c r="KF148" s="1112"/>
      <c r="KG148" s="1112"/>
      <c r="KH148" s="1112"/>
      <c r="KI148" s="1112"/>
      <c r="KJ148" s="1112"/>
      <c r="KK148" s="1112"/>
      <c r="KL148" s="1112"/>
      <c r="KM148" s="1112"/>
      <c r="KN148" s="1112"/>
      <c r="KO148" s="1112"/>
      <c r="KP148" s="1112"/>
      <c r="KQ148" s="1112"/>
      <c r="KR148" s="1112"/>
      <c r="KS148" s="1112"/>
      <c r="KT148" s="1112"/>
      <c r="KU148" s="1112"/>
      <c r="KV148" s="1112"/>
      <c r="KW148" s="1112"/>
      <c r="KX148" s="1112"/>
      <c r="KY148" s="1112"/>
      <c r="KZ148" s="1112"/>
      <c r="LA148" s="1112"/>
      <c r="LB148" s="1112"/>
      <c r="LC148" s="1112"/>
      <c r="LD148" s="1112"/>
      <c r="LE148" s="1112"/>
      <c r="LF148" s="1112"/>
      <c r="LG148" s="1112"/>
      <c r="LH148" s="1112"/>
      <c r="LI148" s="1112"/>
      <c r="LJ148" s="1112"/>
      <c r="LK148" s="1112"/>
      <c r="LL148" s="1112"/>
      <c r="LM148" s="1112"/>
      <c r="LN148" s="1112"/>
      <c r="LO148" s="1112"/>
      <c r="LP148" s="1112"/>
      <c r="LQ148" s="1112"/>
      <c r="LR148" s="1112"/>
      <c r="LS148" s="1112"/>
      <c r="LT148" s="1112"/>
      <c r="LU148" s="1112"/>
      <c r="LV148" s="1112"/>
      <c r="LW148" s="1112"/>
      <c r="LX148" s="1112"/>
      <c r="LY148" s="1112"/>
      <c r="LZ148" s="1112"/>
      <c r="MA148" s="1112"/>
      <c r="MB148" s="1112"/>
      <c r="MC148" s="1112"/>
      <c r="MD148" s="1112"/>
      <c r="ME148" s="1112"/>
      <c r="MF148" s="1112"/>
      <c r="MG148" s="1112"/>
      <c r="MH148" s="1112"/>
      <c r="MI148" s="1112"/>
      <c r="MJ148" s="1112"/>
      <c r="MK148" s="1112"/>
      <c r="ML148" s="1112"/>
      <c r="MM148" s="1112"/>
      <c r="MN148" s="1112"/>
      <c r="MO148" s="1112"/>
      <c r="MP148" s="1112"/>
      <c r="MQ148" s="1112"/>
      <c r="MR148" s="1112"/>
      <c r="MS148" s="1112"/>
      <c r="MT148" s="1112"/>
      <c r="MU148" s="1112"/>
      <c r="MV148" s="1112"/>
      <c r="MW148" s="1112"/>
      <c r="MX148" s="1112"/>
      <c r="MY148" s="1112"/>
      <c r="MZ148" s="1112"/>
      <c r="NA148" s="1112"/>
      <c r="NB148" s="1112"/>
      <c r="NC148" s="1112"/>
      <c r="ND148" s="1112"/>
      <c r="NE148" s="1112"/>
      <c r="NF148" s="1112"/>
      <c r="NG148" s="1112"/>
      <c r="NH148" s="1112"/>
      <c r="NI148" s="1112"/>
      <c r="NJ148" s="1112"/>
      <c r="NK148" s="1112"/>
      <c r="NL148" s="1112"/>
      <c r="NM148" s="1112"/>
      <c r="NN148" s="1112"/>
      <c r="NO148" s="1112"/>
      <c r="NP148" s="1112"/>
      <c r="NQ148" s="1112"/>
      <c r="NR148" s="1112"/>
      <c r="NS148" s="1112"/>
      <c r="NT148" s="1112"/>
      <c r="NU148" s="1112"/>
      <c r="NV148" s="1112"/>
      <c r="NW148" s="1112"/>
      <c r="NX148" s="1112"/>
      <c r="NY148" s="1112"/>
      <c r="NZ148" s="1112"/>
      <c r="OA148" s="1112"/>
      <c r="OB148" s="1112"/>
      <c r="OC148" s="1112"/>
      <c r="OD148" s="1112"/>
      <c r="OE148" s="1112"/>
      <c r="OF148" s="1112"/>
      <c r="OG148" s="1112"/>
      <c r="OH148" s="1112"/>
      <c r="OI148" s="1112"/>
      <c r="OJ148" s="1112"/>
      <c r="OK148" s="1112"/>
      <c r="OL148" s="1112"/>
      <c r="OM148" s="1112"/>
      <c r="ON148" s="1112"/>
      <c r="OO148" s="1112"/>
      <c r="OP148" s="1112"/>
      <c r="OQ148" s="1112"/>
      <c r="OR148" s="1112"/>
      <c r="OS148" s="1112"/>
      <c r="OT148" s="1112"/>
      <c r="OU148" s="1112"/>
      <c r="OV148" s="1112"/>
      <c r="OW148" s="1112"/>
      <c r="OX148" s="1112"/>
      <c r="OY148" s="1112"/>
      <c r="OZ148" s="1112"/>
      <c r="PA148" s="1112"/>
      <c r="PB148" s="1112"/>
      <c r="PC148" s="1112"/>
      <c r="PD148" s="1112"/>
      <c r="PE148" s="1112"/>
      <c r="PF148" s="1112"/>
      <c r="PG148" s="1112"/>
      <c r="PH148" s="1112"/>
      <c r="PI148" s="1112"/>
      <c r="PJ148" s="1112"/>
      <c r="PK148" s="1112"/>
      <c r="PL148" s="1112"/>
      <c r="PM148" s="1112"/>
      <c r="PN148" s="1112"/>
      <c r="PO148" s="1112"/>
      <c r="PP148" s="1112"/>
      <c r="PQ148" s="1112"/>
      <c r="PR148" s="1112"/>
      <c r="PS148" s="1112"/>
      <c r="PT148" s="1112"/>
      <c r="PU148" s="1112"/>
      <c r="PV148" s="1112"/>
      <c r="PW148" s="1112"/>
      <c r="PX148" s="1112"/>
      <c r="PY148" s="1112"/>
      <c r="PZ148" s="1112"/>
      <c r="QA148" s="1112"/>
      <c r="QB148" s="1112"/>
      <c r="QC148" s="1112"/>
      <c r="QD148" s="1112"/>
      <c r="QE148" s="1112"/>
      <c r="QF148" s="1112"/>
      <c r="QG148" s="1112"/>
      <c r="QH148" s="1112"/>
      <c r="QI148" s="1112"/>
      <c r="QJ148" s="1112"/>
      <c r="QK148" s="1112"/>
      <c r="QL148" s="1112"/>
      <c r="QM148" s="1112"/>
      <c r="QN148" s="1112"/>
      <c r="QO148" s="1112"/>
      <c r="QP148" s="1112"/>
      <c r="QQ148" s="1112"/>
      <c r="QR148" s="1112"/>
      <c r="QS148" s="1112"/>
      <c r="QT148" s="1112"/>
      <c r="QU148" s="1112"/>
      <c r="QV148" s="1112"/>
      <c r="QW148" s="1112"/>
      <c r="QX148" s="1112"/>
      <c r="QY148" s="1112"/>
      <c r="QZ148" s="1112"/>
      <c r="RA148" s="1112"/>
      <c r="RB148" s="1112"/>
      <c r="RC148" s="1112"/>
      <c r="RD148" s="1112"/>
      <c r="RE148" s="1112"/>
      <c r="RF148" s="1112"/>
      <c r="RG148" s="1112"/>
      <c r="RH148" s="1112"/>
      <c r="RI148" s="1112"/>
      <c r="RJ148" s="1112"/>
      <c r="RK148" s="1112"/>
      <c r="RL148" s="1112"/>
      <c r="RM148" s="1112"/>
      <c r="RN148" s="1112"/>
      <c r="RO148" s="1112"/>
      <c r="RP148" s="1112"/>
      <c r="RQ148" s="1112"/>
      <c r="RR148" s="1112"/>
      <c r="RS148" s="1112"/>
      <c r="RT148" s="1112"/>
      <c r="RU148" s="1112"/>
      <c r="RV148" s="1112"/>
      <c r="RW148" s="1112"/>
      <c r="RX148" s="1112"/>
      <c r="RY148" s="1112"/>
      <c r="RZ148" s="1112"/>
      <c r="SA148" s="1112"/>
      <c r="SB148" s="1112"/>
      <c r="SC148" s="1112"/>
      <c r="SD148" s="1112"/>
      <c r="SE148" s="1112"/>
      <c r="SF148" s="1112"/>
      <c r="SG148" s="1112"/>
      <c r="SH148" s="1112"/>
      <c r="SI148" s="1112"/>
      <c r="SJ148" s="1112"/>
      <c r="SK148" s="1112"/>
      <c r="SL148" s="1112"/>
      <c r="SM148" s="1112"/>
      <c r="SN148" s="1112"/>
      <c r="SO148" s="1112"/>
      <c r="SP148" s="1112"/>
      <c r="SQ148" s="1112"/>
      <c r="SR148" s="1112"/>
      <c r="SS148" s="1112"/>
      <c r="ST148" s="1112"/>
      <c r="SU148" s="1112"/>
      <c r="SV148" s="1112"/>
      <c r="SW148" s="1112"/>
      <c r="SX148" s="1112"/>
      <c r="SY148" s="1112"/>
      <c r="SZ148" s="1112"/>
      <c r="TA148" s="1112"/>
      <c r="TB148" s="1112"/>
      <c r="TC148" s="1112"/>
      <c r="TD148" s="1112"/>
      <c r="TE148" s="1112"/>
      <c r="TF148" s="1112"/>
      <c r="TG148" s="1112"/>
      <c r="TH148" s="1112"/>
      <c r="TI148" s="1112"/>
      <c r="TJ148" s="1112"/>
      <c r="TK148" s="1112"/>
      <c r="TL148" s="1112"/>
      <c r="TM148" s="1112"/>
      <c r="TN148" s="1112"/>
      <c r="TO148" s="1112"/>
      <c r="TP148" s="1112"/>
      <c r="TQ148" s="1112"/>
      <c r="TR148" s="1112"/>
      <c r="TS148" s="1112"/>
      <c r="TT148" s="1112"/>
      <c r="TU148" s="1112"/>
      <c r="TV148" s="1112"/>
      <c r="TW148" s="1112"/>
      <c r="TX148" s="1112"/>
      <c r="TY148" s="1112"/>
      <c r="TZ148" s="1112"/>
      <c r="UA148" s="1112"/>
      <c r="UB148" s="1112"/>
      <c r="UC148" s="1112"/>
      <c r="UD148" s="1112"/>
      <c r="UE148" s="1112"/>
      <c r="UF148" s="1112"/>
      <c r="UG148" s="1112"/>
      <c r="UH148" s="1112"/>
      <c r="UI148" s="1112"/>
      <c r="UJ148" s="1112"/>
      <c r="UK148" s="1112"/>
      <c r="UL148" s="1112"/>
      <c r="UM148" s="1112"/>
      <c r="UN148" s="1112"/>
      <c r="UO148" s="1112"/>
      <c r="UP148" s="1112"/>
      <c r="UQ148" s="1112"/>
      <c r="UR148" s="1112"/>
      <c r="US148" s="1112"/>
      <c r="UT148" s="1112"/>
      <c r="UU148" s="1112"/>
      <c r="UV148" s="1112"/>
      <c r="UW148" s="1112"/>
      <c r="UX148" s="1112"/>
      <c r="UY148" s="1112"/>
      <c r="UZ148" s="1112"/>
      <c r="VA148" s="1112"/>
      <c r="VB148" s="1112"/>
      <c r="VC148" s="1112"/>
      <c r="VD148" s="1112"/>
      <c r="VE148" s="1112"/>
      <c r="VF148" s="1112"/>
      <c r="VG148" s="1112"/>
      <c r="VH148" s="1112"/>
      <c r="VI148" s="1112"/>
      <c r="VJ148" s="1112"/>
      <c r="VK148" s="1112"/>
      <c r="VL148" s="1112"/>
      <c r="VM148" s="1112"/>
      <c r="VN148" s="1112"/>
      <c r="VO148" s="1112"/>
      <c r="VP148" s="1112"/>
      <c r="VQ148" s="1112"/>
      <c r="VR148" s="1112"/>
      <c r="VS148" s="1112"/>
      <c r="VT148" s="1112"/>
      <c r="VU148" s="1112"/>
      <c r="VV148" s="1112"/>
      <c r="VW148" s="1112"/>
      <c r="VX148" s="1112"/>
      <c r="VY148" s="1112"/>
      <c r="VZ148" s="1112"/>
      <c r="WA148" s="1112"/>
    </row>
    <row r="149" spans="9:599">
      <c r="I149" s="1112"/>
      <c r="J149" s="1112"/>
      <c r="K149" s="1112"/>
      <c r="L149" s="1112"/>
      <c r="M149" s="1112"/>
      <c r="N149" s="1112"/>
      <c r="O149" s="1112"/>
      <c r="P149" s="1112"/>
      <c r="Q149" s="1112"/>
      <c r="R149" s="1112"/>
      <c r="S149" s="1112"/>
      <c r="T149" s="1112"/>
      <c r="U149" s="1112"/>
      <c r="V149" s="1112"/>
      <c r="W149" s="1112"/>
      <c r="X149" s="1112"/>
      <c r="Y149" s="1112"/>
      <c r="Z149" s="1112"/>
      <c r="AA149" s="1112"/>
      <c r="AB149" s="1112"/>
      <c r="AC149" s="1112"/>
      <c r="AD149" s="1112"/>
      <c r="AE149" s="1112"/>
      <c r="AF149" s="1112"/>
      <c r="AG149" s="1112"/>
      <c r="AH149" s="1112"/>
      <c r="AI149" s="1112"/>
      <c r="AJ149" s="1112"/>
      <c r="AK149" s="1112"/>
      <c r="AL149" s="1112"/>
      <c r="AM149" s="1112"/>
      <c r="AN149" s="1112"/>
      <c r="AO149" s="1112"/>
      <c r="AP149" s="1112"/>
      <c r="AQ149" s="1112"/>
      <c r="AR149" s="1112"/>
      <c r="AS149" s="1112"/>
      <c r="AT149" s="1112"/>
      <c r="AU149" s="1112"/>
      <c r="AV149" s="1112"/>
      <c r="AW149" s="1112"/>
      <c r="AX149" s="1112"/>
      <c r="AY149" s="1112"/>
      <c r="AZ149" s="1112"/>
      <c r="BA149" s="1112"/>
      <c r="BB149" s="1112"/>
      <c r="BC149" s="1112"/>
      <c r="BD149" s="1112"/>
      <c r="BE149" s="1112"/>
      <c r="BF149" s="1112"/>
      <c r="BG149" s="1112"/>
      <c r="BH149" s="1112"/>
      <c r="BI149" s="1112"/>
      <c r="BJ149" s="1112"/>
      <c r="BK149" s="1112"/>
      <c r="BL149" s="1112"/>
      <c r="BM149" s="1112"/>
      <c r="BN149" s="1112"/>
      <c r="BO149" s="1112"/>
      <c r="BP149" s="1112"/>
      <c r="BQ149" s="1112"/>
      <c r="BR149" s="1112"/>
      <c r="BS149" s="1112"/>
      <c r="BT149" s="1112"/>
      <c r="BU149" s="1112"/>
      <c r="BV149" s="1112"/>
      <c r="BW149" s="1112"/>
      <c r="BX149" s="1112"/>
      <c r="BY149" s="1112"/>
      <c r="BZ149" s="1112"/>
      <c r="CA149" s="1112"/>
      <c r="CB149" s="1112"/>
      <c r="CC149" s="1112"/>
      <c r="CD149" s="1112"/>
      <c r="CE149" s="1112"/>
      <c r="CF149" s="1112"/>
      <c r="CG149" s="1112"/>
      <c r="CH149" s="1112"/>
      <c r="CI149" s="1112"/>
      <c r="CJ149" s="1112"/>
      <c r="CK149" s="1112"/>
      <c r="CL149" s="1112"/>
      <c r="CM149" s="1112"/>
      <c r="CN149" s="1112"/>
      <c r="CO149" s="1112"/>
      <c r="CP149" s="1112"/>
      <c r="CQ149" s="1112"/>
      <c r="CR149" s="1112"/>
      <c r="CS149" s="1112"/>
      <c r="CT149" s="1112"/>
      <c r="CU149" s="1112"/>
      <c r="CV149" s="1112"/>
      <c r="CW149" s="1112"/>
      <c r="CX149" s="1112"/>
      <c r="CY149" s="1112"/>
      <c r="CZ149" s="1112"/>
      <c r="DA149" s="1112"/>
      <c r="DB149" s="1112"/>
      <c r="DC149" s="1112"/>
      <c r="DD149" s="1112"/>
      <c r="DE149" s="1112"/>
      <c r="DF149" s="1112"/>
      <c r="DG149" s="1112"/>
      <c r="DH149" s="1112"/>
      <c r="DI149" s="1112"/>
      <c r="DJ149" s="1112"/>
      <c r="DK149" s="1112"/>
      <c r="DL149" s="1112"/>
      <c r="DM149" s="1112"/>
      <c r="DN149" s="1112"/>
      <c r="DO149" s="1112"/>
      <c r="DP149" s="1112"/>
      <c r="DQ149" s="1112"/>
      <c r="DR149" s="1112"/>
      <c r="DS149" s="1112"/>
      <c r="DT149" s="1112"/>
      <c r="DU149" s="1112"/>
      <c r="DV149" s="1112"/>
      <c r="DW149" s="1112"/>
      <c r="DX149" s="1112"/>
      <c r="DY149" s="1112"/>
      <c r="DZ149" s="1112"/>
      <c r="EA149" s="1112"/>
      <c r="EB149" s="1112"/>
      <c r="EC149" s="1112"/>
      <c r="ED149" s="1112"/>
      <c r="EE149" s="1112"/>
      <c r="EF149" s="1112"/>
      <c r="EG149" s="1112"/>
      <c r="EH149" s="1112"/>
      <c r="EI149" s="1112"/>
      <c r="EJ149" s="1112"/>
      <c r="EK149" s="1112"/>
      <c r="EL149" s="1112"/>
      <c r="EM149" s="1112"/>
      <c r="EN149" s="1112"/>
      <c r="EO149" s="1112"/>
      <c r="EP149" s="1112"/>
      <c r="EQ149" s="1112"/>
      <c r="ER149" s="1112"/>
      <c r="ES149" s="1112"/>
      <c r="ET149" s="1112"/>
      <c r="EU149" s="1112"/>
      <c r="EV149" s="1112"/>
      <c r="EW149" s="1112"/>
      <c r="EX149" s="1112"/>
      <c r="EY149" s="1112"/>
      <c r="EZ149" s="1112"/>
      <c r="FA149" s="1112"/>
      <c r="FB149" s="1112"/>
      <c r="FC149" s="1112"/>
      <c r="FD149" s="1112"/>
      <c r="FE149" s="1112"/>
      <c r="FF149" s="1112"/>
      <c r="FG149" s="1112"/>
      <c r="FH149" s="1112"/>
      <c r="FI149" s="1112"/>
      <c r="FJ149" s="1112"/>
      <c r="FK149" s="1112"/>
      <c r="FL149" s="1112"/>
      <c r="FM149" s="1112"/>
      <c r="FN149" s="1112"/>
      <c r="FO149" s="1112"/>
      <c r="FP149" s="1112"/>
      <c r="FQ149" s="1112"/>
      <c r="FR149" s="1112"/>
      <c r="FS149" s="1112"/>
      <c r="FT149" s="1112"/>
      <c r="FU149" s="1112"/>
      <c r="FV149" s="1112"/>
      <c r="FW149" s="1112"/>
      <c r="FX149" s="1112"/>
      <c r="FY149" s="1112"/>
      <c r="FZ149" s="1112"/>
      <c r="GA149" s="1112"/>
      <c r="GB149" s="1112"/>
      <c r="GC149" s="1112"/>
      <c r="GD149" s="1112"/>
      <c r="GE149" s="1112"/>
      <c r="GF149" s="1112"/>
      <c r="GG149" s="1112"/>
      <c r="GH149" s="1112"/>
      <c r="GI149" s="1112"/>
      <c r="GJ149" s="1112"/>
      <c r="GK149" s="1112"/>
      <c r="GL149" s="1112"/>
      <c r="GM149" s="1112"/>
      <c r="GN149" s="1112"/>
      <c r="GO149" s="1112"/>
      <c r="GP149" s="1112"/>
      <c r="GQ149" s="1112"/>
      <c r="GR149" s="1112"/>
      <c r="GS149" s="1112"/>
      <c r="GT149" s="1112"/>
      <c r="GU149" s="1112"/>
      <c r="GV149" s="1112"/>
      <c r="GW149" s="1112"/>
      <c r="GX149" s="1112"/>
      <c r="GY149" s="1112"/>
      <c r="GZ149" s="1112"/>
      <c r="HA149" s="1112"/>
      <c r="HB149" s="1112"/>
      <c r="HC149" s="1112"/>
      <c r="HD149" s="1112"/>
      <c r="HE149" s="1112"/>
      <c r="HF149" s="1112"/>
      <c r="HG149" s="1112"/>
      <c r="HH149" s="1112"/>
      <c r="HI149" s="1112"/>
      <c r="HJ149" s="1112"/>
      <c r="HK149" s="1112"/>
      <c r="HL149" s="1112"/>
      <c r="HM149" s="1112"/>
      <c r="HN149" s="1112"/>
      <c r="HO149" s="1112"/>
      <c r="HP149" s="1112"/>
      <c r="HQ149" s="1112"/>
      <c r="HR149" s="1112"/>
      <c r="HS149" s="1112"/>
      <c r="HT149" s="1112"/>
      <c r="HU149" s="1112"/>
      <c r="HV149" s="1112"/>
      <c r="HW149" s="1112"/>
      <c r="HX149" s="1112"/>
      <c r="HY149" s="1112"/>
      <c r="HZ149" s="1112"/>
      <c r="IA149" s="1112"/>
      <c r="IB149" s="1112"/>
      <c r="IC149" s="1112"/>
      <c r="ID149" s="1112"/>
      <c r="IE149" s="1112"/>
      <c r="IF149" s="1112"/>
      <c r="IG149" s="1112"/>
      <c r="IH149" s="1112"/>
      <c r="II149" s="1112"/>
      <c r="IJ149" s="1112"/>
      <c r="IK149" s="1112"/>
      <c r="IL149" s="1112"/>
      <c r="IM149" s="1112"/>
      <c r="IN149" s="1112"/>
      <c r="IO149" s="1112"/>
      <c r="IP149" s="1112"/>
      <c r="IQ149" s="1112"/>
      <c r="IR149" s="1112"/>
      <c r="IS149" s="1112"/>
      <c r="IT149" s="1112"/>
      <c r="IU149" s="1112"/>
      <c r="IV149" s="1112"/>
      <c r="IW149" s="1112"/>
      <c r="IX149" s="1112"/>
      <c r="IY149" s="1112"/>
      <c r="IZ149" s="1112"/>
      <c r="JA149" s="1112"/>
      <c r="JB149" s="1112"/>
      <c r="JC149" s="1112"/>
      <c r="JD149" s="1112"/>
      <c r="JE149" s="1112"/>
      <c r="JF149" s="1112"/>
      <c r="JG149" s="1112"/>
      <c r="JH149" s="1112"/>
      <c r="JI149" s="1112"/>
      <c r="JJ149" s="1112"/>
      <c r="JK149" s="1112"/>
      <c r="JL149" s="1112"/>
      <c r="JM149" s="1112"/>
      <c r="JN149" s="1112"/>
      <c r="JO149" s="1112"/>
      <c r="JP149" s="1112"/>
      <c r="JQ149" s="1112"/>
      <c r="JR149" s="1112"/>
      <c r="JS149" s="1112"/>
      <c r="JT149" s="1112"/>
      <c r="JU149" s="1112"/>
      <c r="JV149" s="1112"/>
      <c r="JW149" s="1112"/>
      <c r="JX149" s="1112"/>
      <c r="JY149" s="1112"/>
      <c r="JZ149" s="1112"/>
      <c r="KA149" s="1112"/>
      <c r="KB149" s="1112"/>
      <c r="KC149" s="1112"/>
      <c r="KD149" s="1112"/>
      <c r="KE149" s="1112"/>
      <c r="KF149" s="1112"/>
      <c r="KG149" s="1112"/>
      <c r="KH149" s="1112"/>
      <c r="KI149" s="1112"/>
      <c r="KJ149" s="1112"/>
      <c r="KK149" s="1112"/>
      <c r="KL149" s="1112"/>
      <c r="KM149" s="1112"/>
      <c r="KN149" s="1112"/>
      <c r="KO149" s="1112"/>
      <c r="KP149" s="1112"/>
      <c r="KQ149" s="1112"/>
      <c r="KR149" s="1112"/>
      <c r="KS149" s="1112"/>
      <c r="KT149" s="1112"/>
      <c r="KU149" s="1112"/>
      <c r="KV149" s="1112"/>
      <c r="KW149" s="1112"/>
      <c r="KX149" s="1112"/>
      <c r="KY149" s="1112"/>
      <c r="KZ149" s="1112"/>
      <c r="LA149" s="1112"/>
      <c r="LB149" s="1112"/>
      <c r="LC149" s="1112"/>
      <c r="LD149" s="1112"/>
      <c r="LE149" s="1112"/>
      <c r="LF149" s="1112"/>
      <c r="LG149" s="1112"/>
      <c r="LH149" s="1112"/>
      <c r="LI149" s="1112"/>
      <c r="LJ149" s="1112"/>
      <c r="LK149" s="1112"/>
      <c r="LL149" s="1112"/>
      <c r="LM149" s="1112"/>
      <c r="LN149" s="1112"/>
      <c r="LO149" s="1112"/>
      <c r="LP149" s="1112"/>
      <c r="LQ149" s="1112"/>
      <c r="LR149" s="1112"/>
      <c r="LS149" s="1112"/>
      <c r="LT149" s="1112"/>
      <c r="LU149" s="1112"/>
      <c r="LV149" s="1112"/>
      <c r="LW149" s="1112"/>
      <c r="LX149" s="1112"/>
      <c r="LY149" s="1112"/>
      <c r="LZ149" s="1112"/>
      <c r="MA149" s="1112"/>
      <c r="MB149" s="1112"/>
      <c r="MC149" s="1112"/>
      <c r="MD149" s="1112"/>
      <c r="ME149" s="1112"/>
      <c r="MF149" s="1112"/>
      <c r="MG149" s="1112"/>
      <c r="MH149" s="1112"/>
      <c r="MI149" s="1112"/>
      <c r="MJ149" s="1112"/>
      <c r="MK149" s="1112"/>
      <c r="ML149" s="1112"/>
      <c r="MM149" s="1112"/>
      <c r="MN149" s="1112"/>
      <c r="MO149" s="1112"/>
      <c r="MP149" s="1112"/>
      <c r="MQ149" s="1112"/>
      <c r="MR149" s="1112"/>
      <c r="MS149" s="1112"/>
      <c r="MT149" s="1112"/>
      <c r="MU149" s="1112"/>
      <c r="MV149" s="1112"/>
      <c r="MW149" s="1112"/>
      <c r="MX149" s="1112"/>
      <c r="MY149" s="1112"/>
      <c r="MZ149" s="1112"/>
      <c r="NA149" s="1112"/>
      <c r="NB149" s="1112"/>
      <c r="NC149" s="1112"/>
      <c r="ND149" s="1112"/>
      <c r="NE149" s="1112"/>
      <c r="NF149" s="1112"/>
      <c r="NG149" s="1112"/>
      <c r="NH149" s="1112"/>
      <c r="NI149" s="1112"/>
      <c r="NJ149" s="1112"/>
      <c r="NK149" s="1112"/>
      <c r="NL149" s="1112"/>
      <c r="NM149" s="1112"/>
      <c r="NN149" s="1112"/>
      <c r="NO149" s="1112"/>
      <c r="NP149" s="1112"/>
      <c r="NQ149" s="1112"/>
      <c r="NR149" s="1112"/>
      <c r="NS149" s="1112"/>
      <c r="NT149" s="1112"/>
      <c r="NU149" s="1112"/>
      <c r="NV149" s="1112"/>
      <c r="NW149" s="1112"/>
      <c r="NX149" s="1112"/>
      <c r="NY149" s="1112"/>
      <c r="NZ149" s="1112"/>
      <c r="OA149" s="1112"/>
      <c r="OB149" s="1112"/>
      <c r="OC149" s="1112"/>
      <c r="OD149" s="1112"/>
      <c r="OE149" s="1112"/>
      <c r="OF149" s="1112"/>
      <c r="OG149" s="1112"/>
      <c r="OH149" s="1112"/>
      <c r="OI149" s="1112"/>
      <c r="OJ149" s="1112"/>
      <c r="OK149" s="1112"/>
      <c r="OL149" s="1112"/>
      <c r="OM149" s="1112"/>
      <c r="ON149" s="1112"/>
      <c r="OO149" s="1112"/>
      <c r="OP149" s="1112"/>
      <c r="OQ149" s="1112"/>
      <c r="OR149" s="1112"/>
      <c r="OS149" s="1112"/>
      <c r="OT149" s="1112"/>
      <c r="OU149" s="1112"/>
      <c r="OV149" s="1112"/>
      <c r="OW149" s="1112"/>
      <c r="OX149" s="1112"/>
      <c r="OY149" s="1112"/>
      <c r="OZ149" s="1112"/>
      <c r="PA149" s="1112"/>
      <c r="PB149" s="1112"/>
      <c r="PC149" s="1112"/>
      <c r="PD149" s="1112"/>
      <c r="PE149" s="1112"/>
      <c r="PF149" s="1112"/>
      <c r="PG149" s="1112"/>
      <c r="PH149" s="1112"/>
      <c r="PI149" s="1112"/>
      <c r="PJ149" s="1112"/>
      <c r="PK149" s="1112"/>
      <c r="PL149" s="1112"/>
      <c r="PM149" s="1112"/>
      <c r="PN149" s="1112"/>
      <c r="PO149" s="1112"/>
      <c r="PP149" s="1112"/>
      <c r="PQ149" s="1112"/>
      <c r="PR149" s="1112"/>
      <c r="PS149" s="1112"/>
      <c r="PT149" s="1112"/>
      <c r="PU149" s="1112"/>
      <c r="PV149" s="1112"/>
      <c r="PW149" s="1112"/>
      <c r="PX149" s="1112"/>
      <c r="PY149" s="1112"/>
      <c r="PZ149" s="1112"/>
      <c r="QA149" s="1112"/>
      <c r="QB149" s="1112"/>
      <c r="QC149" s="1112"/>
      <c r="QD149" s="1112"/>
      <c r="QE149" s="1112"/>
      <c r="QF149" s="1112"/>
      <c r="QG149" s="1112"/>
      <c r="QH149" s="1112"/>
      <c r="QI149" s="1112"/>
      <c r="QJ149" s="1112"/>
      <c r="QK149" s="1112"/>
      <c r="QL149" s="1112"/>
      <c r="QM149" s="1112"/>
      <c r="QN149" s="1112"/>
      <c r="QO149" s="1112"/>
      <c r="QP149" s="1112"/>
      <c r="QQ149" s="1112"/>
      <c r="QR149" s="1112"/>
      <c r="QS149" s="1112"/>
      <c r="QT149" s="1112"/>
      <c r="QU149" s="1112"/>
      <c r="QV149" s="1112"/>
      <c r="QW149" s="1112"/>
      <c r="QX149" s="1112"/>
      <c r="QY149" s="1112"/>
      <c r="QZ149" s="1112"/>
      <c r="RA149" s="1112"/>
      <c r="RB149" s="1112"/>
      <c r="RC149" s="1112"/>
      <c r="RD149" s="1112"/>
      <c r="RE149" s="1112"/>
      <c r="RF149" s="1112"/>
      <c r="RG149" s="1112"/>
      <c r="RH149" s="1112"/>
      <c r="RI149" s="1112"/>
      <c r="RJ149" s="1112"/>
      <c r="RK149" s="1112"/>
      <c r="RL149" s="1112"/>
      <c r="RM149" s="1112"/>
      <c r="RN149" s="1112"/>
      <c r="RO149" s="1112"/>
      <c r="RP149" s="1112"/>
      <c r="RQ149" s="1112"/>
      <c r="RR149" s="1112"/>
      <c r="RS149" s="1112"/>
      <c r="RT149" s="1112"/>
      <c r="RU149" s="1112"/>
      <c r="RV149" s="1112"/>
      <c r="RW149" s="1112"/>
      <c r="RX149" s="1112"/>
      <c r="RY149" s="1112"/>
      <c r="RZ149" s="1112"/>
      <c r="SA149" s="1112"/>
      <c r="SB149" s="1112"/>
      <c r="SC149" s="1112"/>
      <c r="SD149" s="1112"/>
      <c r="SE149" s="1112"/>
      <c r="SF149" s="1112"/>
      <c r="SG149" s="1112"/>
      <c r="SH149" s="1112"/>
      <c r="SI149" s="1112"/>
      <c r="SJ149" s="1112"/>
      <c r="SK149" s="1112"/>
      <c r="SL149" s="1112"/>
      <c r="SM149" s="1112"/>
      <c r="SN149" s="1112"/>
      <c r="SO149" s="1112"/>
      <c r="SP149" s="1112"/>
      <c r="SQ149" s="1112"/>
      <c r="SR149" s="1112"/>
      <c r="SS149" s="1112"/>
      <c r="ST149" s="1112"/>
      <c r="SU149" s="1112"/>
      <c r="SV149" s="1112"/>
      <c r="SW149" s="1112"/>
      <c r="SX149" s="1112"/>
      <c r="SY149" s="1112"/>
      <c r="SZ149" s="1112"/>
      <c r="TA149" s="1112"/>
      <c r="TB149" s="1112"/>
      <c r="TC149" s="1112"/>
      <c r="TD149" s="1112"/>
      <c r="TE149" s="1112"/>
      <c r="TF149" s="1112"/>
      <c r="TG149" s="1112"/>
      <c r="TH149" s="1112"/>
      <c r="TI149" s="1112"/>
      <c r="TJ149" s="1112"/>
      <c r="TK149" s="1112"/>
      <c r="TL149" s="1112"/>
      <c r="TM149" s="1112"/>
      <c r="TN149" s="1112"/>
      <c r="TO149" s="1112"/>
      <c r="TP149" s="1112"/>
      <c r="TQ149" s="1112"/>
      <c r="TR149" s="1112"/>
      <c r="TS149" s="1112"/>
      <c r="TT149" s="1112"/>
      <c r="TU149" s="1112"/>
      <c r="TV149" s="1112"/>
      <c r="TW149" s="1112"/>
      <c r="TX149" s="1112"/>
      <c r="TY149" s="1112"/>
      <c r="TZ149" s="1112"/>
      <c r="UA149" s="1112"/>
      <c r="UB149" s="1112"/>
      <c r="UC149" s="1112"/>
      <c r="UD149" s="1112"/>
      <c r="UE149" s="1112"/>
      <c r="UF149" s="1112"/>
      <c r="UG149" s="1112"/>
      <c r="UH149" s="1112"/>
      <c r="UI149" s="1112"/>
      <c r="UJ149" s="1112"/>
      <c r="UK149" s="1112"/>
      <c r="UL149" s="1112"/>
      <c r="UM149" s="1112"/>
      <c r="UN149" s="1112"/>
      <c r="UO149" s="1112"/>
      <c r="UP149" s="1112"/>
      <c r="UQ149" s="1112"/>
      <c r="UR149" s="1112"/>
      <c r="US149" s="1112"/>
      <c r="UT149" s="1112"/>
      <c r="UU149" s="1112"/>
      <c r="UV149" s="1112"/>
      <c r="UW149" s="1112"/>
      <c r="UX149" s="1112"/>
      <c r="UY149" s="1112"/>
      <c r="UZ149" s="1112"/>
      <c r="VA149" s="1112"/>
      <c r="VB149" s="1112"/>
      <c r="VC149" s="1112"/>
      <c r="VD149" s="1112"/>
      <c r="VE149" s="1112"/>
      <c r="VF149" s="1112"/>
      <c r="VG149" s="1112"/>
      <c r="VH149" s="1112"/>
      <c r="VI149" s="1112"/>
      <c r="VJ149" s="1112"/>
      <c r="VK149" s="1112"/>
      <c r="VL149" s="1112"/>
      <c r="VM149" s="1112"/>
      <c r="VN149" s="1112"/>
      <c r="VO149" s="1112"/>
      <c r="VP149" s="1112"/>
      <c r="VQ149" s="1112"/>
      <c r="VR149" s="1112"/>
      <c r="VS149" s="1112"/>
      <c r="VT149" s="1112"/>
      <c r="VU149" s="1112"/>
      <c r="VV149" s="1112"/>
      <c r="VW149" s="1112"/>
      <c r="VX149" s="1112"/>
      <c r="VY149" s="1112"/>
      <c r="VZ149" s="1112"/>
      <c r="WA149" s="1112"/>
    </row>
    <row r="150" spans="9:599">
      <c r="I150" s="1112"/>
      <c r="J150" s="1112"/>
      <c r="K150" s="1112"/>
      <c r="L150" s="1112"/>
      <c r="M150" s="1112"/>
      <c r="N150" s="1112"/>
      <c r="O150" s="1112"/>
      <c r="P150" s="1112"/>
      <c r="Q150" s="1112"/>
      <c r="R150" s="1112"/>
      <c r="S150" s="1112"/>
      <c r="T150" s="1112"/>
      <c r="U150" s="1112"/>
      <c r="V150" s="1112"/>
      <c r="W150" s="1112"/>
      <c r="X150" s="1112"/>
      <c r="Y150" s="1112"/>
      <c r="Z150" s="1112"/>
      <c r="AA150" s="1112"/>
      <c r="AB150" s="1112"/>
      <c r="AC150" s="1112"/>
      <c r="AD150" s="1112"/>
      <c r="AE150" s="1112"/>
      <c r="AF150" s="1112"/>
      <c r="AG150" s="1112"/>
      <c r="AH150" s="1112"/>
      <c r="AI150" s="1112"/>
      <c r="AJ150" s="1112"/>
      <c r="AK150" s="1112"/>
      <c r="AL150" s="1112"/>
      <c r="AM150" s="1112"/>
      <c r="AN150" s="1112"/>
      <c r="AO150" s="1112"/>
      <c r="AP150" s="1112"/>
      <c r="AQ150" s="1112"/>
      <c r="AR150" s="1112"/>
      <c r="AS150" s="1112"/>
      <c r="AT150" s="1112"/>
      <c r="AU150" s="1112"/>
      <c r="AV150" s="1112"/>
      <c r="AW150" s="1112"/>
      <c r="AX150" s="1112"/>
      <c r="AY150" s="1112"/>
      <c r="AZ150" s="1112"/>
      <c r="BA150" s="1112"/>
      <c r="BB150" s="1112"/>
      <c r="BC150" s="1112"/>
      <c r="BD150" s="1112"/>
      <c r="BE150" s="1112"/>
      <c r="BF150" s="1112"/>
      <c r="BG150" s="1112"/>
      <c r="BH150" s="1112"/>
      <c r="BI150" s="1112"/>
      <c r="BJ150" s="1112"/>
      <c r="BK150" s="1112"/>
      <c r="BL150" s="1112"/>
      <c r="BM150" s="1112"/>
      <c r="BN150" s="1112"/>
      <c r="BO150" s="1112"/>
      <c r="BP150" s="1112"/>
      <c r="BQ150" s="1112"/>
      <c r="BR150" s="1112"/>
      <c r="BS150" s="1112"/>
      <c r="BT150" s="1112"/>
      <c r="BU150" s="1112"/>
      <c r="BV150" s="1112"/>
      <c r="BW150" s="1112"/>
      <c r="BX150" s="1112"/>
      <c r="BY150" s="1112"/>
      <c r="BZ150" s="1112"/>
      <c r="CA150" s="1112"/>
      <c r="CB150" s="1112"/>
      <c r="CC150" s="1112"/>
      <c r="CD150" s="1112"/>
      <c r="CE150" s="1112"/>
      <c r="CF150" s="1112"/>
      <c r="CG150" s="1112"/>
      <c r="CH150" s="1112"/>
      <c r="CI150" s="1112"/>
      <c r="CJ150" s="1112"/>
      <c r="CK150" s="1112"/>
      <c r="CL150" s="1112"/>
      <c r="CM150" s="1112"/>
      <c r="CN150" s="1112"/>
      <c r="CO150" s="1112"/>
      <c r="CP150" s="1112"/>
      <c r="CQ150" s="1112"/>
      <c r="CR150" s="1112"/>
      <c r="CS150" s="1112"/>
      <c r="CT150" s="1112"/>
      <c r="CU150" s="1112"/>
      <c r="CV150" s="1112"/>
      <c r="CW150" s="1112"/>
      <c r="CX150" s="1112"/>
      <c r="CY150" s="1112"/>
      <c r="CZ150" s="1112"/>
      <c r="DA150" s="1112"/>
      <c r="DB150" s="1112"/>
      <c r="DC150" s="1112"/>
      <c r="DD150" s="1112"/>
      <c r="DE150" s="1112"/>
      <c r="DF150" s="1112"/>
      <c r="DG150" s="1112"/>
      <c r="DH150" s="1112"/>
      <c r="DI150" s="1112"/>
      <c r="DJ150" s="1112"/>
      <c r="DK150" s="1112"/>
      <c r="DL150" s="1112"/>
      <c r="DM150" s="1112"/>
      <c r="DN150" s="1112"/>
      <c r="DO150" s="1112"/>
      <c r="DP150" s="1112"/>
      <c r="DQ150" s="1112"/>
      <c r="DR150" s="1112"/>
      <c r="DS150" s="1112"/>
      <c r="DT150" s="1112"/>
      <c r="DU150" s="1112"/>
      <c r="DV150" s="1112"/>
      <c r="DW150" s="1112"/>
      <c r="DX150" s="1112"/>
      <c r="DY150" s="1112"/>
      <c r="DZ150" s="1112"/>
      <c r="EA150" s="1112"/>
      <c r="EB150" s="1112"/>
      <c r="EC150" s="1112"/>
      <c r="ED150" s="1112"/>
      <c r="EE150" s="1112"/>
      <c r="EF150" s="1112"/>
      <c r="EG150" s="1112"/>
      <c r="EH150" s="1112"/>
      <c r="EI150" s="1112"/>
      <c r="EJ150" s="1112"/>
      <c r="EK150" s="1112"/>
      <c r="EL150" s="1112"/>
      <c r="EM150" s="1112"/>
      <c r="EN150" s="1112"/>
      <c r="EO150" s="1112"/>
      <c r="EP150" s="1112"/>
      <c r="EQ150" s="1112"/>
      <c r="ER150" s="1112"/>
      <c r="ES150" s="1112"/>
      <c r="ET150" s="1112"/>
      <c r="EU150" s="1112"/>
      <c r="EV150" s="1112"/>
      <c r="EW150" s="1112"/>
      <c r="EX150" s="1112"/>
      <c r="EY150" s="1112"/>
      <c r="EZ150" s="1112"/>
      <c r="FA150" s="1112"/>
      <c r="FB150" s="1112"/>
      <c r="FC150" s="1112"/>
      <c r="FD150" s="1112"/>
      <c r="FE150" s="1112"/>
      <c r="FF150" s="1112"/>
      <c r="FG150" s="1112"/>
      <c r="FH150" s="1112"/>
      <c r="FI150" s="1112"/>
      <c r="FJ150" s="1112"/>
      <c r="FK150" s="1112"/>
      <c r="FL150" s="1112"/>
      <c r="FM150" s="1112"/>
      <c r="FN150" s="1112"/>
      <c r="FO150" s="1112"/>
      <c r="FP150" s="1112"/>
      <c r="FQ150" s="1112"/>
      <c r="FR150" s="1112"/>
      <c r="FS150" s="1112"/>
      <c r="FT150" s="1112"/>
      <c r="FU150" s="1112"/>
      <c r="FV150" s="1112"/>
      <c r="FW150" s="1112"/>
      <c r="FX150" s="1112"/>
      <c r="FY150" s="1112"/>
      <c r="FZ150" s="1112"/>
      <c r="GA150" s="1112"/>
      <c r="GB150" s="1112"/>
      <c r="GC150" s="1112"/>
      <c r="GD150" s="1112"/>
      <c r="GE150" s="1112"/>
      <c r="GF150" s="1112"/>
      <c r="GG150" s="1112"/>
      <c r="GH150" s="1112"/>
      <c r="GI150" s="1112"/>
      <c r="GJ150" s="1112"/>
      <c r="GK150" s="1112"/>
      <c r="GL150" s="1112"/>
      <c r="GM150" s="1112"/>
      <c r="GN150" s="1112"/>
      <c r="GO150" s="1112"/>
      <c r="GP150" s="1112"/>
      <c r="GQ150" s="1112"/>
      <c r="GR150" s="1112"/>
      <c r="GS150" s="1112"/>
      <c r="GT150" s="1112"/>
      <c r="GU150" s="1112"/>
      <c r="GV150" s="1112"/>
      <c r="GW150" s="1112"/>
      <c r="GX150" s="1112"/>
      <c r="GY150" s="1112"/>
      <c r="GZ150" s="1112"/>
      <c r="HA150" s="1112"/>
      <c r="HB150" s="1112"/>
      <c r="HC150" s="1112"/>
      <c r="HD150" s="1112"/>
      <c r="HE150" s="1112"/>
      <c r="HF150" s="1112"/>
      <c r="HG150" s="1112"/>
      <c r="HH150" s="1112"/>
      <c r="HI150" s="1112"/>
      <c r="HJ150" s="1112"/>
      <c r="HK150" s="1112"/>
      <c r="HL150" s="1112"/>
      <c r="HM150" s="1112"/>
      <c r="HN150" s="1112"/>
      <c r="HO150" s="1112"/>
      <c r="HP150" s="1112"/>
      <c r="HQ150" s="1112"/>
      <c r="HR150" s="1112"/>
      <c r="HS150" s="1112"/>
      <c r="HT150" s="1112"/>
      <c r="HU150" s="1112"/>
      <c r="HV150" s="1112"/>
      <c r="HW150" s="1112"/>
      <c r="HX150" s="1112"/>
      <c r="HY150" s="1112"/>
      <c r="HZ150" s="1112"/>
      <c r="IA150" s="1112"/>
      <c r="IB150" s="1112"/>
      <c r="IC150" s="1112"/>
      <c r="ID150" s="1112"/>
      <c r="IE150" s="1112"/>
      <c r="IF150" s="1112"/>
      <c r="IG150" s="1112"/>
      <c r="IH150" s="1112"/>
      <c r="II150" s="1112"/>
      <c r="IJ150" s="1112"/>
      <c r="IK150" s="1112"/>
      <c r="IL150" s="1112"/>
      <c r="IM150" s="1112"/>
      <c r="IN150" s="1112"/>
      <c r="IO150" s="1112"/>
      <c r="IP150" s="1112"/>
      <c r="IQ150" s="1112"/>
      <c r="IR150" s="1112"/>
      <c r="IS150" s="1112"/>
      <c r="IT150" s="1112"/>
      <c r="IU150" s="1112"/>
      <c r="IV150" s="1112"/>
      <c r="IW150" s="1112"/>
      <c r="IX150" s="1112"/>
      <c r="IY150" s="1112"/>
      <c r="IZ150" s="1112"/>
      <c r="JA150" s="1112"/>
      <c r="JB150" s="1112"/>
      <c r="JC150" s="1112"/>
      <c r="JD150" s="1112"/>
      <c r="JE150" s="1112"/>
      <c r="JF150" s="1112"/>
      <c r="JG150" s="1112"/>
      <c r="JH150" s="1112"/>
      <c r="JI150" s="1112"/>
      <c r="JJ150" s="1112"/>
      <c r="JK150" s="1112"/>
      <c r="JL150" s="1112"/>
      <c r="JM150" s="1112"/>
      <c r="JN150" s="1112"/>
      <c r="JO150" s="1112"/>
      <c r="JP150" s="1112"/>
      <c r="JQ150" s="1112"/>
      <c r="JR150" s="1112"/>
      <c r="JS150" s="1112"/>
      <c r="JT150" s="1112"/>
      <c r="JU150" s="1112"/>
      <c r="JV150" s="1112"/>
      <c r="JW150" s="1112"/>
      <c r="JX150" s="1112"/>
      <c r="JY150" s="1112"/>
      <c r="JZ150" s="1112"/>
      <c r="KA150" s="1112"/>
      <c r="KB150" s="1112"/>
      <c r="KC150" s="1112"/>
      <c r="KD150" s="1112"/>
      <c r="KE150" s="1112"/>
      <c r="KF150" s="1112"/>
      <c r="KG150" s="1112"/>
      <c r="KH150" s="1112"/>
      <c r="KI150" s="1112"/>
      <c r="KJ150" s="1112"/>
      <c r="KK150" s="1112"/>
      <c r="KL150" s="1112"/>
      <c r="KM150" s="1112"/>
      <c r="KN150" s="1112"/>
      <c r="KO150" s="1112"/>
      <c r="KP150" s="1112"/>
      <c r="KQ150" s="1112"/>
      <c r="KR150" s="1112"/>
      <c r="KS150" s="1112"/>
      <c r="KT150" s="1112"/>
      <c r="KU150" s="1112"/>
      <c r="KV150" s="1112"/>
      <c r="KW150" s="1112"/>
      <c r="KX150" s="1112"/>
      <c r="KY150" s="1112"/>
      <c r="KZ150" s="1112"/>
      <c r="LA150" s="1112"/>
      <c r="LB150" s="1112"/>
      <c r="LC150" s="1112"/>
      <c r="LD150" s="1112"/>
      <c r="LE150" s="1112"/>
      <c r="LF150" s="1112"/>
      <c r="LG150" s="1112"/>
      <c r="LH150" s="1112"/>
      <c r="LI150" s="1112"/>
      <c r="LJ150" s="1112"/>
      <c r="LK150" s="1112"/>
      <c r="LL150" s="1112"/>
      <c r="LM150" s="1112"/>
      <c r="LN150" s="1112"/>
      <c r="LO150" s="1112"/>
      <c r="LP150" s="1112"/>
      <c r="LQ150" s="1112"/>
      <c r="LR150" s="1112"/>
      <c r="LS150" s="1112"/>
      <c r="LT150" s="1112"/>
      <c r="LU150" s="1112"/>
      <c r="LV150" s="1112"/>
      <c r="LW150" s="1112"/>
      <c r="LX150" s="1112"/>
      <c r="LY150" s="1112"/>
      <c r="LZ150" s="1112"/>
      <c r="MA150" s="1112"/>
      <c r="MB150" s="1112"/>
      <c r="MC150" s="1112"/>
      <c r="MD150" s="1112"/>
      <c r="ME150" s="1112"/>
      <c r="MF150" s="1112"/>
      <c r="MG150" s="1112"/>
      <c r="MH150" s="1112"/>
      <c r="MI150" s="1112"/>
      <c r="MJ150" s="1112"/>
      <c r="MK150" s="1112"/>
      <c r="ML150" s="1112"/>
      <c r="MM150" s="1112"/>
      <c r="MN150" s="1112"/>
      <c r="MO150" s="1112"/>
      <c r="MP150" s="1112"/>
      <c r="MQ150" s="1112"/>
      <c r="MR150" s="1112"/>
      <c r="MS150" s="1112"/>
      <c r="MT150" s="1112"/>
      <c r="MU150" s="1112"/>
      <c r="MV150" s="1112"/>
      <c r="MW150" s="1112"/>
      <c r="MX150" s="1112"/>
      <c r="MY150" s="1112"/>
      <c r="MZ150" s="1112"/>
      <c r="NA150" s="1112"/>
      <c r="NB150" s="1112"/>
      <c r="NC150" s="1112"/>
      <c r="ND150" s="1112"/>
      <c r="NE150" s="1112"/>
      <c r="NF150" s="1112"/>
      <c r="NG150" s="1112"/>
      <c r="NH150" s="1112"/>
      <c r="NI150" s="1112"/>
      <c r="NJ150" s="1112"/>
      <c r="NK150" s="1112"/>
      <c r="NL150" s="1112"/>
      <c r="NM150" s="1112"/>
      <c r="NN150" s="1112"/>
      <c r="NO150" s="1112"/>
      <c r="NP150" s="1112"/>
      <c r="NQ150" s="1112"/>
      <c r="NR150" s="1112"/>
      <c r="NS150" s="1112"/>
      <c r="NT150" s="1112"/>
      <c r="NU150" s="1112"/>
      <c r="NV150" s="1112"/>
      <c r="NW150" s="1112"/>
      <c r="NX150" s="1112"/>
      <c r="NY150" s="1112"/>
      <c r="NZ150" s="1112"/>
      <c r="OA150" s="1112"/>
      <c r="OB150" s="1112"/>
      <c r="OC150" s="1112"/>
      <c r="OD150" s="1112"/>
      <c r="OE150" s="1112"/>
      <c r="OF150" s="1112"/>
      <c r="OG150" s="1112"/>
      <c r="OH150" s="1112"/>
      <c r="OI150" s="1112"/>
      <c r="OJ150" s="1112"/>
      <c r="OK150" s="1112"/>
      <c r="OL150" s="1112"/>
      <c r="OM150" s="1112"/>
      <c r="ON150" s="1112"/>
      <c r="OO150" s="1112"/>
      <c r="OP150" s="1112"/>
      <c r="OQ150" s="1112"/>
      <c r="OR150" s="1112"/>
      <c r="OS150" s="1112"/>
      <c r="OT150" s="1112"/>
      <c r="OU150" s="1112"/>
      <c r="OV150" s="1112"/>
      <c r="OW150" s="1112"/>
      <c r="OX150" s="1112"/>
      <c r="OY150" s="1112"/>
      <c r="OZ150" s="1112"/>
      <c r="PA150" s="1112"/>
      <c r="PB150" s="1112"/>
      <c r="PC150" s="1112"/>
      <c r="PD150" s="1112"/>
      <c r="PE150" s="1112"/>
      <c r="PF150" s="1112"/>
      <c r="PG150" s="1112"/>
      <c r="PH150" s="1112"/>
      <c r="PI150" s="1112"/>
      <c r="PJ150" s="1112"/>
      <c r="PK150" s="1112"/>
      <c r="PL150" s="1112"/>
      <c r="PM150" s="1112"/>
      <c r="PN150" s="1112"/>
      <c r="PO150" s="1112"/>
      <c r="PP150" s="1112"/>
      <c r="PQ150" s="1112"/>
      <c r="PR150" s="1112"/>
      <c r="PS150" s="1112"/>
      <c r="PT150" s="1112"/>
      <c r="PU150" s="1112"/>
      <c r="PV150" s="1112"/>
      <c r="PW150" s="1112"/>
      <c r="PX150" s="1112"/>
      <c r="PY150" s="1112"/>
      <c r="PZ150" s="1112"/>
      <c r="QA150" s="1112"/>
      <c r="QB150" s="1112"/>
      <c r="QC150" s="1112"/>
      <c r="QD150" s="1112"/>
      <c r="QE150" s="1112"/>
      <c r="QF150" s="1112"/>
      <c r="QG150" s="1112"/>
      <c r="QH150" s="1112"/>
      <c r="QI150" s="1112"/>
      <c r="QJ150" s="1112"/>
      <c r="QK150" s="1112"/>
      <c r="QL150" s="1112"/>
      <c r="QM150" s="1112"/>
      <c r="QN150" s="1112"/>
      <c r="QO150" s="1112"/>
      <c r="QP150" s="1112"/>
      <c r="QQ150" s="1112"/>
      <c r="QR150" s="1112"/>
      <c r="QS150" s="1112"/>
      <c r="QT150" s="1112"/>
      <c r="QU150" s="1112"/>
      <c r="QV150" s="1112"/>
      <c r="QW150" s="1112"/>
      <c r="QX150" s="1112"/>
      <c r="QY150" s="1112"/>
      <c r="QZ150" s="1112"/>
      <c r="RA150" s="1112"/>
      <c r="RB150" s="1112"/>
      <c r="RC150" s="1112"/>
      <c r="RD150" s="1112"/>
      <c r="RE150" s="1112"/>
      <c r="RF150" s="1112"/>
      <c r="RG150" s="1112"/>
      <c r="RH150" s="1112"/>
      <c r="RI150" s="1112"/>
      <c r="RJ150" s="1112"/>
      <c r="RK150" s="1112"/>
      <c r="RL150" s="1112"/>
      <c r="RM150" s="1112"/>
      <c r="RN150" s="1112"/>
      <c r="RO150" s="1112"/>
      <c r="RP150" s="1112"/>
      <c r="RQ150" s="1112"/>
      <c r="RR150" s="1112"/>
      <c r="RS150" s="1112"/>
      <c r="RT150" s="1112"/>
      <c r="RU150" s="1112"/>
      <c r="RV150" s="1112"/>
      <c r="RW150" s="1112"/>
      <c r="RX150" s="1112"/>
      <c r="RY150" s="1112"/>
      <c r="RZ150" s="1112"/>
      <c r="SA150" s="1112"/>
      <c r="SB150" s="1112"/>
      <c r="SC150" s="1112"/>
      <c r="SD150" s="1112"/>
      <c r="SE150" s="1112"/>
      <c r="SF150" s="1112"/>
      <c r="SG150" s="1112"/>
      <c r="SH150" s="1112"/>
      <c r="SI150" s="1112"/>
      <c r="SJ150" s="1112"/>
      <c r="SK150" s="1112"/>
      <c r="SL150" s="1112"/>
      <c r="SM150" s="1112"/>
      <c r="SN150" s="1112"/>
      <c r="SO150" s="1112"/>
      <c r="SP150" s="1112"/>
      <c r="SQ150" s="1112"/>
      <c r="SR150" s="1112"/>
      <c r="SS150" s="1112"/>
      <c r="ST150" s="1112"/>
      <c r="SU150" s="1112"/>
      <c r="SV150" s="1112"/>
      <c r="SW150" s="1112"/>
      <c r="SX150" s="1112"/>
      <c r="SY150" s="1112"/>
      <c r="SZ150" s="1112"/>
      <c r="TA150" s="1112"/>
      <c r="TB150" s="1112"/>
      <c r="TC150" s="1112"/>
      <c r="TD150" s="1112"/>
      <c r="TE150" s="1112"/>
      <c r="TF150" s="1112"/>
      <c r="TG150" s="1112"/>
      <c r="TH150" s="1112"/>
      <c r="TI150" s="1112"/>
      <c r="TJ150" s="1112"/>
      <c r="TK150" s="1112"/>
      <c r="TL150" s="1112"/>
      <c r="TM150" s="1112"/>
      <c r="TN150" s="1112"/>
      <c r="TO150" s="1112"/>
      <c r="TP150" s="1112"/>
      <c r="TQ150" s="1112"/>
      <c r="TR150" s="1112"/>
      <c r="TS150" s="1112"/>
      <c r="TT150" s="1112"/>
      <c r="TU150" s="1112"/>
      <c r="TV150" s="1112"/>
      <c r="TW150" s="1112"/>
      <c r="TX150" s="1112"/>
      <c r="TY150" s="1112"/>
      <c r="TZ150" s="1112"/>
      <c r="UA150" s="1112"/>
      <c r="UB150" s="1112"/>
      <c r="UC150" s="1112"/>
      <c r="UD150" s="1112"/>
      <c r="UE150" s="1112"/>
      <c r="UF150" s="1112"/>
      <c r="UG150" s="1112"/>
      <c r="UH150" s="1112"/>
      <c r="UI150" s="1112"/>
      <c r="UJ150" s="1112"/>
      <c r="UK150" s="1112"/>
      <c r="UL150" s="1112"/>
      <c r="UM150" s="1112"/>
      <c r="UN150" s="1112"/>
      <c r="UO150" s="1112"/>
      <c r="UP150" s="1112"/>
      <c r="UQ150" s="1112"/>
      <c r="UR150" s="1112"/>
      <c r="US150" s="1112"/>
      <c r="UT150" s="1112"/>
      <c r="UU150" s="1112"/>
      <c r="UV150" s="1112"/>
      <c r="UW150" s="1112"/>
      <c r="UX150" s="1112"/>
      <c r="UY150" s="1112"/>
      <c r="UZ150" s="1112"/>
      <c r="VA150" s="1112"/>
      <c r="VB150" s="1112"/>
      <c r="VC150" s="1112"/>
      <c r="VD150" s="1112"/>
      <c r="VE150" s="1112"/>
      <c r="VF150" s="1112"/>
      <c r="VG150" s="1112"/>
      <c r="VH150" s="1112"/>
      <c r="VI150" s="1112"/>
      <c r="VJ150" s="1112"/>
      <c r="VK150" s="1112"/>
      <c r="VL150" s="1112"/>
      <c r="VM150" s="1112"/>
      <c r="VN150" s="1112"/>
      <c r="VO150" s="1112"/>
      <c r="VP150" s="1112"/>
      <c r="VQ150" s="1112"/>
      <c r="VR150" s="1112"/>
      <c r="VS150" s="1112"/>
      <c r="VT150" s="1112"/>
      <c r="VU150" s="1112"/>
      <c r="VV150" s="1112"/>
      <c r="VW150" s="1112"/>
      <c r="VX150" s="1112"/>
      <c r="VY150" s="1112"/>
      <c r="VZ150" s="1112"/>
      <c r="WA150" s="1112"/>
    </row>
    <row r="151" spans="9:599">
      <c r="I151" s="1112"/>
      <c r="J151" s="1112"/>
      <c r="K151" s="1112"/>
      <c r="L151" s="1112"/>
      <c r="M151" s="1112"/>
      <c r="N151" s="1112"/>
      <c r="O151" s="1112"/>
      <c r="P151" s="1112"/>
      <c r="Q151" s="1112"/>
      <c r="R151" s="1112"/>
      <c r="S151" s="1112"/>
      <c r="T151" s="1112"/>
      <c r="U151" s="1112"/>
      <c r="V151" s="1112"/>
      <c r="W151" s="1112"/>
      <c r="X151" s="1112"/>
      <c r="Y151" s="1112"/>
      <c r="Z151" s="1112"/>
      <c r="AA151" s="1112"/>
      <c r="AB151" s="1112"/>
      <c r="AC151" s="1112"/>
      <c r="AD151" s="1112"/>
      <c r="AE151" s="1112"/>
      <c r="AF151" s="1112"/>
      <c r="AG151" s="1112"/>
      <c r="AH151" s="1112"/>
      <c r="AI151" s="1112"/>
      <c r="AJ151" s="1112"/>
      <c r="AK151" s="1112"/>
      <c r="AL151" s="1112"/>
      <c r="AM151" s="1112"/>
      <c r="AN151" s="1112"/>
      <c r="AO151" s="1112"/>
      <c r="AP151" s="1112"/>
      <c r="AQ151" s="1112"/>
      <c r="AR151" s="1112"/>
      <c r="AS151" s="1112"/>
      <c r="AT151" s="1112"/>
      <c r="AU151" s="1112"/>
      <c r="AV151" s="1112"/>
      <c r="AW151" s="1112"/>
      <c r="AX151" s="1112"/>
      <c r="AY151" s="1112"/>
      <c r="AZ151" s="1112"/>
      <c r="BA151" s="1112"/>
      <c r="BB151" s="1112"/>
      <c r="BC151" s="1112"/>
      <c r="BD151" s="1112"/>
      <c r="BE151" s="1112"/>
      <c r="BF151" s="1112"/>
      <c r="BG151" s="1112"/>
      <c r="BH151" s="1112"/>
      <c r="BI151" s="1112"/>
      <c r="BJ151" s="1112"/>
      <c r="BK151" s="1112"/>
      <c r="BL151" s="1112"/>
      <c r="BM151" s="1112"/>
      <c r="BN151" s="1112"/>
      <c r="BO151" s="1112"/>
      <c r="BP151" s="1112"/>
      <c r="BQ151" s="1112"/>
      <c r="BR151" s="1112"/>
      <c r="BS151" s="1112"/>
      <c r="BT151" s="1112"/>
      <c r="BU151" s="1112"/>
      <c r="BV151" s="1112"/>
      <c r="BW151" s="1112"/>
      <c r="BX151" s="1112"/>
      <c r="BY151" s="1112"/>
      <c r="BZ151" s="1112"/>
      <c r="CA151" s="1112"/>
      <c r="CB151" s="1112"/>
      <c r="CC151" s="1112"/>
      <c r="CD151" s="1112"/>
      <c r="CE151" s="1112"/>
      <c r="CF151" s="1112"/>
      <c r="CG151" s="1112"/>
      <c r="CH151" s="1112"/>
      <c r="CI151" s="1112"/>
      <c r="CJ151" s="1112"/>
      <c r="CK151" s="1112"/>
      <c r="CL151" s="1112"/>
      <c r="CM151" s="1112"/>
      <c r="CN151" s="1112"/>
      <c r="CO151" s="1112"/>
      <c r="CP151" s="1112"/>
      <c r="CQ151" s="1112"/>
      <c r="CR151" s="1112"/>
      <c r="CS151" s="1112"/>
      <c r="CT151" s="1112"/>
      <c r="CU151" s="1112"/>
      <c r="CV151" s="1112"/>
      <c r="CW151" s="1112"/>
      <c r="CX151" s="1112"/>
      <c r="CY151" s="1112"/>
      <c r="CZ151" s="1112"/>
      <c r="DA151" s="1112"/>
      <c r="DB151" s="1112"/>
      <c r="DC151" s="1112"/>
      <c r="DD151" s="1112"/>
      <c r="DE151" s="1112"/>
      <c r="DF151" s="1112"/>
      <c r="DG151" s="1112"/>
      <c r="DH151" s="1112"/>
      <c r="DI151" s="1112"/>
      <c r="DJ151" s="1112"/>
      <c r="DK151" s="1112"/>
      <c r="DL151" s="1112"/>
      <c r="DM151" s="1112"/>
      <c r="DN151" s="1112"/>
      <c r="DO151" s="1112"/>
      <c r="DP151" s="1112"/>
      <c r="DQ151" s="1112"/>
      <c r="DR151" s="1112"/>
      <c r="DS151" s="1112"/>
      <c r="DT151" s="1112"/>
      <c r="DU151" s="1112"/>
      <c r="DV151" s="1112"/>
      <c r="DW151" s="1112"/>
      <c r="DX151" s="1112"/>
      <c r="DY151" s="1112"/>
      <c r="DZ151" s="1112"/>
      <c r="EA151" s="1112"/>
      <c r="EB151" s="1112"/>
      <c r="EC151" s="1112"/>
      <c r="ED151" s="1112"/>
      <c r="EE151" s="1112"/>
      <c r="EF151" s="1112"/>
      <c r="EG151" s="1112"/>
      <c r="EH151" s="1112"/>
      <c r="EI151" s="1112"/>
      <c r="EJ151" s="1112"/>
      <c r="EK151" s="1112"/>
      <c r="EL151" s="1112"/>
      <c r="EM151" s="1112"/>
      <c r="EN151" s="1112"/>
      <c r="EO151" s="1112"/>
      <c r="EP151" s="1112"/>
      <c r="EQ151" s="1112"/>
      <c r="ER151" s="1112"/>
      <c r="ES151" s="1112"/>
      <c r="ET151" s="1112"/>
      <c r="EU151" s="1112"/>
      <c r="EV151" s="1112"/>
      <c r="EW151" s="1112"/>
      <c r="EX151" s="1112"/>
      <c r="EY151" s="1112"/>
      <c r="EZ151" s="1112"/>
      <c r="FA151" s="1112"/>
      <c r="FB151" s="1112"/>
      <c r="FC151" s="1112"/>
      <c r="FD151" s="1112"/>
      <c r="FE151" s="1112"/>
      <c r="FF151" s="1112"/>
      <c r="FG151" s="1112"/>
      <c r="FH151" s="1112"/>
      <c r="FI151" s="1112"/>
      <c r="FJ151" s="1112"/>
      <c r="FK151" s="1112"/>
      <c r="FL151" s="1112"/>
      <c r="FM151" s="1112"/>
      <c r="FN151" s="1112"/>
      <c r="FO151" s="1112"/>
      <c r="FP151" s="1112"/>
      <c r="FQ151" s="1112"/>
      <c r="FR151" s="1112"/>
      <c r="FS151" s="1112"/>
      <c r="FT151" s="1112"/>
      <c r="FU151" s="1112"/>
      <c r="FV151" s="1112"/>
      <c r="FW151" s="1112"/>
      <c r="FX151" s="1112"/>
      <c r="FY151" s="1112"/>
      <c r="FZ151" s="1112"/>
      <c r="GA151" s="1112"/>
      <c r="GB151" s="1112"/>
      <c r="GC151" s="1112"/>
      <c r="GD151" s="1112"/>
      <c r="GE151" s="1112"/>
      <c r="GF151" s="1112"/>
      <c r="GG151" s="1112"/>
      <c r="GH151" s="1112"/>
      <c r="GI151" s="1112"/>
      <c r="GJ151" s="1112"/>
      <c r="GK151" s="1112"/>
      <c r="GL151" s="1112"/>
      <c r="GM151" s="1112"/>
      <c r="GN151" s="1112"/>
      <c r="GO151" s="1112"/>
      <c r="GP151" s="1112"/>
      <c r="GQ151" s="1112"/>
      <c r="GR151" s="1112"/>
      <c r="GS151" s="1112"/>
      <c r="GT151" s="1112"/>
      <c r="GU151" s="1112"/>
      <c r="GV151" s="1112"/>
      <c r="GW151" s="1112"/>
      <c r="GX151" s="1112"/>
      <c r="GY151" s="1112"/>
      <c r="GZ151" s="1112"/>
      <c r="HA151" s="1112"/>
      <c r="HB151" s="1112"/>
      <c r="HC151" s="1112"/>
      <c r="HD151" s="1112"/>
      <c r="HE151" s="1112"/>
      <c r="HF151" s="1112"/>
      <c r="HG151" s="1112"/>
      <c r="HH151" s="1112"/>
      <c r="HI151" s="1112"/>
      <c r="HJ151" s="1112"/>
      <c r="HK151" s="1112"/>
      <c r="HL151" s="1112"/>
      <c r="HM151" s="1112"/>
      <c r="HN151" s="1112"/>
      <c r="HO151" s="1112"/>
      <c r="HP151" s="1112"/>
      <c r="HQ151" s="1112"/>
      <c r="HR151" s="1112"/>
      <c r="HS151" s="1112"/>
      <c r="HT151" s="1112"/>
      <c r="HU151" s="1112"/>
      <c r="HV151" s="1112"/>
      <c r="HW151" s="1112"/>
      <c r="HX151" s="1112"/>
      <c r="HY151" s="1112"/>
      <c r="HZ151" s="1112"/>
      <c r="IA151" s="1112"/>
      <c r="IB151" s="1112"/>
      <c r="IC151" s="1112"/>
      <c r="ID151" s="1112"/>
      <c r="IE151" s="1112"/>
      <c r="IF151" s="1112"/>
      <c r="IG151" s="1112"/>
      <c r="IH151" s="1112"/>
      <c r="II151" s="1112"/>
      <c r="IJ151" s="1112"/>
      <c r="IK151" s="1112"/>
      <c r="IL151" s="1112"/>
      <c r="IM151" s="1112"/>
      <c r="IN151" s="1112"/>
      <c r="IO151" s="1112"/>
      <c r="IP151" s="1112"/>
      <c r="IQ151" s="1112"/>
      <c r="IR151" s="1112"/>
      <c r="IS151" s="1112"/>
      <c r="IT151" s="1112"/>
      <c r="IU151" s="1112"/>
      <c r="IV151" s="1112"/>
      <c r="IW151" s="1112"/>
      <c r="IX151" s="1112"/>
      <c r="IY151" s="1112"/>
      <c r="IZ151" s="1112"/>
      <c r="JA151" s="1112"/>
      <c r="JB151" s="1112"/>
      <c r="JC151" s="1112"/>
      <c r="JD151" s="1112"/>
      <c r="JE151" s="1112"/>
      <c r="JF151" s="1112"/>
      <c r="JG151" s="1112"/>
      <c r="JH151" s="1112"/>
      <c r="JI151" s="1112"/>
      <c r="JJ151" s="1112"/>
      <c r="JK151" s="1112"/>
      <c r="JL151" s="1112"/>
      <c r="JM151" s="1112"/>
      <c r="JN151" s="1112"/>
      <c r="JO151" s="1112"/>
      <c r="JP151" s="1112"/>
      <c r="JQ151" s="1112"/>
      <c r="JR151" s="1112"/>
      <c r="JS151" s="1112"/>
      <c r="JT151" s="1112"/>
      <c r="JU151" s="1112"/>
      <c r="JV151" s="1112"/>
      <c r="JW151" s="1112"/>
      <c r="JX151" s="1112"/>
      <c r="JY151" s="1112"/>
      <c r="JZ151" s="1112"/>
      <c r="KA151" s="1112"/>
      <c r="KB151" s="1112"/>
      <c r="KC151" s="1112"/>
      <c r="KD151" s="1112"/>
      <c r="KE151" s="1112"/>
      <c r="KF151" s="1112"/>
      <c r="KG151" s="1112"/>
      <c r="KH151" s="1112"/>
      <c r="KI151" s="1112"/>
      <c r="KJ151" s="1112"/>
      <c r="KK151" s="1112"/>
      <c r="KL151" s="1112"/>
      <c r="KM151" s="1112"/>
      <c r="KN151" s="1112"/>
      <c r="KO151" s="1112"/>
      <c r="KP151" s="1112"/>
      <c r="KQ151" s="1112"/>
      <c r="KR151" s="1112"/>
      <c r="KS151" s="1112"/>
      <c r="KT151" s="1112"/>
      <c r="KU151" s="1112"/>
      <c r="KV151" s="1112"/>
      <c r="KW151" s="1112"/>
      <c r="KX151" s="1112"/>
      <c r="KY151" s="1112"/>
      <c r="KZ151" s="1112"/>
      <c r="LA151" s="1112"/>
      <c r="LB151" s="1112"/>
      <c r="LC151" s="1112"/>
      <c r="LD151" s="1112"/>
      <c r="LE151" s="1112"/>
      <c r="LF151" s="1112"/>
      <c r="LG151" s="1112"/>
      <c r="LH151" s="1112"/>
      <c r="LI151" s="1112"/>
      <c r="LJ151" s="1112"/>
      <c r="LK151" s="1112"/>
      <c r="LL151" s="1112"/>
      <c r="LM151" s="1112"/>
      <c r="LN151" s="1112"/>
      <c r="LO151" s="1112"/>
      <c r="LP151" s="1112"/>
      <c r="LQ151" s="1112"/>
      <c r="LR151" s="1112"/>
      <c r="LS151" s="1112"/>
      <c r="LT151" s="1112"/>
      <c r="LU151" s="1112"/>
      <c r="LV151" s="1112"/>
      <c r="LW151" s="1112"/>
      <c r="LX151" s="1112"/>
      <c r="LY151" s="1112"/>
      <c r="LZ151" s="1112"/>
      <c r="MA151" s="1112"/>
      <c r="MB151" s="1112"/>
      <c r="MC151" s="1112"/>
      <c r="MD151" s="1112"/>
      <c r="ME151" s="1112"/>
      <c r="MF151" s="1112"/>
      <c r="MG151" s="1112"/>
      <c r="MH151" s="1112"/>
      <c r="MI151" s="1112"/>
      <c r="MJ151" s="1112"/>
      <c r="MK151" s="1112"/>
      <c r="ML151" s="1112"/>
      <c r="MM151" s="1112"/>
      <c r="MN151" s="1112"/>
      <c r="MO151" s="1112"/>
      <c r="MP151" s="1112"/>
      <c r="MQ151" s="1112"/>
      <c r="MR151" s="1112"/>
      <c r="MS151" s="1112"/>
      <c r="MT151" s="1112"/>
      <c r="MU151" s="1112"/>
      <c r="MV151" s="1112"/>
      <c r="MW151" s="1112"/>
      <c r="MX151" s="1112"/>
      <c r="MY151" s="1112"/>
      <c r="MZ151" s="1112"/>
      <c r="NA151" s="1112"/>
      <c r="NB151" s="1112"/>
      <c r="NC151" s="1112"/>
      <c r="ND151" s="1112"/>
      <c r="NE151" s="1112"/>
      <c r="NF151" s="1112"/>
      <c r="NG151" s="1112"/>
      <c r="NH151" s="1112"/>
      <c r="NI151" s="1112"/>
      <c r="NJ151" s="1112"/>
      <c r="NK151" s="1112"/>
      <c r="NL151" s="1112"/>
      <c r="NM151" s="1112"/>
      <c r="NN151" s="1112"/>
      <c r="NO151" s="1112"/>
      <c r="NP151" s="1112"/>
      <c r="NQ151" s="1112"/>
      <c r="NR151" s="1112"/>
      <c r="NS151" s="1112"/>
      <c r="NT151" s="1112"/>
      <c r="NU151" s="1112"/>
      <c r="NV151" s="1112"/>
      <c r="NW151" s="1112"/>
      <c r="NX151" s="1112"/>
      <c r="NY151" s="1112"/>
      <c r="NZ151" s="1112"/>
      <c r="OA151" s="1112"/>
      <c r="OB151" s="1112"/>
      <c r="OC151" s="1112"/>
      <c r="OD151" s="1112"/>
      <c r="OE151" s="1112"/>
      <c r="OF151" s="1112"/>
      <c r="OG151" s="1112"/>
      <c r="OH151" s="1112"/>
      <c r="OI151" s="1112"/>
      <c r="OJ151" s="1112"/>
      <c r="OK151" s="1112"/>
      <c r="OL151" s="1112"/>
      <c r="OM151" s="1112"/>
      <c r="ON151" s="1112"/>
      <c r="OO151" s="1112"/>
      <c r="OP151" s="1112"/>
      <c r="OQ151" s="1112"/>
      <c r="OR151" s="1112"/>
      <c r="OS151" s="1112"/>
      <c r="OT151" s="1112"/>
      <c r="OU151" s="1112"/>
      <c r="OV151" s="1112"/>
      <c r="OW151" s="1112"/>
      <c r="OX151" s="1112"/>
      <c r="OY151" s="1112"/>
      <c r="OZ151" s="1112"/>
      <c r="PA151" s="1112"/>
      <c r="PB151" s="1112"/>
      <c r="PC151" s="1112"/>
      <c r="PD151" s="1112"/>
      <c r="PE151" s="1112"/>
      <c r="PF151" s="1112"/>
      <c r="PG151" s="1112"/>
      <c r="PH151" s="1112"/>
      <c r="PI151" s="1112"/>
      <c r="PJ151" s="1112"/>
      <c r="PK151" s="1112"/>
      <c r="PL151" s="1112"/>
      <c r="PM151" s="1112"/>
      <c r="PN151" s="1112"/>
      <c r="PO151" s="1112"/>
      <c r="PP151" s="1112"/>
      <c r="PQ151" s="1112"/>
      <c r="PR151" s="1112"/>
      <c r="PS151" s="1112"/>
      <c r="PT151" s="1112"/>
      <c r="PU151" s="1112"/>
      <c r="PV151" s="1112"/>
      <c r="PW151" s="1112"/>
      <c r="PX151" s="1112"/>
      <c r="PY151" s="1112"/>
      <c r="PZ151" s="1112"/>
      <c r="QA151" s="1112"/>
      <c r="QB151" s="1112"/>
      <c r="QC151" s="1112"/>
      <c r="QD151" s="1112"/>
      <c r="QE151" s="1112"/>
      <c r="QF151" s="1112"/>
      <c r="QG151" s="1112"/>
      <c r="QH151" s="1112"/>
      <c r="QI151" s="1112"/>
      <c r="QJ151" s="1112"/>
      <c r="QK151" s="1112"/>
      <c r="QL151" s="1112"/>
      <c r="QM151" s="1112"/>
      <c r="QN151" s="1112"/>
      <c r="QO151" s="1112"/>
      <c r="QP151" s="1112"/>
      <c r="QQ151" s="1112"/>
      <c r="QR151" s="1112"/>
      <c r="QS151" s="1112"/>
      <c r="QT151" s="1112"/>
      <c r="QU151" s="1112"/>
      <c r="QV151" s="1112"/>
      <c r="QW151" s="1112"/>
      <c r="QX151" s="1112"/>
      <c r="QY151" s="1112"/>
      <c r="QZ151" s="1112"/>
      <c r="RA151" s="1112"/>
      <c r="RB151" s="1112"/>
      <c r="RC151" s="1112"/>
      <c r="RD151" s="1112"/>
      <c r="RE151" s="1112"/>
      <c r="RF151" s="1112"/>
      <c r="RG151" s="1112"/>
      <c r="RH151" s="1112"/>
      <c r="RI151" s="1112"/>
      <c r="RJ151" s="1112"/>
      <c r="RK151" s="1112"/>
      <c r="RL151" s="1112"/>
      <c r="RM151" s="1112"/>
      <c r="RN151" s="1112"/>
      <c r="RO151" s="1112"/>
      <c r="RP151" s="1112"/>
      <c r="RQ151" s="1112"/>
      <c r="RR151" s="1112"/>
      <c r="RS151" s="1112"/>
      <c r="RT151" s="1112"/>
      <c r="RU151" s="1112"/>
      <c r="RV151" s="1112"/>
      <c r="RW151" s="1112"/>
      <c r="RX151" s="1112"/>
      <c r="RY151" s="1112"/>
      <c r="RZ151" s="1112"/>
      <c r="SA151" s="1112"/>
      <c r="SB151" s="1112"/>
      <c r="SC151" s="1112"/>
      <c r="SD151" s="1112"/>
      <c r="SE151" s="1112"/>
      <c r="SF151" s="1112"/>
      <c r="SG151" s="1112"/>
      <c r="SH151" s="1112"/>
      <c r="SI151" s="1112"/>
      <c r="SJ151" s="1112"/>
      <c r="SK151" s="1112"/>
      <c r="SL151" s="1112"/>
      <c r="SM151" s="1112"/>
      <c r="SN151" s="1112"/>
      <c r="SO151" s="1112"/>
      <c r="SP151" s="1112"/>
      <c r="SQ151" s="1112"/>
      <c r="SR151" s="1112"/>
      <c r="SS151" s="1112"/>
      <c r="ST151" s="1112"/>
      <c r="SU151" s="1112"/>
      <c r="SV151" s="1112"/>
      <c r="SW151" s="1112"/>
      <c r="SX151" s="1112"/>
      <c r="SY151" s="1112"/>
      <c r="SZ151" s="1112"/>
      <c r="TA151" s="1112"/>
      <c r="TB151" s="1112"/>
      <c r="TC151" s="1112"/>
      <c r="TD151" s="1112"/>
      <c r="TE151" s="1112"/>
      <c r="TF151" s="1112"/>
      <c r="TG151" s="1112"/>
      <c r="TH151" s="1112"/>
      <c r="TI151" s="1112"/>
      <c r="TJ151" s="1112"/>
      <c r="TK151" s="1112"/>
      <c r="TL151" s="1112"/>
      <c r="TM151" s="1112"/>
      <c r="TN151" s="1112"/>
      <c r="TO151" s="1112"/>
      <c r="TP151" s="1112"/>
      <c r="TQ151" s="1112"/>
      <c r="TR151" s="1112"/>
      <c r="TS151" s="1112"/>
      <c r="TT151" s="1112"/>
      <c r="TU151" s="1112"/>
      <c r="TV151" s="1112"/>
      <c r="TW151" s="1112"/>
      <c r="TX151" s="1112"/>
      <c r="TY151" s="1112"/>
      <c r="TZ151" s="1112"/>
      <c r="UA151" s="1112"/>
      <c r="UB151" s="1112"/>
      <c r="UC151" s="1112"/>
      <c r="UD151" s="1112"/>
      <c r="UE151" s="1112"/>
      <c r="UF151" s="1112"/>
      <c r="UG151" s="1112"/>
      <c r="UH151" s="1112"/>
      <c r="UI151" s="1112"/>
      <c r="UJ151" s="1112"/>
      <c r="UK151" s="1112"/>
      <c r="UL151" s="1112"/>
      <c r="UM151" s="1112"/>
      <c r="UN151" s="1112"/>
      <c r="UO151" s="1112"/>
      <c r="UP151" s="1112"/>
      <c r="UQ151" s="1112"/>
      <c r="UR151" s="1112"/>
      <c r="US151" s="1112"/>
      <c r="UT151" s="1112"/>
      <c r="UU151" s="1112"/>
      <c r="UV151" s="1112"/>
      <c r="UW151" s="1112"/>
      <c r="UX151" s="1112"/>
      <c r="UY151" s="1112"/>
      <c r="UZ151" s="1112"/>
      <c r="VA151" s="1112"/>
      <c r="VB151" s="1112"/>
      <c r="VC151" s="1112"/>
      <c r="VD151" s="1112"/>
      <c r="VE151" s="1112"/>
      <c r="VF151" s="1112"/>
      <c r="VG151" s="1112"/>
      <c r="VH151" s="1112"/>
      <c r="VI151" s="1112"/>
      <c r="VJ151" s="1112"/>
      <c r="VK151" s="1112"/>
      <c r="VL151" s="1112"/>
      <c r="VM151" s="1112"/>
      <c r="VN151" s="1112"/>
      <c r="VO151" s="1112"/>
      <c r="VP151" s="1112"/>
      <c r="VQ151" s="1112"/>
      <c r="VR151" s="1112"/>
      <c r="VS151" s="1112"/>
      <c r="VT151" s="1112"/>
      <c r="VU151" s="1112"/>
      <c r="VV151" s="1112"/>
      <c r="VW151" s="1112"/>
      <c r="VX151" s="1112"/>
      <c r="VY151" s="1112"/>
      <c r="VZ151" s="1112"/>
      <c r="WA151" s="1112"/>
    </row>
    <row r="152" spans="9:599">
      <c r="I152" s="1112"/>
      <c r="J152" s="1112"/>
      <c r="K152" s="1112"/>
      <c r="L152" s="1112"/>
      <c r="M152" s="1112"/>
      <c r="N152" s="1112"/>
      <c r="O152" s="1112"/>
      <c r="P152" s="1112"/>
      <c r="Q152" s="1112"/>
      <c r="R152" s="1112"/>
      <c r="S152" s="1112"/>
      <c r="T152" s="1112"/>
      <c r="U152" s="1112"/>
      <c r="V152" s="1112"/>
      <c r="W152" s="1112"/>
      <c r="X152" s="1112"/>
      <c r="Y152" s="1112"/>
      <c r="Z152" s="1112"/>
      <c r="AA152" s="1112"/>
      <c r="AB152" s="1112"/>
      <c r="AC152" s="1112"/>
      <c r="AD152" s="1112"/>
      <c r="AE152" s="1112"/>
      <c r="AF152" s="1112"/>
      <c r="AG152" s="1112"/>
      <c r="AH152" s="1112"/>
      <c r="AI152" s="1112"/>
      <c r="AJ152" s="1112"/>
      <c r="AK152" s="1112"/>
      <c r="AL152" s="1112"/>
      <c r="AM152" s="1112"/>
      <c r="AN152" s="1112"/>
      <c r="AO152" s="1112"/>
      <c r="AP152" s="1112"/>
      <c r="AQ152" s="1112"/>
      <c r="AR152" s="1112"/>
      <c r="AS152" s="1112"/>
      <c r="AT152" s="1112"/>
      <c r="AU152" s="1112"/>
      <c r="AV152" s="1112"/>
      <c r="AW152" s="1112"/>
      <c r="AX152" s="1112"/>
      <c r="AY152" s="1112"/>
      <c r="AZ152" s="1112"/>
      <c r="BA152" s="1112"/>
      <c r="BB152" s="1112"/>
      <c r="BC152" s="1112"/>
      <c r="BD152" s="1112"/>
      <c r="BE152" s="1112"/>
      <c r="BF152" s="1112"/>
      <c r="BG152" s="1112"/>
      <c r="BH152" s="1112"/>
      <c r="BI152" s="1112"/>
      <c r="BJ152" s="1112"/>
      <c r="BK152" s="1112"/>
      <c r="BL152" s="1112"/>
      <c r="BM152" s="1112"/>
      <c r="BN152" s="1112"/>
      <c r="BO152" s="1112"/>
      <c r="BP152" s="1112"/>
      <c r="BQ152" s="1112"/>
      <c r="BR152" s="1112"/>
      <c r="BS152" s="1112"/>
      <c r="BT152" s="1112"/>
      <c r="BU152" s="1112"/>
      <c r="BV152" s="1112"/>
      <c r="BW152" s="1112"/>
      <c r="BX152" s="1112"/>
      <c r="BY152" s="1112"/>
      <c r="BZ152" s="1112"/>
      <c r="CA152" s="1112"/>
      <c r="CB152" s="1112"/>
      <c r="CC152" s="1112"/>
      <c r="CD152" s="1112"/>
      <c r="CE152" s="1112"/>
      <c r="CF152" s="1112"/>
      <c r="CG152" s="1112"/>
      <c r="CH152" s="1112"/>
      <c r="CI152" s="1112"/>
      <c r="CJ152" s="1112"/>
      <c r="CK152" s="1112"/>
      <c r="CL152" s="1112"/>
      <c r="CM152" s="1112"/>
      <c r="CN152" s="1112"/>
      <c r="CO152" s="1112"/>
      <c r="CP152" s="1112"/>
      <c r="CQ152" s="1112"/>
      <c r="CR152" s="1112"/>
      <c r="CS152" s="1112"/>
      <c r="CT152" s="1112"/>
      <c r="CU152" s="1112"/>
      <c r="CV152" s="1112"/>
      <c r="CW152" s="1112"/>
      <c r="CX152" s="1112"/>
      <c r="CY152" s="1112"/>
      <c r="CZ152" s="1112"/>
      <c r="DA152" s="1112"/>
      <c r="DB152" s="1112"/>
      <c r="DC152" s="1112"/>
      <c r="DD152" s="1112"/>
      <c r="DE152" s="1112"/>
      <c r="DF152" s="1112"/>
      <c r="DG152" s="1112"/>
      <c r="DH152" s="1112"/>
      <c r="DI152" s="1112"/>
      <c r="DJ152" s="1112"/>
      <c r="DK152" s="1112"/>
      <c r="DL152" s="1112"/>
      <c r="DM152" s="1112"/>
      <c r="DN152" s="1112"/>
      <c r="DO152" s="1112"/>
      <c r="DP152" s="1112"/>
      <c r="DQ152" s="1112"/>
      <c r="DR152" s="1112"/>
      <c r="DS152" s="1112"/>
      <c r="DT152" s="1112"/>
      <c r="DU152" s="1112"/>
      <c r="DV152" s="1112"/>
      <c r="DW152" s="1112"/>
      <c r="DX152" s="1112"/>
      <c r="DY152" s="1112"/>
      <c r="DZ152" s="1112"/>
      <c r="EA152" s="1112"/>
      <c r="EB152" s="1112"/>
      <c r="EC152" s="1112"/>
      <c r="ED152" s="1112"/>
      <c r="EE152" s="1112"/>
      <c r="EF152" s="1112"/>
      <c r="EG152" s="1112"/>
      <c r="EH152" s="1112"/>
      <c r="EI152" s="1112"/>
      <c r="EJ152" s="1112"/>
      <c r="EK152" s="1112"/>
      <c r="EL152" s="1112"/>
      <c r="EM152" s="1112"/>
      <c r="EN152" s="1112"/>
      <c r="EO152" s="1112"/>
      <c r="EP152" s="1112"/>
      <c r="EQ152" s="1112"/>
      <c r="ER152" s="1112"/>
      <c r="ES152" s="1112"/>
      <c r="ET152" s="1112"/>
      <c r="EU152" s="1112"/>
      <c r="EV152" s="1112"/>
      <c r="EW152" s="1112"/>
      <c r="EX152" s="1112"/>
      <c r="EY152" s="1112"/>
      <c r="EZ152" s="1112"/>
      <c r="FA152" s="1112"/>
      <c r="FB152" s="1112"/>
      <c r="FC152" s="1112"/>
      <c r="FD152" s="1112"/>
      <c r="FE152" s="1112"/>
      <c r="FF152" s="1112"/>
      <c r="FG152" s="1112"/>
      <c r="FH152" s="1112"/>
      <c r="FI152" s="1112"/>
      <c r="FJ152" s="1112"/>
      <c r="FK152" s="1112"/>
      <c r="FL152" s="1112"/>
      <c r="FM152" s="1112"/>
      <c r="FN152" s="1112"/>
      <c r="FO152" s="1112"/>
      <c r="FP152" s="1112"/>
      <c r="FQ152" s="1112"/>
      <c r="FR152" s="1112"/>
      <c r="FS152" s="1112"/>
      <c r="FT152" s="1112"/>
      <c r="FU152" s="1112"/>
      <c r="FV152" s="1112"/>
      <c r="FW152" s="1112"/>
      <c r="FX152" s="1112"/>
      <c r="FY152" s="1112"/>
      <c r="FZ152" s="1112"/>
      <c r="GA152" s="1112"/>
      <c r="GB152" s="1112"/>
      <c r="GC152" s="1112"/>
      <c r="GD152" s="1112"/>
      <c r="GE152" s="1112"/>
      <c r="GF152" s="1112"/>
      <c r="GG152" s="1112"/>
      <c r="GH152" s="1112"/>
      <c r="GI152" s="1112"/>
      <c r="GJ152" s="1112"/>
      <c r="GK152" s="1112"/>
      <c r="GL152" s="1112"/>
      <c r="GM152" s="1112"/>
      <c r="GN152" s="1112"/>
      <c r="GO152" s="1112"/>
      <c r="GP152" s="1112"/>
      <c r="GQ152" s="1112"/>
      <c r="GR152" s="1112"/>
      <c r="GS152" s="1112"/>
      <c r="GT152" s="1112"/>
      <c r="GU152" s="1112"/>
      <c r="GV152" s="1112"/>
      <c r="GW152" s="1112"/>
      <c r="GX152" s="1112"/>
      <c r="GY152" s="1112"/>
      <c r="GZ152" s="1112"/>
      <c r="HA152" s="1112"/>
      <c r="HB152" s="1112"/>
      <c r="HC152" s="1112"/>
      <c r="HD152" s="1112"/>
      <c r="HE152" s="1112"/>
      <c r="HF152" s="1112"/>
      <c r="HG152" s="1112"/>
      <c r="HH152" s="1112"/>
      <c r="HI152" s="1112"/>
      <c r="HJ152" s="1112"/>
      <c r="HK152" s="1112"/>
      <c r="HL152" s="1112"/>
      <c r="HM152" s="1112"/>
      <c r="HN152" s="1112"/>
      <c r="HO152" s="1112"/>
      <c r="HP152" s="1112"/>
      <c r="HQ152" s="1112"/>
      <c r="HR152" s="1112"/>
      <c r="HS152" s="1112"/>
      <c r="HT152" s="1112"/>
      <c r="HU152" s="1112"/>
      <c r="HV152" s="1112"/>
      <c r="HW152" s="1112"/>
      <c r="HX152" s="1112"/>
      <c r="HY152" s="1112"/>
      <c r="HZ152" s="1112"/>
      <c r="IA152" s="1112"/>
      <c r="IB152" s="1112"/>
      <c r="IC152" s="1112"/>
      <c r="ID152" s="1112"/>
      <c r="IE152" s="1112"/>
      <c r="IF152" s="1112"/>
      <c r="IG152" s="1112"/>
      <c r="IH152" s="1112"/>
      <c r="II152" s="1112"/>
      <c r="IJ152" s="1112"/>
      <c r="IK152" s="1112"/>
      <c r="IL152" s="1112"/>
      <c r="IM152" s="1112"/>
      <c r="IN152" s="1112"/>
      <c r="IO152" s="1112"/>
      <c r="IP152" s="1112"/>
      <c r="IQ152" s="1112"/>
      <c r="IR152" s="1112"/>
      <c r="IS152" s="1112"/>
      <c r="IT152" s="1112"/>
      <c r="IU152" s="1112"/>
      <c r="IV152" s="1112"/>
      <c r="IW152" s="1112"/>
      <c r="IX152" s="1112"/>
      <c r="IY152" s="1112"/>
      <c r="IZ152" s="1112"/>
      <c r="JA152" s="1112"/>
      <c r="JB152" s="1112"/>
      <c r="JC152" s="1112"/>
      <c r="JD152" s="1112"/>
      <c r="JE152" s="1112"/>
      <c r="JF152" s="1112"/>
      <c r="JG152" s="1112"/>
      <c r="JH152" s="1112"/>
      <c r="JI152" s="1112"/>
      <c r="JJ152" s="1112"/>
      <c r="JK152" s="1112"/>
      <c r="JL152" s="1112"/>
      <c r="JM152" s="1112"/>
      <c r="JN152" s="1112"/>
      <c r="JO152" s="1112"/>
      <c r="JP152" s="1112"/>
      <c r="JQ152" s="1112"/>
      <c r="JR152" s="1112"/>
      <c r="JS152" s="1112"/>
      <c r="JT152" s="1112"/>
      <c r="JU152" s="1112"/>
      <c r="JV152" s="1112"/>
      <c r="JW152" s="1112"/>
      <c r="JX152" s="1112"/>
      <c r="JY152" s="1112"/>
      <c r="JZ152" s="1112"/>
      <c r="KA152" s="1112"/>
      <c r="KB152" s="1112"/>
      <c r="KC152" s="1112"/>
      <c r="KD152" s="1112"/>
      <c r="KE152" s="1112"/>
      <c r="KF152" s="1112"/>
      <c r="KG152" s="1112"/>
      <c r="KH152" s="1112"/>
      <c r="KI152" s="1112"/>
      <c r="KJ152" s="1112"/>
      <c r="KK152" s="1112"/>
      <c r="KL152" s="1112"/>
      <c r="KM152" s="1112"/>
      <c r="KN152" s="1112"/>
      <c r="KO152" s="1112"/>
      <c r="KP152" s="1112"/>
      <c r="KQ152" s="1112"/>
      <c r="KR152" s="1112"/>
      <c r="KS152" s="1112"/>
      <c r="KT152" s="1112"/>
      <c r="KU152" s="1112"/>
      <c r="KV152" s="1112"/>
      <c r="KW152" s="1112"/>
      <c r="KX152" s="1112"/>
      <c r="KY152" s="1112"/>
      <c r="KZ152" s="1112"/>
      <c r="LA152" s="1112"/>
      <c r="LB152" s="1112"/>
      <c r="LC152" s="1112"/>
      <c r="LD152" s="1112"/>
      <c r="LE152" s="1112"/>
      <c r="LF152" s="1112"/>
      <c r="LG152" s="1112"/>
      <c r="LH152" s="1112"/>
      <c r="LI152" s="1112"/>
      <c r="LJ152" s="1112"/>
      <c r="LK152" s="1112"/>
      <c r="LL152" s="1112"/>
      <c r="LM152" s="1112"/>
      <c r="LN152" s="1112"/>
      <c r="LO152" s="1112"/>
      <c r="LP152" s="1112"/>
      <c r="LQ152" s="1112"/>
      <c r="LR152" s="1112"/>
      <c r="LS152" s="1112"/>
      <c r="LT152" s="1112"/>
      <c r="LU152" s="1112"/>
      <c r="LV152" s="1112"/>
      <c r="LW152" s="1112"/>
      <c r="LX152" s="1112"/>
      <c r="LY152" s="1112"/>
      <c r="LZ152" s="1112"/>
      <c r="MA152" s="1112"/>
      <c r="MB152" s="1112"/>
      <c r="MC152" s="1112"/>
      <c r="MD152" s="1112"/>
      <c r="ME152" s="1112"/>
      <c r="MF152" s="1112"/>
      <c r="MG152" s="1112"/>
      <c r="MH152" s="1112"/>
      <c r="MI152" s="1112"/>
      <c r="MJ152" s="1112"/>
      <c r="MK152" s="1112"/>
      <c r="ML152" s="1112"/>
      <c r="MM152" s="1112"/>
      <c r="MN152" s="1112"/>
      <c r="MO152" s="1112"/>
      <c r="MP152" s="1112"/>
      <c r="MQ152" s="1112"/>
      <c r="MR152" s="1112"/>
      <c r="MS152" s="1112"/>
      <c r="MT152" s="1112"/>
      <c r="MU152" s="1112"/>
      <c r="MV152" s="1112"/>
      <c r="MW152" s="1112"/>
      <c r="MX152" s="1112"/>
      <c r="MY152" s="1112"/>
      <c r="MZ152" s="1112"/>
      <c r="NA152" s="1112"/>
      <c r="NB152" s="1112"/>
      <c r="NC152" s="1112"/>
      <c r="ND152" s="1112"/>
      <c r="NE152" s="1112"/>
      <c r="NF152" s="1112"/>
      <c r="NG152" s="1112"/>
      <c r="NH152" s="1112"/>
      <c r="NI152" s="1112"/>
      <c r="NJ152" s="1112"/>
      <c r="NK152" s="1112"/>
      <c r="NL152" s="1112"/>
      <c r="NM152" s="1112"/>
      <c r="NN152" s="1112"/>
      <c r="NO152" s="1112"/>
      <c r="NP152" s="1112"/>
      <c r="NQ152" s="1112"/>
      <c r="NR152" s="1112"/>
      <c r="NS152" s="1112"/>
      <c r="NT152" s="1112"/>
      <c r="NU152" s="1112"/>
      <c r="NV152" s="1112"/>
      <c r="NW152" s="1112"/>
      <c r="NX152" s="1112"/>
      <c r="NY152" s="1112"/>
      <c r="NZ152" s="1112"/>
      <c r="OA152" s="1112"/>
      <c r="OB152" s="1112"/>
      <c r="OC152" s="1112"/>
      <c r="OD152" s="1112"/>
      <c r="OE152" s="1112"/>
      <c r="OF152" s="1112"/>
      <c r="OG152" s="1112"/>
      <c r="OH152" s="1112"/>
      <c r="OI152" s="1112"/>
      <c r="OJ152" s="1112"/>
      <c r="OK152" s="1112"/>
      <c r="OL152" s="1112"/>
      <c r="OM152" s="1112"/>
      <c r="ON152" s="1112"/>
      <c r="OO152" s="1112"/>
      <c r="OP152" s="1112"/>
      <c r="OQ152" s="1112"/>
      <c r="OR152" s="1112"/>
      <c r="OS152" s="1112"/>
      <c r="OT152" s="1112"/>
      <c r="OU152" s="1112"/>
      <c r="OV152" s="1112"/>
      <c r="OW152" s="1112"/>
      <c r="OX152" s="1112"/>
      <c r="OY152" s="1112"/>
      <c r="OZ152" s="1112"/>
      <c r="PA152" s="1112"/>
      <c r="PB152" s="1112"/>
      <c r="PC152" s="1112"/>
      <c r="PD152" s="1112"/>
      <c r="PE152" s="1112"/>
      <c r="PF152" s="1112"/>
      <c r="PG152" s="1112"/>
      <c r="PH152" s="1112"/>
      <c r="PI152" s="1112"/>
      <c r="PJ152" s="1112"/>
      <c r="PK152" s="1112"/>
      <c r="PL152" s="1112"/>
      <c r="PM152" s="1112"/>
      <c r="PN152" s="1112"/>
      <c r="PO152" s="1112"/>
      <c r="PP152" s="1112"/>
      <c r="PQ152" s="1112"/>
      <c r="PR152" s="1112"/>
      <c r="PS152" s="1112"/>
      <c r="PT152" s="1112"/>
      <c r="PU152" s="1112"/>
      <c r="PV152" s="1112"/>
      <c r="PW152" s="1112"/>
      <c r="PX152" s="1112"/>
      <c r="PY152" s="1112"/>
      <c r="PZ152" s="1112"/>
      <c r="QA152" s="1112"/>
      <c r="QB152" s="1112"/>
      <c r="QC152" s="1112"/>
      <c r="QD152" s="1112"/>
      <c r="QE152" s="1112"/>
      <c r="QF152" s="1112"/>
      <c r="QG152" s="1112"/>
      <c r="QH152" s="1112"/>
      <c r="QI152" s="1112"/>
      <c r="QJ152" s="1112"/>
      <c r="QK152" s="1112"/>
      <c r="QL152" s="1112"/>
      <c r="QM152" s="1112"/>
      <c r="QN152" s="1112"/>
      <c r="QO152" s="1112"/>
      <c r="QP152" s="1112"/>
      <c r="QQ152" s="1112"/>
      <c r="QR152" s="1112"/>
      <c r="QS152" s="1112"/>
      <c r="QT152" s="1112"/>
      <c r="QU152" s="1112"/>
      <c r="QV152" s="1112"/>
      <c r="QW152" s="1112"/>
      <c r="QX152" s="1112"/>
      <c r="QY152" s="1112"/>
      <c r="QZ152" s="1112"/>
      <c r="RA152" s="1112"/>
      <c r="RB152" s="1112"/>
      <c r="RC152" s="1112"/>
      <c r="RD152" s="1112"/>
      <c r="RE152" s="1112"/>
      <c r="RF152" s="1112"/>
      <c r="RG152" s="1112"/>
      <c r="RH152" s="1112"/>
      <c r="RI152" s="1112"/>
      <c r="RJ152" s="1112"/>
      <c r="RK152" s="1112"/>
      <c r="RL152" s="1112"/>
      <c r="RM152" s="1112"/>
      <c r="RN152" s="1112"/>
      <c r="RO152" s="1112"/>
      <c r="RP152" s="1112"/>
      <c r="RQ152" s="1112"/>
      <c r="RR152" s="1112"/>
      <c r="RS152" s="1112"/>
      <c r="RT152" s="1112"/>
      <c r="RU152" s="1112"/>
      <c r="RV152" s="1112"/>
      <c r="RW152" s="1112"/>
      <c r="RX152" s="1112"/>
      <c r="RY152" s="1112"/>
      <c r="RZ152" s="1112"/>
      <c r="SA152" s="1112"/>
      <c r="SB152" s="1112"/>
      <c r="SC152" s="1112"/>
      <c r="SD152" s="1112"/>
      <c r="SE152" s="1112"/>
      <c r="SF152" s="1112"/>
      <c r="SG152" s="1112"/>
      <c r="SH152" s="1112"/>
      <c r="SI152" s="1112"/>
      <c r="SJ152" s="1112"/>
      <c r="SK152" s="1112"/>
      <c r="SL152" s="1112"/>
      <c r="SM152" s="1112"/>
      <c r="SN152" s="1112"/>
      <c r="SO152" s="1112"/>
      <c r="SP152" s="1112"/>
      <c r="SQ152" s="1112"/>
      <c r="SR152" s="1112"/>
      <c r="SS152" s="1112"/>
      <c r="ST152" s="1112"/>
      <c r="SU152" s="1112"/>
      <c r="SV152" s="1112"/>
      <c r="SW152" s="1112"/>
      <c r="SX152" s="1112"/>
      <c r="SY152" s="1112"/>
      <c r="SZ152" s="1112"/>
      <c r="TA152" s="1112"/>
      <c r="TB152" s="1112"/>
      <c r="TC152" s="1112"/>
      <c r="TD152" s="1112"/>
      <c r="TE152" s="1112"/>
      <c r="TF152" s="1112"/>
      <c r="TG152" s="1112"/>
      <c r="TH152" s="1112"/>
      <c r="TI152" s="1112"/>
      <c r="TJ152" s="1112"/>
      <c r="TK152" s="1112"/>
      <c r="TL152" s="1112"/>
      <c r="TM152" s="1112"/>
      <c r="TN152" s="1112"/>
      <c r="TO152" s="1112"/>
      <c r="TP152" s="1112"/>
      <c r="TQ152" s="1112"/>
      <c r="TR152" s="1112"/>
      <c r="TS152" s="1112"/>
      <c r="TT152" s="1112"/>
      <c r="TU152" s="1112"/>
      <c r="TV152" s="1112"/>
      <c r="TW152" s="1112"/>
      <c r="TX152" s="1112"/>
      <c r="TY152" s="1112"/>
      <c r="TZ152" s="1112"/>
      <c r="UA152" s="1112"/>
      <c r="UB152" s="1112"/>
      <c r="UC152" s="1112"/>
      <c r="UD152" s="1112"/>
      <c r="UE152" s="1112"/>
      <c r="UF152" s="1112"/>
      <c r="UG152" s="1112"/>
      <c r="UH152" s="1112"/>
      <c r="UI152" s="1112"/>
      <c r="UJ152" s="1112"/>
      <c r="UK152" s="1112"/>
      <c r="UL152" s="1112"/>
      <c r="UM152" s="1112"/>
      <c r="UN152" s="1112"/>
      <c r="UO152" s="1112"/>
      <c r="UP152" s="1112"/>
      <c r="UQ152" s="1112"/>
      <c r="UR152" s="1112"/>
      <c r="US152" s="1112"/>
      <c r="UT152" s="1112"/>
      <c r="UU152" s="1112"/>
      <c r="UV152" s="1112"/>
      <c r="UW152" s="1112"/>
      <c r="UX152" s="1112"/>
      <c r="UY152" s="1112"/>
      <c r="UZ152" s="1112"/>
      <c r="VA152" s="1112"/>
      <c r="VB152" s="1112"/>
      <c r="VC152" s="1112"/>
      <c r="VD152" s="1112"/>
      <c r="VE152" s="1112"/>
      <c r="VF152" s="1112"/>
      <c r="VG152" s="1112"/>
      <c r="VH152" s="1112"/>
      <c r="VI152" s="1112"/>
      <c r="VJ152" s="1112"/>
      <c r="VK152" s="1112"/>
      <c r="VL152" s="1112"/>
      <c r="VM152" s="1112"/>
      <c r="VN152" s="1112"/>
      <c r="VO152" s="1112"/>
      <c r="VP152" s="1112"/>
      <c r="VQ152" s="1112"/>
      <c r="VR152" s="1112"/>
      <c r="VS152" s="1112"/>
      <c r="VT152" s="1112"/>
      <c r="VU152" s="1112"/>
      <c r="VV152" s="1112"/>
      <c r="VW152" s="1112"/>
      <c r="VX152" s="1112"/>
      <c r="VY152" s="1112"/>
      <c r="VZ152" s="1112"/>
      <c r="WA152" s="1112"/>
    </row>
    <row r="153" spans="9:599">
      <c r="I153" s="1112"/>
      <c r="J153" s="1112"/>
      <c r="K153" s="1112"/>
      <c r="L153" s="1112"/>
      <c r="M153" s="1112"/>
      <c r="N153" s="1112"/>
      <c r="O153" s="1112"/>
      <c r="P153" s="1112"/>
      <c r="Q153" s="1112"/>
      <c r="R153" s="1112"/>
      <c r="S153" s="1112"/>
      <c r="T153" s="1112"/>
      <c r="U153" s="1112"/>
      <c r="V153" s="1112"/>
      <c r="W153" s="1112"/>
      <c r="X153" s="1112"/>
      <c r="Y153" s="1112"/>
      <c r="Z153" s="1112"/>
      <c r="AA153" s="1112"/>
      <c r="AB153" s="1112"/>
      <c r="AC153" s="1112"/>
      <c r="AD153" s="1112"/>
      <c r="AE153" s="1112"/>
      <c r="AF153" s="1112"/>
      <c r="AG153" s="1112"/>
      <c r="AH153" s="1112"/>
      <c r="AI153" s="1112"/>
      <c r="AJ153" s="1112"/>
      <c r="AK153" s="1112"/>
      <c r="AL153" s="1112"/>
      <c r="AM153" s="1112"/>
      <c r="AN153" s="1112"/>
      <c r="AO153" s="1112"/>
      <c r="AP153" s="1112"/>
      <c r="AQ153" s="1112"/>
      <c r="AR153" s="1112"/>
      <c r="AS153" s="1112"/>
      <c r="AT153" s="1112"/>
      <c r="AU153" s="1112"/>
      <c r="AV153" s="1112"/>
      <c r="AW153" s="1112"/>
      <c r="AX153" s="1112"/>
      <c r="AY153" s="1112"/>
      <c r="AZ153" s="1112"/>
      <c r="BA153" s="1112"/>
      <c r="BB153" s="1112"/>
      <c r="BC153" s="1112"/>
      <c r="BD153" s="1112"/>
      <c r="BE153" s="1112"/>
      <c r="BF153" s="1112"/>
      <c r="BG153" s="1112"/>
      <c r="BH153" s="1112"/>
      <c r="BI153" s="1112"/>
      <c r="BJ153" s="1112"/>
      <c r="BK153" s="1112"/>
      <c r="BL153" s="1112"/>
      <c r="BM153" s="1112"/>
      <c r="BN153" s="1112"/>
      <c r="BO153" s="1112"/>
      <c r="BP153" s="1112"/>
      <c r="BQ153" s="1112"/>
      <c r="BR153" s="1112"/>
      <c r="BS153" s="1112"/>
      <c r="BT153" s="1112"/>
      <c r="BU153" s="1112"/>
      <c r="BV153" s="1112"/>
      <c r="BW153" s="1112"/>
      <c r="BX153" s="1112"/>
      <c r="BY153" s="1112"/>
      <c r="BZ153" s="1112"/>
      <c r="CA153" s="1112"/>
      <c r="CB153" s="1112"/>
      <c r="CC153" s="1112"/>
      <c r="CD153" s="1112"/>
      <c r="CE153" s="1112"/>
      <c r="CF153" s="1112"/>
      <c r="CG153" s="1112"/>
      <c r="CH153" s="1112"/>
      <c r="CI153" s="1112"/>
      <c r="CJ153" s="1112"/>
      <c r="CK153" s="1112"/>
      <c r="CL153" s="1112"/>
      <c r="CM153" s="1112"/>
      <c r="CN153" s="1112"/>
      <c r="CO153" s="1112"/>
      <c r="CP153" s="1112"/>
      <c r="CQ153" s="1112"/>
      <c r="CR153" s="1112"/>
      <c r="CS153" s="1112"/>
      <c r="CT153" s="1112"/>
      <c r="CU153" s="1112"/>
      <c r="CV153" s="1112"/>
      <c r="CW153" s="1112"/>
      <c r="CX153" s="1112"/>
      <c r="CY153" s="1112"/>
      <c r="CZ153" s="1112"/>
      <c r="DA153" s="1112"/>
      <c r="DB153" s="1112"/>
      <c r="DC153" s="1112"/>
      <c r="DD153" s="1112"/>
      <c r="DE153" s="1112"/>
      <c r="DF153" s="1112"/>
      <c r="DG153" s="1112"/>
      <c r="DH153" s="1112"/>
      <c r="DI153" s="1112"/>
      <c r="DJ153" s="1112"/>
      <c r="DK153" s="1112"/>
      <c r="DL153" s="1112"/>
      <c r="DM153" s="1112"/>
      <c r="DN153" s="1112"/>
      <c r="DO153" s="1112"/>
      <c r="DP153" s="1112"/>
      <c r="DQ153" s="1112"/>
      <c r="DR153" s="1112"/>
      <c r="DS153" s="1112"/>
      <c r="DT153" s="1112"/>
      <c r="DU153" s="1112"/>
      <c r="DV153" s="1112"/>
      <c r="DW153" s="1112"/>
      <c r="DX153" s="1112"/>
      <c r="DY153" s="1112"/>
      <c r="DZ153" s="1112"/>
      <c r="EA153" s="1112"/>
      <c r="EB153" s="1112"/>
      <c r="EC153" s="1112"/>
      <c r="ED153" s="1112"/>
      <c r="EE153" s="1112"/>
      <c r="EF153" s="1112"/>
      <c r="EG153" s="1112"/>
      <c r="EH153" s="1112"/>
      <c r="EI153" s="1112"/>
      <c r="EJ153" s="1112"/>
      <c r="EK153" s="1112"/>
      <c r="EL153" s="1112"/>
      <c r="EM153" s="1112"/>
      <c r="EN153" s="1112"/>
      <c r="EO153" s="1112"/>
      <c r="EP153" s="1112"/>
      <c r="EQ153" s="1112"/>
      <c r="ER153" s="1112"/>
      <c r="ES153" s="1112"/>
      <c r="ET153" s="1112"/>
      <c r="EU153" s="1112"/>
      <c r="EV153" s="1112"/>
      <c r="EW153" s="1112"/>
      <c r="EX153" s="1112"/>
      <c r="EY153" s="1112"/>
      <c r="EZ153" s="1112"/>
      <c r="FA153" s="1112"/>
      <c r="FB153" s="1112"/>
      <c r="FC153" s="1112"/>
      <c r="FD153" s="1112"/>
      <c r="FE153" s="1112"/>
      <c r="FF153" s="1112"/>
      <c r="FG153" s="1112"/>
      <c r="FH153" s="1112"/>
      <c r="FI153" s="1112"/>
      <c r="FJ153" s="1112"/>
      <c r="FK153" s="1112"/>
      <c r="FL153" s="1112"/>
      <c r="FM153" s="1112"/>
      <c r="FN153" s="1112"/>
      <c r="FO153" s="1112"/>
      <c r="FP153" s="1112"/>
      <c r="FQ153" s="1112"/>
      <c r="FR153" s="1112"/>
      <c r="FS153" s="1112"/>
      <c r="FT153" s="1112"/>
      <c r="FU153" s="1112"/>
      <c r="FV153" s="1112"/>
      <c r="FW153" s="1112"/>
      <c r="FX153" s="1112"/>
      <c r="FY153" s="1112"/>
      <c r="FZ153" s="1112"/>
      <c r="GA153" s="1112"/>
      <c r="GB153" s="1112"/>
      <c r="GC153" s="1112"/>
      <c r="GD153" s="1112"/>
      <c r="GE153" s="1112"/>
      <c r="GF153" s="1112"/>
      <c r="GG153" s="1112"/>
      <c r="GH153" s="1112"/>
      <c r="GI153" s="1112"/>
      <c r="GJ153" s="1112"/>
      <c r="GK153" s="1112"/>
      <c r="GL153" s="1112"/>
      <c r="GM153" s="1112"/>
      <c r="GN153" s="1112"/>
      <c r="GO153" s="1112"/>
      <c r="GP153" s="1112"/>
      <c r="GQ153" s="1112"/>
      <c r="GR153" s="1112"/>
      <c r="GS153" s="1112"/>
      <c r="GT153" s="1112"/>
      <c r="GU153" s="1112"/>
      <c r="GV153" s="1112"/>
      <c r="GW153" s="1112"/>
      <c r="GX153" s="1112"/>
      <c r="GY153" s="1112"/>
      <c r="GZ153" s="1112"/>
      <c r="HA153" s="1112"/>
      <c r="HB153" s="1112"/>
      <c r="HC153" s="1112"/>
      <c r="HD153" s="1112"/>
      <c r="HE153" s="1112"/>
      <c r="HF153" s="1112"/>
      <c r="HG153" s="1112"/>
      <c r="HH153" s="1112"/>
      <c r="HI153" s="1112"/>
      <c r="HJ153" s="1112"/>
      <c r="HK153" s="1112"/>
      <c r="HL153" s="1112"/>
      <c r="HM153" s="1112"/>
      <c r="HN153" s="1112"/>
      <c r="HO153" s="1112"/>
      <c r="HP153" s="1112"/>
      <c r="HQ153" s="1112"/>
      <c r="HR153" s="1112"/>
      <c r="HS153" s="1112"/>
      <c r="HT153" s="1112"/>
      <c r="HU153" s="1112"/>
      <c r="HV153" s="1112"/>
      <c r="HW153" s="1112"/>
      <c r="HX153" s="1112"/>
      <c r="HY153" s="1112"/>
      <c r="HZ153" s="1112"/>
      <c r="IA153" s="1112"/>
      <c r="IB153" s="1112"/>
      <c r="IC153" s="1112"/>
      <c r="ID153" s="1112"/>
      <c r="IE153" s="1112"/>
      <c r="IF153" s="1112"/>
      <c r="IG153" s="1112"/>
      <c r="IH153" s="1112"/>
      <c r="II153" s="1112"/>
      <c r="IJ153" s="1112"/>
      <c r="IK153" s="1112"/>
      <c r="IL153" s="1112"/>
      <c r="IM153" s="1112"/>
      <c r="IN153" s="1112"/>
      <c r="IO153" s="1112"/>
      <c r="IP153" s="1112"/>
      <c r="IQ153" s="1112"/>
      <c r="IR153" s="1112"/>
      <c r="IS153" s="1112"/>
      <c r="IT153" s="1112"/>
      <c r="IU153" s="1112"/>
      <c r="IV153" s="1112"/>
      <c r="IW153" s="1112"/>
      <c r="IX153" s="1112"/>
      <c r="IY153" s="1112"/>
      <c r="IZ153" s="1112"/>
      <c r="JA153" s="1112"/>
      <c r="JB153" s="1112"/>
      <c r="JC153" s="1112"/>
      <c r="JD153" s="1112"/>
      <c r="JE153" s="1112"/>
      <c r="JF153" s="1112"/>
      <c r="JG153" s="1112"/>
      <c r="JH153" s="1112"/>
      <c r="JI153" s="1112"/>
      <c r="JJ153" s="1112"/>
      <c r="JK153" s="1112"/>
      <c r="JL153" s="1112"/>
      <c r="JM153" s="1112"/>
      <c r="JN153" s="1112"/>
      <c r="JO153" s="1112"/>
      <c r="JP153" s="1112"/>
      <c r="JQ153" s="1112"/>
      <c r="JR153" s="1112"/>
      <c r="JS153" s="1112"/>
      <c r="JT153" s="1112"/>
      <c r="JU153" s="1112"/>
      <c r="JV153" s="1112"/>
      <c r="JW153" s="1112"/>
      <c r="JX153" s="1112"/>
      <c r="JY153" s="1112"/>
      <c r="JZ153" s="1112"/>
      <c r="KA153" s="1112"/>
      <c r="KB153" s="1112"/>
      <c r="KC153" s="1112"/>
      <c r="KD153" s="1112"/>
      <c r="KE153" s="1112"/>
      <c r="KF153" s="1112"/>
      <c r="KG153" s="1112"/>
      <c r="KH153" s="1112"/>
      <c r="KI153" s="1112"/>
      <c r="KJ153" s="1112"/>
      <c r="KK153" s="1112"/>
      <c r="KL153" s="1112"/>
      <c r="KM153" s="1112"/>
      <c r="KN153" s="1112"/>
      <c r="KO153" s="1112"/>
      <c r="KP153" s="1112"/>
      <c r="KQ153" s="1112"/>
      <c r="KR153" s="1112"/>
      <c r="KS153" s="1112"/>
      <c r="KT153" s="1112"/>
      <c r="KU153" s="1112"/>
      <c r="KV153" s="1112"/>
      <c r="KW153" s="1112"/>
      <c r="KX153" s="1112"/>
      <c r="KY153" s="1112"/>
      <c r="KZ153" s="1112"/>
      <c r="LA153" s="1112"/>
      <c r="LB153" s="1112"/>
      <c r="LC153" s="1112"/>
      <c r="LD153" s="1112"/>
      <c r="LE153" s="1112"/>
      <c r="LF153" s="1112"/>
      <c r="LG153" s="1112"/>
      <c r="LH153" s="1112"/>
      <c r="LI153" s="1112"/>
      <c r="LJ153" s="1112"/>
      <c r="LK153" s="1112"/>
      <c r="LL153" s="1112"/>
      <c r="LM153" s="1112"/>
      <c r="LN153" s="1112"/>
      <c r="LO153" s="1112"/>
      <c r="LP153" s="1112"/>
      <c r="LQ153" s="1112"/>
      <c r="LR153" s="1112"/>
      <c r="LS153" s="1112"/>
      <c r="LT153" s="1112"/>
      <c r="LU153" s="1112"/>
      <c r="LV153" s="1112"/>
      <c r="LW153" s="1112"/>
      <c r="LX153" s="1112"/>
      <c r="LY153" s="1112"/>
      <c r="LZ153" s="1112"/>
      <c r="MA153" s="1112"/>
      <c r="MB153" s="1112"/>
      <c r="MC153" s="1112"/>
      <c r="MD153" s="1112"/>
      <c r="ME153" s="1112"/>
      <c r="MF153" s="1112"/>
      <c r="MG153" s="1112"/>
      <c r="MH153" s="1112"/>
      <c r="MI153" s="1112"/>
      <c r="MJ153" s="1112"/>
      <c r="MK153" s="1112"/>
      <c r="ML153" s="1112"/>
      <c r="MM153" s="1112"/>
      <c r="MN153" s="1112"/>
      <c r="MO153" s="1112"/>
      <c r="MP153" s="1112"/>
      <c r="MQ153" s="1112"/>
      <c r="MR153" s="1112"/>
      <c r="MS153" s="1112"/>
      <c r="MT153" s="1112"/>
      <c r="MU153" s="1112"/>
      <c r="MV153" s="1112"/>
      <c r="MW153" s="1112"/>
      <c r="MX153" s="1112"/>
      <c r="MY153" s="1112"/>
      <c r="MZ153" s="1112"/>
      <c r="NA153" s="1112"/>
      <c r="NB153" s="1112"/>
      <c r="NC153" s="1112"/>
      <c r="ND153" s="1112"/>
      <c r="NE153" s="1112"/>
      <c r="NF153" s="1112"/>
      <c r="NG153" s="1112"/>
      <c r="NH153" s="1112"/>
      <c r="NI153" s="1112"/>
      <c r="NJ153" s="1112"/>
      <c r="NK153" s="1112"/>
      <c r="NL153" s="1112"/>
      <c r="NM153" s="1112"/>
      <c r="NN153" s="1112"/>
      <c r="NO153" s="1112"/>
      <c r="NP153" s="1112"/>
      <c r="NQ153" s="1112"/>
      <c r="NR153" s="1112"/>
      <c r="NS153" s="1112"/>
      <c r="NT153" s="1112"/>
      <c r="NU153" s="1112"/>
      <c r="NV153" s="1112"/>
      <c r="NW153" s="1112"/>
      <c r="NX153" s="1112"/>
      <c r="NY153" s="1112"/>
      <c r="NZ153" s="1112"/>
      <c r="OA153" s="1112"/>
      <c r="OB153" s="1112"/>
      <c r="OC153" s="1112"/>
      <c r="OD153" s="1112"/>
      <c r="OE153" s="1112"/>
      <c r="OF153" s="1112"/>
      <c r="OG153" s="1112"/>
      <c r="OH153" s="1112"/>
      <c r="OI153" s="1112"/>
      <c r="OJ153" s="1112"/>
      <c r="OK153" s="1112"/>
      <c r="OL153" s="1112"/>
      <c r="OM153" s="1112"/>
      <c r="ON153" s="1112"/>
      <c r="OO153" s="1112"/>
      <c r="OP153" s="1112"/>
      <c r="OQ153" s="1112"/>
      <c r="OR153" s="1112"/>
      <c r="OS153" s="1112"/>
      <c r="OT153" s="1112"/>
      <c r="OU153" s="1112"/>
      <c r="OV153" s="1112"/>
      <c r="OW153" s="1112"/>
      <c r="OX153" s="1112"/>
      <c r="OY153" s="1112"/>
      <c r="OZ153" s="1112"/>
      <c r="PA153" s="1112"/>
      <c r="PB153" s="1112"/>
      <c r="PC153" s="1112"/>
      <c r="PD153" s="1112"/>
      <c r="PE153" s="1112"/>
      <c r="PF153" s="1112"/>
      <c r="PG153" s="1112"/>
      <c r="PH153" s="1112"/>
      <c r="PI153" s="1112"/>
      <c r="PJ153" s="1112"/>
      <c r="PK153" s="1112"/>
      <c r="PL153" s="1112"/>
      <c r="PM153" s="1112"/>
      <c r="PN153" s="1112"/>
      <c r="PO153" s="1112"/>
      <c r="PP153" s="1112"/>
      <c r="PQ153" s="1112"/>
      <c r="PR153" s="1112"/>
      <c r="PS153" s="1112"/>
      <c r="PT153" s="1112"/>
      <c r="PU153" s="1112"/>
      <c r="PV153" s="1112"/>
      <c r="PW153" s="1112"/>
      <c r="PX153" s="1112"/>
      <c r="PY153" s="1112"/>
      <c r="PZ153" s="1112"/>
      <c r="QA153" s="1112"/>
      <c r="QB153" s="1112"/>
      <c r="QC153" s="1112"/>
      <c r="QD153" s="1112"/>
      <c r="QE153" s="1112"/>
      <c r="QF153" s="1112"/>
      <c r="QG153" s="1112"/>
      <c r="QH153" s="1112"/>
      <c r="QI153" s="1112"/>
      <c r="QJ153" s="1112"/>
      <c r="QK153" s="1112"/>
      <c r="QL153" s="1112"/>
      <c r="QM153" s="1112"/>
      <c r="QN153" s="1112"/>
      <c r="QO153" s="1112"/>
      <c r="QP153" s="1112"/>
      <c r="QQ153" s="1112"/>
      <c r="QR153" s="1112"/>
      <c r="QS153" s="1112"/>
      <c r="QT153" s="1112"/>
      <c r="QU153" s="1112"/>
      <c r="QV153" s="1112"/>
      <c r="QW153" s="1112"/>
      <c r="QX153" s="1112"/>
      <c r="QY153" s="1112"/>
      <c r="QZ153" s="1112"/>
      <c r="RA153" s="1112"/>
      <c r="RB153" s="1112"/>
      <c r="RC153" s="1112"/>
      <c r="RD153" s="1112"/>
      <c r="RE153" s="1112"/>
      <c r="RF153" s="1112"/>
      <c r="RG153" s="1112"/>
      <c r="RH153" s="1112"/>
      <c r="RI153" s="1112"/>
      <c r="RJ153" s="1112"/>
      <c r="RK153" s="1112"/>
      <c r="RL153" s="1112"/>
      <c r="RM153" s="1112"/>
      <c r="RN153" s="1112"/>
      <c r="RO153" s="1112"/>
      <c r="RP153" s="1112"/>
      <c r="RQ153" s="1112"/>
      <c r="RR153" s="1112"/>
      <c r="RS153" s="1112"/>
      <c r="RT153" s="1112"/>
      <c r="RU153" s="1112"/>
      <c r="RV153" s="1112"/>
      <c r="RW153" s="1112"/>
      <c r="RX153" s="1112"/>
      <c r="RY153" s="1112"/>
      <c r="RZ153" s="1112"/>
      <c r="SA153" s="1112"/>
      <c r="SB153" s="1112"/>
      <c r="SC153" s="1112"/>
      <c r="SD153" s="1112"/>
      <c r="SE153" s="1112"/>
      <c r="SF153" s="1112"/>
      <c r="SG153" s="1112"/>
      <c r="SH153" s="1112"/>
      <c r="SI153" s="1112"/>
      <c r="SJ153" s="1112"/>
      <c r="SK153" s="1112"/>
      <c r="SL153" s="1112"/>
      <c r="SM153" s="1112"/>
      <c r="SN153" s="1112"/>
      <c r="SO153" s="1112"/>
      <c r="SP153" s="1112"/>
      <c r="SQ153" s="1112"/>
      <c r="SR153" s="1112"/>
      <c r="SS153" s="1112"/>
      <c r="ST153" s="1112"/>
      <c r="SU153" s="1112"/>
      <c r="SV153" s="1112"/>
      <c r="SW153" s="1112"/>
      <c r="SX153" s="1112"/>
      <c r="SY153" s="1112"/>
      <c r="SZ153" s="1112"/>
      <c r="TA153" s="1112"/>
      <c r="TB153" s="1112"/>
      <c r="TC153" s="1112"/>
      <c r="TD153" s="1112"/>
      <c r="TE153" s="1112"/>
      <c r="TF153" s="1112"/>
      <c r="TG153" s="1112"/>
      <c r="TH153" s="1112"/>
      <c r="TI153" s="1112"/>
      <c r="TJ153" s="1112"/>
      <c r="TK153" s="1112"/>
      <c r="TL153" s="1112"/>
      <c r="TM153" s="1112"/>
      <c r="TN153" s="1112"/>
      <c r="TO153" s="1112"/>
      <c r="TP153" s="1112"/>
      <c r="TQ153" s="1112"/>
      <c r="TR153" s="1112"/>
      <c r="TS153" s="1112"/>
      <c r="TT153" s="1112"/>
      <c r="TU153" s="1112"/>
      <c r="TV153" s="1112"/>
      <c r="TW153" s="1112"/>
      <c r="TX153" s="1112"/>
      <c r="TY153" s="1112"/>
      <c r="TZ153" s="1112"/>
      <c r="UA153" s="1112"/>
      <c r="UB153" s="1112"/>
      <c r="UC153" s="1112"/>
      <c r="UD153" s="1112"/>
      <c r="UE153" s="1112"/>
      <c r="UF153" s="1112"/>
      <c r="UG153" s="1112"/>
      <c r="UH153" s="1112"/>
      <c r="UI153" s="1112"/>
      <c r="UJ153" s="1112"/>
      <c r="UK153" s="1112"/>
      <c r="UL153" s="1112"/>
      <c r="UM153" s="1112"/>
      <c r="UN153" s="1112"/>
      <c r="UO153" s="1112"/>
      <c r="UP153" s="1112"/>
      <c r="UQ153" s="1112"/>
      <c r="UR153" s="1112"/>
      <c r="US153" s="1112"/>
      <c r="UT153" s="1112"/>
      <c r="UU153" s="1112"/>
      <c r="UV153" s="1112"/>
      <c r="UW153" s="1112"/>
      <c r="UX153" s="1112"/>
      <c r="UY153" s="1112"/>
      <c r="UZ153" s="1112"/>
      <c r="VA153" s="1112"/>
      <c r="VB153" s="1112"/>
      <c r="VC153" s="1112"/>
      <c r="VD153" s="1112"/>
      <c r="VE153" s="1112"/>
      <c r="VF153" s="1112"/>
      <c r="VG153" s="1112"/>
      <c r="VH153" s="1112"/>
      <c r="VI153" s="1112"/>
      <c r="VJ153" s="1112"/>
      <c r="VK153" s="1112"/>
      <c r="VL153" s="1112"/>
      <c r="VM153" s="1112"/>
      <c r="VN153" s="1112"/>
      <c r="VO153" s="1112"/>
      <c r="VP153" s="1112"/>
      <c r="VQ153" s="1112"/>
      <c r="VR153" s="1112"/>
      <c r="VS153" s="1112"/>
      <c r="VT153" s="1112"/>
      <c r="VU153" s="1112"/>
      <c r="VV153" s="1112"/>
      <c r="VW153" s="1112"/>
      <c r="VX153" s="1112"/>
      <c r="VY153" s="1112"/>
      <c r="VZ153" s="1112"/>
      <c r="WA153" s="1112"/>
    </row>
    <row r="154" spans="9:599">
      <c r="I154" s="1112"/>
      <c r="J154" s="1112"/>
      <c r="K154" s="1112"/>
      <c r="L154" s="1112"/>
      <c r="M154" s="1112"/>
      <c r="N154" s="1112"/>
      <c r="O154" s="1112"/>
      <c r="P154" s="1112"/>
      <c r="Q154" s="1112"/>
      <c r="R154" s="1112"/>
      <c r="S154" s="1112"/>
      <c r="T154" s="1112"/>
      <c r="U154" s="1112"/>
      <c r="V154" s="1112"/>
      <c r="W154" s="1112"/>
      <c r="X154" s="1112"/>
      <c r="Y154" s="1112"/>
      <c r="Z154" s="1112"/>
      <c r="AA154" s="1112"/>
      <c r="AB154" s="1112"/>
      <c r="AC154" s="1112"/>
      <c r="AD154" s="1112"/>
      <c r="AE154" s="1112"/>
      <c r="AF154" s="1112"/>
      <c r="AG154" s="1112"/>
      <c r="AH154" s="1112"/>
      <c r="AI154" s="1112"/>
      <c r="AJ154" s="1112"/>
      <c r="AK154" s="1112"/>
      <c r="AL154" s="1112"/>
      <c r="AM154" s="1112"/>
      <c r="AN154" s="1112"/>
      <c r="AO154" s="1112"/>
      <c r="AP154" s="1112"/>
      <c r="AQ154" s="1112"/>
      <c r="AR154" s="1112"/>
      <c r="AS154" s="1112"/>
      <c r="AT154" s="1112"/>
      <c r="AU154" s="1112"/>
      <c r="AV154" s="1112"/>
      <c r="AW154" s="1112"/>
      <c r="AX154" s="1112"/>
      <c r="AY154" s="1112"/>
      <c r="AZ154" s="1112"/>
      <c r="BA154" s="1112"/>
      <c r="BB154" s="1112"/>
      <c r="BC154" s="1112"/>
      <c r="BD154" s="1112"/>
      <c r="BE154" s="1112"/>
      <c r="BF154" s="1112"/>
      <c r="BG154" s="1112"/>
      <c r="BH154" s="1112"/>
      <c r="BI154" s="1112"/>
      <c r="BJ154" s="1112"/>
      <c r="BK154" s="1112"/>
      <c r="BL154" s="1112"/>
      <c r="BM154" s="1112"/>
      <c r="BN154" s="1112"/>
      <c r="BO154" s="1112"/>
      <c r="BP154" s="1112"/>
      <c r="BQ154" s="1112"/>
      <c r="BR154" s="1112"/>
      <c r="BS154" s="1112"/>
      <c r="BT154" s="1112"/>
      <c r="BU154" s="1112"/>
      <c r="BV154" s="1112"/>
      <c r="BW154" s="1112"/>
      <c r="BX154" s="1112"/>
      <c r="BY154" s="1112"/>
      <c r="BZ154" s="1112"/>
      <c r="CA154" s="1112"/>
      <c r="CB154" s="1112"/>
      <c r="CC154" s="1112"/>
      <c r="CD154" s="1112"/>
      <c r="CE154" s="1112"/>
      <c r="CF154" s="1112"/>
      <c r="CG154" s="1112"/>
      <c r="CH154" s="1112"/>
      <c r="CI154" s="1112"/>
      <c r="CJ154" s="1112"/>
      <c r="CK154" s="1112"/>
      <c r="CL154" s="1112"/>
      <c r="CM154" s="1112"/>
      <c r="CN154" s="1112"/>
      <c r="CO154" s="1112"/>
      <c r="CP154" s="1112"/>
      <c r="CQ154" s="1112"/>
      <c r="CR154" s="1112"/>
      <c r="CS154" s="1112"/>
      <c r="CT154" s="1112"/>
      <c r="CU154" s="1112"/>
      <c r="CV154" s="1112"/>
      <c r="CW154" s="1112"/>
      <c r="CX154" s="1112"/>
      <c r="CY154" s="1112"/>
      <c r="CZ154" s="1112"/>
      <c r="DA154" s="1112"/>
      <c r="DB154" s="1112"/>
      <c r="DC154" s="1112"/>
      <c r="DD154" s="1112"/>
      <c r="DE154" s="1112"/>
      <c r="DF154" s="1112"/>
      <c r="DG154" s="1112"/>
      <c r="DH154" s="1112"/>
      <c r="DI154" s="1112"/>
      <c r="DJ154" s="1112"/>
      <c r="DK154" s="1112"/>
      <c r="DL154" s="1112"/>
      <c r="DM154" s="1112"/>
      <c r="DN154" s="1112"/>
      <c r="DO154" s="1112"/>
      <c r="DP154" s="1112"/>
      <c r="DQ154" s="1112"/>
      <c r="DR154" s="1112"/>
      <c r="DS154" s="1112"/>
      <c r="DT154" s="1112"/>
      <c r="DU154" s="1112"/>
      <c r="DV154" s="1112"/>
      <c r="DW154" s="1112"/>
      <c r="DX154" s="1112"/>
      <c r="DY154" s="1112"/>
      <c r="DZ154" s="1112"/>
      <c r="EA154" s="1112"/>
      <c r="EB154" s="1112"/>
      <c r="EC154" s="1112"/>
      <c r="ED154" s="1112"/>
      <c r="EE154" s="1112"/>
      <c r="EF154" s="1112"/>
      <c r="EG154" s="1112"/>
      <c r="EH154" s="1112"/>
      <c r="EI154" s="1112"/>
      <c r="EJ154" s="1112"/>
      <c r="EK154" s="1112"/>
      <c r="EL154" s="1112"/>
      <c r="EM154" s="1112"/>
      <c r="EN154" s="1112"/>
      <c r="EO154" s="1112"/>
      <c r="EP154" s="1112"/>
      <c r="EQ154" s="1112"/>
      <c r="ER154" s="1112"/>
      <c r="ES154" s="1112"/>
      <c r="ET154" s="1112"/>
      <c r="EU154" s="1112"/>
      <c r="EV154" s="1112"/>
      <c r="EW154" s="1112"/>
      <c r="EX154" s="1112"/>
      <c r="EY154" s="1112"/>
      <c r="EZ154" s="1112"/>
      <c r="FA154" s="1112"/>
      <c r="FB154" s="1112"/>
      <c r="FC154" s="1112"/>
      <c r="FD154" s="1112"/>
      <c r="FE154" s="1112"/>
      <c r="FF154" s="1112"/>
      <c r="FG154" s="1112"/>
      <c r="FH154" s="1112"/>
      <c r="FI154" s="1112"/>
      <c r="FJ154" s="1112"/>
      <c r="FK154" s="1112"/>
      <c r="FL154" s="1112"/>
      <c r="FM154" s="1112"/>
      <c r="FN154" s="1112"/>
      <c r="FO154" s="1112"/>
      <c r="FP154" s="1112"/>
      <c r="FQ154" s="1112"/>
      <c r="FR154" s="1112"/>
      <c r="FS154" s="1112"/>
      <c r="FT154" s="1112"/>
      <c r="FU154" s="1112"/>
      <c r="FV154" s="1112"/>
      <c r="FW154" s="1112"/>
      <c r="FX154" s="1112"/>
      <c r="FY154" s="1112"/>
      <c r="FZ154" s="1112"/>
      <c r="GA154" s="1112"/>
      <c r="GB154" s="1112"/>
      <c r="GC154" s="1112"/>
      <c r="GD154" s="1112"/>
      <c r="GE154" s="1112"/>
      <c r="GF154" s="1112"/>
      <c r="GG154" s="1112"/>
      <c r="GH154" s="1112"/>
      <c r="GI154" s="1112"/>
      <c r="GJ154" s="1112"/>
      <c r="GK154" s="1112"/>
      <c r="GL154" s="1112"/>
      <c r="GM154" s="1112"/>
      <c r="GN154" s="1112"/>
      <c r="GO154" s="1112"/>
      <c r="GP154" s="1112"/>
      <c r="GQ154" s="1112"/>
      <c r="GR154" s="1112"/>
      <c r="GS154" s="1112"/>
      <c r="GT154" s="1112"/>
      <c r="GU154" s="1112"/>
      <c r="GV154" s="1112"/>
      <c r="GW154" s="1112"/>
      <c r="GX154" s="1112"/>
      <c r="GY154" s="1112"/>
      <c r="GZ154" s="1112"/>
      <c r="HA154" s="1112"/>
      <c r="HB154" s="1112"/>
      <c r="HC154" s="1112"/>
      <c r="HD154" s="1112"/>
      <c r="HE154" s="1112"/>
      <c r="HF154" s="1112"/>
      <c r="HG154" s="1112"/>
      <c r="HH154" s="1112"/>
      <c r="HI154" s="1112"/>
      <c r="HJ154" s="1112"/>
      <c r="HK154" s="1112"/>
      <c r="HL154" s="1112"/>
      <c r="HM154" s="1112"/>
      <c r="HN154" s="1112"/>
      <c r="HO154" s="1112"/>
      <c r="HP154" s="1112"/>
      <c r="HQ154" s="1112"/>
      <c r="HR154" s="1112"/>
      <c r="HS154" s="1112"/>
      <c r="HT154" s="1112"/>
      <c r="HU154" s="1112"/>
      <c r="HV154" s="1112"/>
      <c r="HW154" s="1112"/>
      <c r="HX154" s="1112"/>
      <c r="HY154" s="1112"/>
      <c r="HZ154" s="1112"/>
      <c r="IA154" s="1112"/>
      <c r="IB154" s="1112"/>
      <c r="IC154" s="1112"/>
      <c r="ID154" s="1112"/>
      <c r="IE154" s="1112"/>
      <c r="IF154" s="1112"/>
      <c r="IG154" s="1112"/>
      <c r="IH154" s="1112"/>
      <c r="II154" s="1112"/>
      <c r="IJ154" s="1112"/>
      <c r="IK154" s="1112"/>
      <c r="IL154" s="1112"/>
      <c r="IM154" s="1112"/>
      <c r="IN154" s="1112"/>
      <c r="IO154" s="1112"/>
      <c r="IP154" s="1112"/>
      <c r="IQ154" s="1112"/>
      <c r="IR154" s="1112"/>
      <c r="IS154" s="1112"/>
      <c r="IT154" s="1112"/>
      <c r="IU154" s="1112"/>
      <c r="IV154" s="1112"/>
      <c r="IW154" s="1112"/>
      <c r="IX154" s="1112"/>
      <c r="IY154" s="1112"/>
      <c r="IZ154" s="1112"/>
      <c r="JA154" s="1112"/>
      <c r="JB154" s="1112"/>
      <c r="JC154" s="1112"/>
      <c r="JD154" s="1112"/>
      <c r="JE154" s="1112"/>
      <c r="JF154" s="1112"/>
      <c r="JG154" s="1112"/>
      <c r="JH154" s="1112"/>
      <c r="JI154" s="1112"/>
      <c r="JJ154" s="1112"/>
      <c r="JK154" s="1112"/>
      <c r="JL154" s="1112"/>
      <c r="JM154" s="1112"/>
      <c r="JN154" s="1112"/>
      <c r="JO154" s="1112"/>
      <c r="JP154" s="1112"/>
      <c r="JQ154" s="1112"/>
      <c r="JR154" s="1112"/>
      <c r="JS154" s="1112"/>
      <c r="JT154" s="1112"/>
      <c r="JU154" s="1112"/>
      <c r="JV154" s="1112"/>
      <c r="JW154" s="1112"/>
      <c r="JX154" s="1112"/>
      <c r="JY154" s="1112"/>
      <c r="JZ154" s="1112"/>
      <c r="KA154" s="1112"/>
      <c r="KB154" s="1112"/>
      <c r="KC154" s="1112"/>
      <c r="KD154" s="1112"/>
      <c r="KE154" s="1112"/>
      <c r="KF154" s="1112"/>
      <c r="KG154" s="1112"/>
      <c r="KH154" s="1112"/>
      <c r="KI154" s="1112"/>
      <c r="KJ154" s="1112"/>
      <c r="KK154" s="1112"/>
      <c r="KL154" s="1112"/>
      <c r="KM154" s="1112"/>
      <c r="KN154" s="1112"/>
      <c r="KO154" s="1112"/>
      <c r="KP154" s="1112"/>
      <c r="KQ154" s="1112"/>
      <c r="KR154" s="1112"/>
      <c r="KS154" s="1112"/>
      <c r="KT154" s="1112"/>
      <c r="KU154" s="1112"/>
      <c r="KV154" s="1112"/>
      <c r="KW154" s="1112"/>
      <c r="KX154" s="1112"/>
      <c r="KY154" s="1112"/>
      <c r="KZ154" s="1112"/>
      <c r="LA154" s="1112"/>
      <c r="LB154" s="1112"/>
      <c r="LC154" s="1112"/>
      <c r="LD154" s="1112"/>
      <c r="LE154" s="1112"/>
      <c r="LF154" s="1112"/>
      <c r="LG154" s="1112"/>
      <c r="LH154" s="1112"/>
      <c r="LI154" s="1112"/>
      <c r="LJ154" s="1112"/>
      <c r="LK154" s="1112"/>
      <c r="LL154" s="1112"/>
      <c r="LM154" s="1112"/>
      <c r="LN154" s="1112"/>
      <c r="LO154" s="1112"/>
      <c r="LP154" s="1112"/>
      <c r="LQ154" s="1112"/>
      <c r="LR154" s="1112"/>
      <c r="LS154" s="1112"/>
      <c r="LT154" s="1112"/>
      <c r="LU154" s="1112"/>
      <c r="LV154" s="1112"/>
      <c r="LW154" s="1112"/>
      <c r="LX154" s="1112"/>
      <c r="LY154" s="1112"/>
      <c r="LZ154" s="1112"/>
      <c r="MA154" s="1112"/>
      <c r="MB154" s="1112"/>
      <c r="MC154" s="1112"/>
      <c r="MD154" s="1112"/>
      <c r="ME154" s="1112"/>
      <c r="MF154" s="1112"/>
      <c r="MG154" s="1112"/>
      <c r="MH154" s="1112"/>
      <c r="MI154" s="1112"/>
      <c r="MJ154" s="1112"/>
      <c r="MK154" s="1112"/>
      <c r="ML154" s="1112"/>
      <c r="MM154" s="1112"/>
      <c r="MN154" s="1112"/>
      <c r="MO154" s="1112"/>
      <c r="MP154" s="1112"/>
      <c r="MQ154" s="1112"/>
      <c r="MR154" s="1112"/>
      <c r="MS154" s="1112"/>
      <c r="MT154" s="1112"/>
      <c r="MU154" s="1112"/>
      <c r="MV154" s="1112"/>
      <c r="MW154" s="1112"/>
      <c r="MX154" s="1112"/>
      <c r="MY154" s="1112"/>
      <c r="MZ154" s="1112"/>
      <c r="NA154" s="1112"/>
      <c r="NB154" s="1112"/>
      <c r="NC154" s="1112"/>
      <c r="ND154" s="1112"/>
      <c r="NE154" s="1112"/>
      <c r="NF154" s="1112"/>
      <c r="NG154" s="1112"/>
      <c r="NH154" s="1112"/>
      <c r="NI154" s="1112"/>
      <c r="NJ154" s="1112"/>
      <c r="NK154" s="1112"/>
      <c r="NL154" s="1112"/>
      <c r="NM154" s="1112"/>
      <c r="NN154" s="1112"/>
      <c r="NO154" s="1112"/>
      <c r="NP154" s="1112"/>
      <c r="NQ154" s="1112"/>
      <c r="NR154" s="1112"/>
      <c r="NS154" s="1112"/>
      <c r="NT154" s="1112"/>
      <c r="NU154" s="1112"/>
      <c r="NV154" s="1112"/>
      <c r="NW154" s="1112"/>
      <c r="NX154" s="1112"/>
      <c r="NY154" s="1112"/>
      <c r="NZ154" s="1112"/>
      <c r="OA154" s="1112"/>
      <c r="OB154" s="1112"/>
      <c r="OC154" s="1112"/>
      <c r="OD154" s="1112"/>
      <c r="OE154" s="1112"/>
      <c r="OF154" s="1112"/>
      <c r="OG154" s="1112"/>
      <c r="OH154" s="1112"/>
      <c r="OI154" s="1112"/>
      <c r="OJ154" s="1112"/>
      <c r="OK154" s="1112"/>
      <c r="OL154" s="1112"/>
      <c r="OM154" s="1112"/>
      <c r="ON154" s="1112"/>
      <c r="OO154" s="1112"/>
      <c r="OP154" s="1112"/>
      <c r="OQ154" s="1112"/>
      <c r="OR154" s="1112"/>
      <c r="OS154" s="1112"/>
      <c r="OT154" s="1112"/>
      <c r="OU154" s="1112"/>
      <c r="OV154" s="1112"/>
      <c r="OW154" s="1112"/>
      <c r="OX154" s="1112"/>
      <c r="OY154" s="1112"/>
      <c r="OZ154" s="1112"/>
      <c r="PA154" s="1112"/>
      <c r="PB154" s="1112"/>
      <c r="PC154" s="1112"/>
      <c r="PD154" s="1112"/>
      <c r="PE154" s="1112"/>
      <c r="PF154" s="1112"/>
      <c r="PG154" s="1112"/>
      <c r="PH154" s="1112"/>
      <c r="PI154" s="1112"/>
      <c r="PJ154" s="1112"/>
      <c r="PK154" s="1112"/>
      <c r="PL154" s="1112"/>
      <c r="PM154" s="1112"/>
      <c r="PN154" s="1112"/>
      <c r="PO154" s="1112"/>
      <c r="PP154" s="1112"/>
      <c r="PQ154" s="1112"/>
      <c r="PR154" s="1112"/>
      <c r="PS154" s="1112"/>
      <c r="PT154" s="1112"/>
      <c r="PU154" s="1112"/>
      <c r="PV154" s="1112"/>
      <c r="PW154" s="1112"/>
      <c r="PX154" s="1112"/>
      <c r="PY154" s="1112"/>
      <c r="PZ154" s="1112"/>
      <c r="QA154" s="1112"/>
      <c r="QB154" s="1112"/>
      <c r="QC154" s="1112"/>
      <c r="QD154" s="1112"/>
      <c r="QE154" s="1112"/>
      <c r="QF154" s="1112"/>
      <c r="QG154" s="1112"/>
      <c r="QH154" s="1112"/>
      <c r="QI154" s="1112"/>
      <c r="QJ154" s="1112"/>
      <c r="QK154" s="1112"/>
      <c r="QL154" s="1112"/>
      <c r="QM154" s="1112"/>
      <c r="QN154" s="1112"/>
      <c r="QO154" s="1112"/>
      <c r="QP154" s="1112"/>
      <c r="QQ154" s="1112"/>
      <c r="QR154" s="1112"/>
      <c r="QS154" s="1112"/>
      <c r="QT154" s="1112"/>
      <c r="QU154" s="1112"/>
      <c r="QV154" s="1112"/>
      <c r="QW154" s="1112"/>
      <c r="QX154" s="1112"/>
      <c r="QY154" s="1112"/>
      <c r="QZ154" s="1112"/>
      <c r="RA154" s="1112"/>
      <c r="RB154" s="1112"/>
      <c r="RC154" s="1112"/>
      <c r="RD154" s="1112"/>
      <c r="RE154" s="1112"/>
      <c r="RF154" s="1112"/>
      <c r="RG154" s="1112"/>
      <c r="RH154" s="1112"/>
      <c r="RI154" s="1112"/>
      <c r="RJ154" s="1112"/>
      <c r="RK154" s="1112"/>
      <c r="RL154" s="1112"/>
      <c r="RM154" s="1112"/>
      <c r="RN154" s="1112"/>
      <c r="RO154" s="1112"/>
      <c r="RP154" s="1112"/>
      <c r="RQ154" s="1112"/>
      <c r="RR154" s="1112"/>
      <c r="RS154" s="1112"/>
      <c r="RT154" s="1112"/>
      <c r="RU154" s="1112"/>
      <c r="RV154" s="1112"/>
      <c r="RW154" s="1112"/>
      <c r="RX154" s="1112"/>
      <c r="RY154" s="1112"/>
      <c r="RZ154" s="1112"/>
      <c r="SA154" s="1112"/>
      <c r="SB154" s="1112"/>
      <c r="SC154" s="1112"/>
      <c r="SD154" s="1112"/>
      <c r="SE154" s="1112"/>
      <c r="SF154" s="1112"/>
      <c r="SG154" s="1112"/>
      <c r="SH154" s="1112"/>
      <c r="SI154" s="1112"/>
      <c r="SJ154" s="1112"/>
      <c r="SK154" s="1112"/>
      <c r="SL154" s="1112"/>
      <c r="SM154" s="1112"/>
      <c r="SN154" s="1112"/>
      <c r="SO154" s="1112"/>
      <c r="SP154" s="1112"/>
      <c r="SQ154" s="1112"/>
      <c r="SR154" s="1112"/>
      <c r="SS154" s="1112"/>
      <c r="ST154" s="1112"/>
      <c r="SU154" s="1112"/>
      <c r="SV154" s="1112"/>
      <c r="SW154" s="1112"/>
      <c r="SX154" s="1112"/>
      <c r="SY154" s="1112"/>
      <c r="SZ154" s="1112"/>
      <c r="TA154" s="1112"/>
      <c r="TB154" s="1112"/>
      <c r="TC154" s="1112"/>
      <c r="TD154" s="1112"/>
      <c r="TE154" s="1112"/>
      <c r="TF154" s="1112"/>
      <c r="TG154" s="1112"/>
      <c r="TH154" s="1112"/>
      <c r="TI154" s="1112"/>
      <c r="TJ154" s="1112"/>
      <c r="TK154" s="1112"/>
      <c r="TL154" s="1112"/>
      <c r="TM154" s="1112"/>
      <c r="TN154" s="1112"/>
      <c r="TO154" s="1112"/>
      <c r="TP154" s="1112"/>
      <c r="TQ154" s="1112"/>
      <c r="TR154" s="1112"/>
      <c r="TS154" s="1112"/>
      <c r="TT154" s="1112"/>
      <c r="TU154" s="1112"/>
      <c r="TV154" s="1112"/>
      <c r="TW154" s="1112"/>
      <c r="TX154" s="1112"/>
      <c r="TY154" s="1112"/>
      <c r="TZ154" s="1112"/>
      <c r="UA154" s="1112"/>
      <c r="UB154" s="1112"/>
      <c r="UC154" s="1112"/>
      <c r="UD154" s="1112"/>
      <c r="UE154" s="1112"/>
      <c r="UF154" s="1112"/>
      <c r="UG154" s="1112"/>
      <c r="UH154" s="1112"/>
      <c r="UI154" s="1112"/>
      <c r="UJ154" s="1112"/>
      <c r="UK154" s="1112"/>
      <c r="UL154" s="1112"/>
      <c r="UM154" s="1112"/>
      <c r="UN154" s="1112"/>
      <c r="UO154" s="1112"/>
      <c r="UP154" s="1112"/>
      <c r="UQ154" s="1112"/>
      <c r="UR154" s="1112"/>
      <c r="US154" s="1112"/>
      <c r="UT154" s="1112"/>
      <c r="UU154" s="1112"/>
      <c r="UV154" s="1112"/>
      <c r="UW154" s="1112"/>
      <c r="UX154" s="1112"/>
      <c r="UY154" s="1112"/>
      <c r="UZ154" s="1112"/>
      <c r="VA154" s="1112"/>
      <c r="VB154" s="1112"/>
      <c r="VC154" s="1112"/>
      <c r="VD154" s="1112"/>
      <c r="VE154" s="1112"/>
      <c r="VF154" s="1112"/>
      <c r="VG154" s="1112"/>
      <c r="VH154" s="1112"/>
      <c r="VI154" s="1112"/>
      <c r="VJ154" s="1112"/>
      <c r="VK154" s="1112"/>
      <c r="VL154" s="1112"/>
      <c r="VM154" s="1112"/>
      <c r="VN154" s="1112"/>
      <c r="VO154" s="1112"/>
      <c r="VP154" s="1112"/>
      <c r="VQ154" s="1112"/>
      <c r="VR154" s="1112"/>
      <c r="VS154" s="1112"/>
      <c r="VT154" s="1112"/>
      <c r="VU154" s="1112"/>
      <c r="VV154" s="1112"/>
      <c r="VW154" s="1112"/>
      <c r="VX154" s="1112"/>
      <c r="VY154" s="1112"/>
      <c r="VZ154" s="1112"/>
      <c r="WA154" s="1112"/>
    </row>
    <row r="155" spans="9:599">
      <c r="I155" s="1112"/>
      <c r="J155" s="1112"/>
      <c r="K155" s="1112"/>
      <c r="L155" s="1112"/>
      <c r="M155" s="1112"/>
      <c r="N155" s="1112"/>
      <c r="O155" s="1112"/>
      <c r="P155" s="1112"/>
      <c r="Q155" s="1112"/>
      <c r="R155" s="1112"/>
      <c r="S155" s="1112"/>
      <c r="T155" s="1112"/>
      <c r="U155" s="1112"/>
      <c r="V155" s="1112"/>
      <c r="W155" s="1112"/>
      <c r="X155" s="1112"/>
      <c r="Y155" s="1112"/>
      <c r="Z155" s="1112"/>
      <c r="AA155" s="1112"/>
      <c r="AB155" s="1112"/>
      <c r="AC155" s="1112"/>
      <c r="AD155" s="1112"/>
      <c r="AE155" s="1112"/>
      <c r="AF155" s="1112"/>
      <c r="AG155" s="1112"/>
      <c r="AH155" s="1112"/>
      <c r="AI155" s="1112"/>
      <c r="AJ155" s="1112"/>
      <c r="AK155" s="1112"/>
      <c r="AL155" s="1112"/>
      <c r="AM155" s="1112"/>
      <c r="AN155" s="1112"/>
      <c r="AO155" s="1112"/>
      <c r="AP155" s="1112"/>
      <c r="AQ155" s="1112"/>
      <c r="AR155" s="1112"/>
      <c r="AS155" s="1112"/>
      <c r="AT155" s="1112"/>
      <c r="AU155" s="1112"/>
      <c r="AV155" s="1112"/>
      <c r="AW155" s="1112"/>
      <c r="AX155" s="1112"/>
      <c r="AY155" s="1112"/>
      <c r="AZ155" s="1112"/>
      <c r="BA155" s="1112"/>
      <c r="BB155" s="1112"/>
      <c r="BC155" s="1112"/>
      <c r="BD155" s="1112"/>
      <c r="BE155" s="1112"/>
      <c r="BF155" s="1112"/>
      <c r="BG155" s="1112"/>
      <c r="BH155" s="1112"/>
      <c r="BI155" s="1112"/>
      <c r="BJ155" s="1112"/>
      <c r="BK155" s="1112"/>
      <c r="BL155" s="1112"/>
      <c r="BM155" s="1112"/>
      <c r="BN155" s="1112"/>
      <c r="BO155" s="1112"/>
      <c r="BP155" s="1112"/>
      <c r="BQ155" s="1112"/>
      <c r="BR155" s="1112"/>
      <c r="BS155" s="1112"/>
      <c r="BT155" s="1112"/>
      <c r="BU155" s="1112"/>
      <c r="BV155" s="1112"/>
      <c r="BW155" s="1112"/>
      <c r="BX155" s="1112"/>
      <c r="BY155" s="1112"/>
      <c r="BZ155" s="1112"/>
      <c r="CA155" s="1112"/>
      <c r="CB155" s="1112"/>
      <c r="CC155" s="1112"/>
      <c r="CD155" s="1112"/>
      <c r="CE155" s="1112"/>
      <c r="CF155" s="1112"/>
      <c r="CG155" s="1112"/>
      <c r="CH155" s="1112"/>
      <c r="CI155" s="1112"/>
      <c r="CJ155" s="1112"/>
      <c r="CK155" s="1112"/>
      <c r="CL155" s="1112"/>
      <c r="CM155" s="1112"/>
      <c r="CN155" s="1112"/>
      <c r="CO155" s="1112"/>
      <c r="CP155" s="1112"/>
      <c r="CQ155" s="1112"/>
      <c r="CR155" s="1112"/>
      <c r="CS155" s="1112"/>
      <c r="CT155" s="1112"/>
      <c r="CU155" s="1112"/>
      <c r="CV155" s="1112"/>
      <c r="CW155" s="1112"/>
      <c r="CX155" s="1112"/>
      <c r="CY155" s="1112"/>
      <c r="CZ155" s="1112"/>
      <c r="DA155" s="1112"/>
      <c r="DB155" s="1112"/>
      <c r="DC155" s="1112"/>
      <c r="DD155" s="1112"/>
      <c r="DE155" s="1112"/>
      <c r="DF155" s="1112"/>
      <c r="DG155" s="1112"/>
      <c r="DH155" s="1112"/>
      <c r="DI155" s="1112"/>
      <c r="DJ155" s="1112"/>
      <c r="DK155" s="1112"/>
      <c r="DL155" s="1112"/>
      <c r="DM155" s="1112"/>
      <c r="DN155" s="1112"/>
      <c r="DO155" s="1112"/>
      <c r="DP155" s="1112"/>
      <c r="DQ155" s="1112"/>
      <c r="DR155" s="1112"/>
      <c r="DS155" s="1112"/>
      <c r="DT155" s="1112"/>
      <c r="DU155" s="1112"/>
      <c r="DV155" s="1112"/>
      <c r="DW155" s="1112"/>
      <c r="DX155" s="1112"/>
      <c r="DY155" s="1112"/>
      <c r="DZ155" s="1112"/>
      <c r="EA155" s="1112"/>
      <c r="EB155" s="1112"/>
      <c r="EC155" s="1112"/>
      <c r="ED155" s="1112"/>
      <c r="EE155" s="1112"/>
      <c r="EF155" s="1112"/>
      <c r="EG155" s="1112"/>
      <c r="EH155" s="1112"/>
      <c r="EI155" s="1112"/>
      <c r="EJ155" s="1112"/>
      <c r="EK155" s="1112"/>
      <c r="EL155" s="1112"/>
      <c r="EM155" s="1112"/>
      <c r="EN155" s="1112"/>
      <c r="EO155" s="1112"/>
      <c r="EP155" s="1112"/>
      <c r="EQ155" s="1112"/>
      <c r="ER155" s="1112"/>
      <c r="ES155" s="1112"/>
      <c r="ET155" s="1112"/>
      <c r="EU155" s="1112"/>
      <c r="EV155" s="1112"/>
      <c r="EW155" s="1112"/>
      <c r="EX155" s="1112"/>
      <c r="EY155" s="1112"/>
      <c r="EZ155" s="1112"/>
      <c r="FA155" s="1112"/>
      <c r="FB155" s="1112"/>
      <c r="FC155" s="1112"/>
      <c r="FD155" s="1112"/>
      <c r="FE155" s="1112"/>
      <c r="FF155" s="1112"/>
      <c r="FG155" s="1112"/>
      <c r="FH155" s="1112"/>
      <c r="FI155" s="1112"/>
      <c r="FJ155" s="1112"/>
      <c r="FK155" s="1112"/>
      <c r="FL155" s="1112"/>
      <c r="FM155" s="1112"/>
      <c r="FN155" s="1112"/>
      <c r="FO155" s="1112"/>
      <c r="FP155" s="1112"/>
      <c r="FQ155" s="1112"/>
      <c r="FR155" s="1112"/>
      <c r="FS155" s="1112"/>
      <c r="FT155" s="1112"/>
      <c r="FU155" s="1112"/>
      <c r="FV155" s="1112"/>
      <c r="FW155" s="1112"/>
      <c r="FX155" s="1112"/>
      <c r="FY155" s="1112"/>
      <c r="FZ155" s="1112"/>
      <c r="GA155" s="1112"/>
      <c r="GB155" s="1112"/>
      <c r="GC155" s="1112"/>
      <c r="GD155" s="1112"/>
      <c r="GE155" s="1112"/>
      <c r="GF155" s="1112"/>
      <c r="GG155" s="1112"/>
      <c r="GH155" s="1112"/>
      <c r="GI155" s="1112"/>
      <c r="GJ155" s="1112"/>
      <c r="GK155" s="1112"/>
      <c r="GL155" s="1112"/>
      <c r="GM155" s="1112"/>
      <c r="GN155" s="1112"/>
      <c r="GO155" s="1112"/>
      <c r="GP155" s="1112"/>
      <c r="GQ155" s="1112"/>
      <c r="GR155" s="1112"/>
      <c r="GS155" s="1112"/>
      <c r="GT155" s="1112"/>
      <c r="GU155" s="1112"/>
      <c r="GV155" s="1112"/>
      <c r="GW155" s="1112"/>
      <c r="GX155" s="1112"/>
      <c r="GY155" s="1112"/>
      <c r="GZ155" s="1112"/>
      <c r="HA155" s="1112"/>
      <c r="HB155" s="1112"/>
      <c r="HC155" s="1112"/>
      <c r="HD155" s="1112"/>
      <c r="HE155" s="1112"/>
      <c r="HF155" s="1112"/>
      <c r="HG155" s="1112"/>
      <c r="HH155" s="1112"/>
      <c r="HI155" s="1112"/>
      <c r="HJ155" s="1112"/>
      <c r="HK155" s="1112"/>
      <c r="HL155" s="1112"/>
      <c r="HM155" s="1112"/>
      <c r="HN155" s="1112"/>
      <c r="HO155" s="1112"/>
      <c r="HP155" s="1112"/>
      <c r="HQ155" s="1112"/>
      <c r="HR155" s="1112"/>
      <c r="HS155" s="1112"/>
      <c r="HT155" s="1112"/>
      <c r="HU155" s="1112"/>
      <c r="HV155" s="1112"/>
      <c r="HW155" s="1112"/>
      <c r="HX155" s="1112"/>
      <c r="HY155" s="1112"/>
      <c r="HZ155" s="1112"/>
      <c r="IA155" s="1112"/>
      <c r="IB155" s="1112"/>
      <c r="IC155" s="1112"/>
      <c r="ID155" s="1112"/>
      <c r="IE155" s="1112"/>
      <c r="IF155" s="1112"/>
      <c r="IG155" s="1112"/>
      <c r="IH155" s="1112"/>
      <c r="II155" s="1112"/>
      <c r="IJ155" s="1112"/>
      <c r="IK155" s="1112"/>
      <c r="IL155" s="1112"/>
      <c r="IM155" s="1112"/>
      <c r="IN155" s="1112"/>
      <c r="IO155" s="1112"/>
      <c r="IP155" s="1112"/>
      <c r="IQ155" s="1112"/>
      <c r="IR155" s="1112"/>
      <c r="IS155" s="1112"/>
      <c r="IT155" s="1112"/>
      <c r="IU155" s="1112"/>
      <c r="IV155" s="1112"/>
      <c r="IW155" s="1112"/>
      <c r="IX155" s="1112"/>
      <c r="IY155" s="1112"/>
      <c r="IZ155" s="1112"/>
      <c r="JA155" s="1112"/>
      <c r="JB155" s="1112"/>
      <c r="JC155" s="1112"/>
      <c r="JD155" s="1112"/>
      <c r="JE155" s="1112"/>
      <c r="JF155" s="1112"/>
      <c r="JG155" s="1112"/>
      <c r="JH155" s="1112"/>
      <c r="JI155" s="1112"/>
      <c r="JJ155" s="1112"/>
      <c r="JK155" s="1112"/>
      <c r="JL155" s="1112"/>
      <c r="JM155" s="1112"/>
      <c r="JN155" s="1112"/>
      <c r="JO155" s="1112"/>
      <c r="JP155" s="1112"/>
      <c r="JQ155" s="1112"/>
      <c r="JR155" s="1112"/>
      <c r="JS155" s="1112"/>
      <c r="JT155" s="1112"/>
      <c r="JU155" s="1112"/>
      <c r="JV155" s="1112"/>
      <c r="JW155" s="1112"/>
      <c r="JX155" s="1112"/>
      <c r="JY155" s="1112"/>
      <c r="JZ155" s="1112"/>
      <c r="KA155" s="1112"/>
      <c r="KB155" s="1112"/>
      <c r="KC155" s="1112"/>
      <c r="KD155" s="1112"/>
      <c r="KE155" s="1112"/>
      <c r="KF155" s="1112"/>
      <c r="KG155" s="1112"/>
      <c r="KH155" s="1112"/>
      <c r="KI155" s="1112"/>
      <c r="KJ155" s="1112"/>
      <c r="KK155" s="1112"/>
      <c r="KL155" s="1112"/>
      <c r="KM155" s="1112"/>
      <c r="KN155" s="1112"/>
      <c r="KO155" s="1112"/>
      <c r="KP155" s="1112"/>
      <c r="KQ155" s="1112"/>
      <c r="KR155" s="1112"/>
      <c r="KS155" s="1112"/>
      <c r="KT155" s="1112"/>
      <c r="KU155" s="1112"/>
      <c r="KV155" s="1112"/>
      <c r="KW155" s="1112"/>
      <c r="KX155" s="1112"/>
      <c r="KY155" s="1112"/>
      <c r="KZ155" s="1112"/>
      <c r="LA155" s="1112"/>
      <c r="LB155" s="1112"/>
      <c r="LC155" s="1112"/>
      <c r="LD155" s="1112"/>
      <c r="LE155" s="1112"/>
      <c r="LF155" s="1112"/>
      <c r="LG155" s="1112"/>
      <c r="LH155" s="1112"/>
      <c r="LI155" s="1112"/>
      <c r="LJ155" s="1112"/>
      <c r="LK155" s="1112"/>
      <c r="LL155" s="1112"/>
      <c r="LM155" s="1112"/>
      <c r="LN155" s="1112"/>
      <c r="LO155" s="1112"/>
      <c r="LP155" s="1112"/>
      <c r="LQ155" s="1112"/>
      <c r="LR155" s="1112"/>
      <c r="LS155" s="1112"/>
      <c r="LT155" s="1112"/>
      <c r="LU155" s="1112"/>
      <c r="LV155" s="1112"/>
      <c r="LW155" s="1112"/>
      <c r="LX155" s="1112"/>
      <c r="LY155" s="1112"/>
      <c r="LZ155" s="1112"/>
      <c r="MA155" s="1112"/>
      <c r="MB155" s="1112"/>
      <c r="MC155" s="1112"/>
      <c r="MD155" s="1112"/>
      <c r="ME155" s="1112"/>
      <c r="MF155" s="1112"/>
      <c r="MG155" s="1112"/>
      <c r="MH155" s="1112"/>
      <c r="MI155" s="1112"/>
      <c r="MJ155" s="1112"/>
      <c r="MK155" s="1112"/>
      <c r="ML155" s="1112"/>
      <c r="MM155" s="1112"/>
      <c r="MN155" s="1112"/>
      <c r="MO155" s="1112"/>
      <c r="MP155" s="1112"/>
      <c r="MQ155" s="1112"/>
      <c r="MR155" s="1112"/>
      <c r="MS155" s="1112"/>
      <c r="MT155" s="1112"/>
      <c r="MU155" s="1112"/>
      <c r="MV155" s="1112"/>
      <c r="MW155" s="1112"/>
      <c r="MX155" s="1112"/>
      <c r="MY155" s="1112"/>
      <c r="MZ155" s="1112"/>
      <c r="NA155" s="1112"/>
      <c r="NB155" s="1112"/>
      <c r="NC155" s="1112"/>
      <c r="ND155" s="1112"/>
      <c r="NE155" s="1112"/>
      <c r="NF155" s="1112"/>
      <c r="NG155" s="1112"/>
      <c r="NH155" s="1112"/>
      <c r="NI155" s="1112"/>
      <c r="NJ155" s="1112"/>
      <c r="NK155" s="1112"/>
      <c r="NL155" s="1112"/>
      <c r="NM155" s="1112"/>
      <c r="NN155" s="1112"/>
      <c r="NO155" s="1112"/>
      <c r="NP155" s="1112"/>
      <c r="NQ155" s="1112"/>
      <c r="NR155" s="1112"/>
      <c r="NS155" s="1112"/>
      <c r="NT155" s="1112"/>
      <c r="NU155" s="1112"/>
      <c r="NV155" s="1112"/>
      <c r="NW155" s="1112"/>
      <c r="NX155" s="1112"/>
      <c r="NY155" s="1112"/>
      <c r="NZ155" s="1112"/>
      <c r="OA155" s="1112"/>
      <c r="OB155" s="1112"/>
      <c r="OC155" s="1112"/>
      <c r="OD155" s="1112"/>
      <c r="OE155" s="1112"/>
      <c r="OF155" s="1112"/>
      <c r="OG155" s="1112"/>
      <c r="OH155" s="1112"/>
      <c r="OI155" s="1112"/>
      <c r="OJ155" s="1112"/>
      <c r="OK155" s="1112"/>
      <c r="OL155" s="1112"/>
      <c r="OM155" s="1112"/>
      <c r="ON155" s="1112"/>
      <c r="OO155" s="1112"/>
      <c r="OP155" s="1112"/>
      <c r="OQ155" s="1112"/>
      <c r="OR155" s="1112"/>
      <c r="OS155" s="1112"/>
      <c r="OT155" s="1112"/>
      <c r="OU155" s="1112"/>
      <c r="OV155" s="1112"/>
      <c r="OW155" s="1112"/>
      <c r="OX155" s="1112"/>
      <c r="OY155" s="1112"/>
      <c r="OZ155" s="1112"/>
      <c r="PA155" s="1112"/>
      <c r="PB155" s="1112"/>
      <c r="PC155" s="1112"/>
      <c r="PD155" s="1112"/>
      <c r="PE155" s="1112"/>
      <c r="PF155" s="1112"/>
      <c r="PG155" s="1112"/>
      <c r="PH155" s="1112"/>
      <c r="PI155" s="1112"/>
      <c r="PJ155" s="1112"/>
      <c r="PK155" s="1112"/>
      <c r="PL155" s="1112"/>
      <c r="PM155" s="1112"/>
      <c r="PN155" s="1112"/>
      <c r="PO155" s="1112"/>
      <c r="PP155" s="1112"/>
      <c r="PQ155" s="1112"/>
      <c r="PR155" s="1112"/>
      <c r="PS155" s="1112"/>
      <c r="PT155" s="1112"/>
      <c r="PU155" s="1112"/>
      <c r="PV155" s="1112"/>
      <c r="PW155" s="1112"/>
      <c r="PX155" s="1112"/>
      <c r="PY155" s="1112"/>
      <c r="PZ155" s="1112"/>
      <c r="QA155" s="1112"/>
      <c r="QB155" s="1112"/>
      <c r="QC155" s="1112"/>
      <c r="QD155" s="1112"/>
      <c r="QE155" s="1112"/>
      <c r="QF155" s="1112"/>
      <c r="QG155" s="1112"/>
      <c r="QH155" s="1112"/>
      <c r="QI155" s="1112"/>
      <c r="QJ155" s="1112"/>
      <c r="QK155" s="1112"/>
      <c r="QL155" s="1112"/>
      <c r="QM155" s="1112"/>
      <c r="QN155" s="1112"/>
      <c r="QO155" s="1112"/>
      <c r="QP155" s="1112"/>
      <c r="QQ155" s="1112"/>
      <c r="QR155" s="1112"/>
      <c r="QS155" s="1112"/>
      <c r="QT155" s="1112"/>
      <c r="QU155" s="1112"/>
      <c r="QV155" s="1112"/>
      <c r="QW155" s="1112"/>
      <c r="QX155" s="1112"/>
      <c r="QY155" s="1112"/>
      <c r="QZ155" s="1112"/>
      <c r="RA155" s="1112"/>
      <c r="RB155" s="1112"/>
      <c r="RC155" s="1112"/>
      <c r="RD155" s="1112"/>
      <c r="RE155" s="1112"/>
      <c r="RF155" s="1112"/>
      <c r="RG155" s="1112"/>
      <c r="RH155" s="1112"/>
      <c r="RI155" s="1112"/>
      <c r="RJ155" s="1112"/>
      <c r="RK155" s="1112"/>
      <c r="RL155" s="1112"/>
      <c r="RM155" s="1112"/>
      <c r="RN155" s="1112"/>
      <c r="RO155" s="1112"/>
      <c r="RP155" s="1112"/>
      <c r="RQ155" s="1112"/>
      <c r="RR155" s="1112"/>
      <c r="RS155" s="1112"/>
      <c r="RT155" s="1112"/>
      <c r="RU155" s="1112"/>
      <c r="RV155" s="1112"/>
      <c r="RW155" s="1112"/>
      <c r="RX155" s="1112"/>
      <c r="RY155" s="1112"/>
      <c r="RZ155" s="1112"/>
      <c r="SA155" s="1112"/>
      <c r="SB155" s="1112"/>
      <c r="SC155" s="1112"/>
      <c r="SD155" s="1112"/>
      <c r="SE155" s="1112"/>
      <c r="SF155" s="1112"/>
      <c r="SG155" s="1112"/>
      <c r="SH155" s="1112"/>
      <c r="SI155" s="1112"/>
      <c r="SJ155" s="1112"/>
      <c r="SK155" s="1112"/>
      <c r="SL155" s="1112"/>
      <c r="SM155" s="1112"/>
      <c r="SN155" s="1112"/>
      <c r="SO155" s="1112"/>
      <c r="SP155" s="1112"/>
      <c r="SQ155" s="1112"/>
      <c r="SR155" s="1112"/>
      <c r="SS155" s="1112"/>
      <c r="ST155" s="1112"/>
      <c r="SU155" s="1112"/>
      <c r="SV155" s="1112"/>
      <c r="SW155" s="1112"/>
      <c r="SX155" s="1112"/>
      <c r="SY155" s="1112"/>
      <c r="SZ155" s="1112"/>
      <c r="TA155" s="1112"/>
      <c r="TB155" s="1112"/>
      <c r="TC155" s="1112"/>
      <c r="TD155" s="1112"/>
      <c r="TE155" s="1112"/>
      <c r="TF155" s="1112"/>
      <c r="TG155" s="1112"/>
      <c r="TH155" s="1112"/>
      <c r="TI155" s="1112"/>
      <c r="TJ155" s="1112"/>
      <c r="TK155" s="1112"/>
      <c r="TL155" s="1112"/>
      <c r="TM155" s="1112"/>
      <c r="TN155" s="1112"/>
      <c r="TO155" s="1112"/>
      <c r="TP155" s="1112"/>
      <c r="TQ155" s="1112"/>
      <c r="TR155" s="1112"/>
      <c r="TS155" s="1112"/>
      <c r="TT155" s="1112"/>
      <c r="TU155" s="1112"/>
      <c r="TV155" s="1112"/>
      <c r="TW155" s="1112"/>
      <c r="TX155" s="1112"/>
      <c r="TY155" s="1112"/>
      <c r="TZ155" s="1112"/>
      <c r="UA155" s="1112"/>
      <c r="UB155" s="1112"/>
      <c r="UC155" s="1112"/>
      <c r="UD155" s="1112"/>
      <c r="UE155" s="1112"/>
      <c r="UF155" s="1112"/>
      <c r="UG155" s="1112"/>
      <c r="UH155" s="1112"/>
      <c r="UI155" s="1112"/>
      <c r="UJ155" s="1112"/>
      <c r="UK155" s="1112"/>
      <c r="UL155" s="1112"/>
      <c r="UM155" s="1112"/>
      <c r="UN155" s="1112"/>
      <c r="UO155" s="1112"/>
      <c r="UP155" s="1112"/>
      <c r="UQ155" s="1112"/>
      <c r="UR155" s="1112"/>
      <c r="US155" s="1112"/>
      <c r="UT155" s="1112"/>
      <c r="UU155" s="1112"/>
      <c r="UV155" s="1112"/>
      <c r="UW155" s="1112"/>
      <c r="UX155" s="1112"/>
      <c r="UY155" s="1112"/>
      <c r="UZ155" s="1112"/>
      <c r="VA155" s="1112"/>
      <c r="VB155" s="1112"/>
      <c r="VC155" s="1112"/>
      <c r="VD155" s="1112"/>
      <c r="VE155" s="1112"/>
      <c r="VF155" s="1112"/>
      <c r="VG155" s="1112"/>
      <c r="VH155" s="1112"/>
      <c r="VI155" s="1112"/>
      <c r="VJ155" s="1112"/>
      <c r="VK155" s="1112"/>
      <c r="VL155" s="1112"/>
      <c r="VM155" s="1112"/>
      <c r="VN155" s="1112"/>
      <c r="VO155" s="1112"/>
      <c r="VP155" s="1112"/>
      <c r="VQ155" s="1112"/>
      <c r="VR155" s="1112"/>
      <c r="VS155" s="1112"/>
      <c r="VT155" s="1112"/>
      <c r="VU155" s="1112"/>
      <c r="VV155" s="1112"/>
      <c r="VW155" s="1112"/>
      <c r="VX155" s="1112"/>
      <c r="VY155" s="1112"/>
      <c r="VZ155" s="1112"/>
      <c r="WA155" s="1112"/>
    </row>
    <row r="156" spans="9:599">
      <c r="I156" s="1112"/>
      <c r="J156" s="1112"/>
      <c r="K156" s="1112"/>
      <c r="L156" s="1112"/>
      <c r="M156" s="1112"/>
      <c r="N156" s="1112"/>
      <c r="O156" s="1112"/>
      <c r="P156" s="1112"/>
      <c r="Q156" s="1112"/>
      <c r="R156" s="1112"/>
      <c r="S156" s="1112"/>
      <c r="T156" s="1112"/>
      <c r="U156" s="1112"/>
      <c r="V156" s="1112"/>
      <c r="W156" s="1112"/>
      <c r="X156" s="1112"/>
      <c r="Y156" s="1112"/>
      <c r="Z156" s="1112"/>
      <c r="AA156" s="1112"/>
      <c r="AB156" s="1112"/>
      <c r="AC156" s="1112"/>
      <c r="AD156" s="1112"/>
      <c r="AE156" s="1112"/>
      <c r="AF156" s="1112"/>
      <c r="AG156" s="1112"/>
      <c r="AH156" s="1112"/>
      <c r="AI156" s="1112"/>
      <c r="AJ156" s="1112"/>
      <c r="AK156" s="1112"/>
      <c r="AL156" s="1112"/>
      <c r="AM156" s="1112"/>
      <c r="AN156" s="1112"/>
      <c r="AO156" s="1112"/>
      <c r="AP156" s="1112"/>
      <c r="AQ156" s="1112"/>
      <c r="AR156" s="1112"/>
      <c r="AS156" s="1112"/>
      <c r="AT156" s="1112"/>
      <c r="AU156" s="1112"/>
      <c r="AV156" s="1112"/>
      <c r="AW156" s="1112"/>
      <c r="AX156" s="1112"/>
      <c r="AY156" s="1112"/>
      <c r="AZ156" s="1112"/>
      <c r="BA156" s="1112"/>
      <c r="BB156" s="1112"/>
      <c r="BC156" s="1112"/>
      <c r="BD156" s="1112"/>
      <c r="BE156" s="1112"/>
      <c r="BF156" s="1112"/>
      <c r="BG156" s="1112"/>
      <c r="BH156" s="1112"/>
      <c r="BI156" s="1112"/>
      <c r="BJ156" s="1112"/>
      <c r="BK156" s="1112"/>
      <c r="BL156" s="1112"/>
      <c r="BM156" s="1112"/>
      <c r="BN156" s="1112"/>
      <c r="BO156" s="1112"/>
      <c r="BP156" s="1112"/>
      <c r="BQ156" s="1112"/>
      <c r="BR156" s="1112"/>
      <c r="BS156" s="1112"/>
      <c r="BT156" s="1112"/>
      <c r="BU156" s="1112"/>
      <c r="BV156" s="1112"/>
      <c r="BW156" s="1112"/>
      <c r="BX156" s="1112"/>
      <c r="BY156" s="1112"/>
      <c r="BZ156" s="1112"/>
      <c r="CA156" s="1112"/>
      <c r="CB156" s="1112"/>
      <c r="CC156" s="1112"/>
      <c r="CD156" s="1112"/>
      <c r="CE156" s="1112"/>
      <c r="CF156" s="1112"/>
      <c r="CG156" s="1112"/>
      <c r="CH156" s="1112"/>
      <c r="CI156" s="1112"/>
      <c r="CJ156" s="1112"/>
      <c r="CK156" s="1112"/>
      <c r="CL156" s="1112"/>
      <c r="CM156" s="1112"/>
      <c r="CN156" s="1112"/>
      <c r="CO156" s="1112"/>
      <c r="CP156" s="1112"/>
      <c r="CQ156" s="1112"/>
      <c r="CR156" s="1112"/>
      <c r="CS156" s="1112"/>
      <c r="CT156" s="1112"/>
      <c r="CU156" s="1112"/>
      <c r="CV156" s="1112"/>
      <c r="CW156" s="1112"/>
      <c r="CX156" s="1112"/>
      <c r="CY156" s="1112"/>
      <c r="CZ156" s="1112"/>
      <c r="DA156" s="1112"/>
      <c r="DB156" s="1112"/>
      <c r="DC156" s="1112"/>
      <c r="DD156" s="1112"/>
      <c r="DE156" s="1112"/>
      <c r="DF156" s="1112"/>
      <c r="DG156" s="1112"/>
      <c r="DH156" s="1112"/>
      <c r="DI156" s="1112"/>
      <c r="DJ156" s="1112"/>
      <c r="DK156" s="1112"/>
      <c r="DL156" s="1112"/>
      <c r="DM156" s="1112"/>
      <c r="DN156" s="1112"/>
      <c r="DO156" s="1112"/>
      <c r="DP156" s="1112"/>
      <c r="DQ156" s="1112"/>
      <c r="DR156" s="1112"/>
      <c r="DS156" s="1112"/>
      <c r="DT156" s="1112"/>
      <c r="DU156" s="1112"/>
      <c r="DV156" s="1112"/>
      <c r="DW156" s="1112"/>
      <c r="DX156" s="1112"/>
      <c r="DY156" s="1112"/>
      <c r="DZ156" s="1112"/>
      <c r="EA156" s="1112"/>
      <c r="EB156" s="1112"/>
      <c r="EC156" s="1112"/>
      <c r="ED156" s="1112"/>
      <c r="EE156" s="1112"/>
      <c r="EF156" s="1112"/>
      <c r="EG156" s="1112"/>
      <c r="EH156" s="1112"/>
      <c r="EI156" s="1112"/>
      <c r="EJ156" s="1112"/>
      <c r="EK156" s="1112"/>
      <c r="EL156" s="1112"/>
      <c r="EM156" s="1112"/>
      <c r="EN156" s="1112"/>
      <c r="EO156" s="1112"/>
      <c r="EP156" s="1112"/>
      <c r="EQ156" s="1112"/>
      <c r="ER156" s="1112"/>
      <c r="ES156" s="1112"/>
      <c r="ET156" s="1112"/>
      <c r="EU156" s="1112"/>
      <c r="EV156" s="1112"/>
      <c r="EW156" s="1112"/>
      <c r="EX156" s="1112"/>
      <c r="EY156" s="1112"/>
      <c r="EZ156" s="1112"/>
      <c r="FA156" s="1112"/>
      <c r="FB156" s="1112"/>
      <c r="FC156" s="1112"/>
      <c r="FD156" s="1112"/>
      <c r="FE156" s="1112"/>
      <c r="FF156" s="1112"/>
      <c r="FG156" s="1112"/>
      <c r="FH156" s="1112"/>
      <c r="FI156" s="1112"/>
      <c r="FJ156" s="1112"/>
      <c r="FK156" s="1112"/>
      <c r="FL156" s="1112"/>
      <c r="FM156" s="1112"/>
      <c r="FN156" s="1112"/>
      <c r="FO156" s="1112"/>
      <c r="FP156" s="1112"/>
      <c r="FQ156" s="1112"/>
      <c r="FR156" s="1112"/>
      <c r="FS156" s="1112"/>
      <c r="FT156" s="1112"/>
      <c r="FU156" s="1112"/>
      <c r="FV156" s="1112"/>
      <c r="FW156" s="1112"/>
      <c r="FX156" s="1112"/>
      <c r="FY156" s="1112"/>
      <c r="FZ156" s="1112"/>
      <c r="GA156" s="1112"/>
      <c r="GB156" s="1112"/>
      <c r="GC156" s="1112"/>
      <c r="GD156" s="1112"/>
      <c r="GE156" s="1112"/>
      <c r="GF156" s="1112"/>
      <c r="GG156" s="1112"/>
      <c r="GH156" s="1112"/>
      <c r="GI156" s="1112"/>
      <c r="GJ156" s="1112"/>
      <c r="GK156" s="1112"/>
      <c r="GL156" s="1112"/>
      <c r="GM156" s="1112"/>
      <c r="GN156" s="1112"/>
      <c r="GO156" s="1112"/>
      <c r="GP156" s="1112"/>
      <c r="GQ156" s="1112"/>
      <c r="GR156" s="1112"/>
      <c r="GS156" s="1112"/>
      <c r="GT156" s="1112"/>
      <c r="GU156" s="1112"/>
      <c r="GV156" s="1112"/>
      <c r="GW156" s="1112"/>
      <c r="GX156" s="1112"/>
      <c r="GY156" s="1112"/>
      <c r="GZ156" s="1112"/>
      <c r="HA156" s="1112"/>
      <c r="HB156" s="1112"/>
      <c r="HC156" s="1112"/>
      <c r="HD156" s="1112"/>
      <c r="HE156" s="1112"/>
      <c r="HF156" s="1112"/>
      <c r="HG156" s="1112"/>
      <c r="HH156" s="1112"/>
      <c r="HI156" s="1112"/>
      <c r="HJ156" s="1112"/>
      <c r="HK156" s="1112"/>
      <c r="HL156" s="1112"/>
      <c r="HM156" s="1112"/>
      <c r="HN156" s="1112"/>
      <c r="HO156" s="1112"/>
      <c r="HP156" s="1112"/>
      <c r="HQ156" s="1112"/>
      <c r="HR156" s="1112"/>
      <c r="HS156" s="1112"/>
      <c r="HT156" s="1112"/>
      <c r="HU156" s="1112"/>
      <c r="HV156" s="1112"/>
      <c r="HW156" s="1112"/>
      <c r="HX156" s="1112"/>
      <c r="HY156" s="1112"/>
      <c r="HZ156" s="1112"/>
      <c r="IA156" s="1112"/>
      <c r="IB156" s="1112"/>
      <c r="IC156" s="1112"/>
      <c r="ID156" s="1112"/>
      <c r="IE156" s="1112"/>
      <c r="IF156" s="1112"/>
      <c r="IG156" s="1112"/>
      <c r="IH156" s="1112"/>
      <c r="II156" s="1112"/>
      <c r="IJ156" s="1112"/>
      <c r="IK156" s="1112"/>
      <c r="IL156" s="1112"/>
      <c r="IM156" s="1112"/>
      <c r="IN156" s="1112"/>
      <c r="IO156" s="1112"/>
      <c r="IP156" s="1112"/>
      <c r="IQ156" s="1112"/>
      <c r="IR156" s="1112"/>
      <c r="IS156" s="1112"/>
      <c r="IT156" s="1112"/>
      <c r="IU156" s="1112"/>
      <c r="IV156" s="1112"/>
      <c r="IW156" s="1112"/>
      <c r="IX156" s="1112"/>
      <c r="IY156" s="1112"/>
      <c r="IZ156" s="1112"/>
      <c r="JA156" s="1112"/>
      <c r="JB156" s="1112"/>
      <c r="JC156" s="1112"/>
      <c r="JD156" s="1112"/>
      <c r="JE156" s="1112"/>
      <c r="JF156" s="1112"/>
      <c r="JG156" s="1112"/>
      <c r="JH156" s="1112"/>
      <c r="JI156" s="1112"/>
      <c r="JJ156" s="1112"/>
      <c r="JK156" s="1112"/>
      <c r="JL156" s="1112"/>
      <c r="JM156" s="1112"/>
      <c r="JN156" s="1112"/>
      <c r="JO156" s="1112"/>
      <c r="JP156" s="1112"/>
      <c r="JQ156" s="1112"/>
      <c r="JR156" s="1112"/>
      <c r="JS156" s="1112"/>
      <c r="JT156" s="1112"/>
      <c r="JU156" s="1112"/>
      <c r="JV156" s="1112"/>
      <c r="JW156" s="1112"/>
      <c r="JX156" s="1112"/>
      <c r="JY156" s="1112"/>
      <c r="JZ156" s="1112"/>
      <c r="KA156" s="1112"/>
      <c r="KB156" s="1112"/>
      <c r="KC156" s="1112"/>
      <c r="KD156" s="1112"/>
      <c r="KE156" s="1112"/>
      <c r="KF156" s="1112"/>
      <c r="KG156" s="1112"/>
      <c r="KH156" s="1112"/>
      <c r="KI156" s="1112"/>
      <c r="KJ156" s="1112"/>
      <c r="KK156" s="1112"/>
      <c r="KL156" s="1112"/>
      <c r="KM156" s="1112"/>
      <c r="KN156" s="1112"/>
      <c r="KO156" s="1112"/>
      <c r="KP156" s="1112"/>
      <c r="KQ156" s="1112"/>
      <c r="KR156" s="1112"/>
      <c r="KS156" s="1112"/>
      <c r="KT156" s="1112"/>
      <c r="KU156" s="1112"/>
      <c r="KV156" s="1112"/>
      <c r="KW156" s="1112"/>
      <c r="KX156" s="1112"/>
      <c r="KY156" s="1112"/>
      <c r="KZ156" s="1112"/>
      <c r="LA156" s="1112"/>
      <c r="LB156" s="1112"/>
      <c r="LC156" s="1112"/>
      <c r="LD156" s="1112"/>
      <c r="LE156" s="1112"/>
      <c r="LF156" s="1112"/>
      <c r="LG156" s="1112"/>
      <c r="LH156" s="1112"/>
      <c r="LI156" s="1112"/>
      <c r="LJ156" s="1112"/>
      <c r="LK156" s="1112"/>
      <c r="LL156" s="1112"/>
      <c r="LM156" s="1112"/>
      <c r="LN156" s="1112"/>
      <c r="LO156" s="1112"/>
      <c r="LP156" s="1112"/>
      <c r="LQ156" s="1112"/>
      <c r="LR156" s="1112"/>
      <c r="LS156" s="1112"/>
      <c r="LT156" s="1112"/>
      <c r="LU156" s="1112"/>
      <c r="LV156" s="1112"/>
      <c r="LW156" s="1112"/>
      <c r="LX156" s="1112"/>
      <c r="LY156" s="1112"/>
      <c r="LZ156" s="1112"/>
      <c r="MA156" s="1112"/>
      <c r="MB156" s="1112"/>
      <c r="MC156" s="1112"/>
      <c r="MD156" s="1112"/>
      <c r="ME156" s="1112"/>
      <c r="MF156" s="1112"/>
      <c r="MG156" s="1112"/>
      <c r="MH156" s="1112"/>
      <c r="MI156" s="1112"/>
      <c r="MJ156" s="1112"/>
      <c r="MK156" s="1112"/>
      <c r="ML156" s="1112"/>
      <c r="MM156" s="1112"/>
      <c r="MN156" s="1112"/>
      <c r="MO156" s="1112"/>
      <c r="MP156" s="1112"/>
      <c r="MQ156" s="1112"/>
      <c r="MR156" s="1112"/>
      <c r="MS156" s="1112"/>
      <c r="MT156" s="1112"/>
      <c r="MU156" s="1112"/>
      <c r="MV156" s="1112"/>
      <c r="MW156" s="1112"/>
      <c r="MX156" s="1112"/>
      <c r="MY156" s="1112"/>
      <c r="MZ156" s="1112"/>
      <c r="NA156" s="1112"/>
      <c r="NB156" s="1112"/>
      <c r="NC156" s="1112"/>
      <c r="ND156" s="1112"/>
      <c r="NE156" s="1112"/>
      <c r="NF156" s="1112"/>
      <c r="NG156" s="1112"/>
      <c r="NH156" s="1112"/>
      <c r="NI156" s="1112"/>
      <c r="NJ156" s="1112"/>
      <c r="NK156" s="1112"/>
      <c r="NL156" s="1112"/>
      <c r="NM156" s="1112"/>
      <c r="NN156" s="1112"/>
      <c r="NO156" s="1112"/>
      <c r="NP156" s="1112"/>
      <c r="NQ156" s="1112"/>
      <c r="NR156" s="1112"/>
      <c r="NS156" s="1112"/>
      <c r="NT156" s="1112"/>
      <c r="NU156" s="1112"/>
      <c r="NV156" s="1112"/>
      <c r="NW156" s="1112"/>
      <c r="NX156" s="1112"/>
      <c r="NY156" s="1112"/>
      <c r="NZ156" s="1112"/>
      <c r="OA156" s="1112"/>
      <c r="OB156" s="1112"/>
      <c r="OC156" s="1112"/>
      <c r="OD156" s="1112"/>
      <c r="OE156" s="1112"/>
      <c r="OF156" s="1112"/>
      <c r="OG156" s="1112"/>
      <c r="OH156" s="1112"/>
      <c r="OI156" s="1112"/>
      <c r="OJ156" s="1112"/>
      <c r="OK156" s="1112"/>
      <c r="OL156" s="1112"/>
      <c r="OM156" s="1112"/>
      <c r="ON156" s="1112"/>
      <c r="OO156" s="1112"/>
      <c r="OP156" s="1112"/>
      <c r="OQ156" s="1112"/>
      <c r="OR156" s="1112"/>
      <c r="OS156" s="1112"/>
      <c r="OT156" s="1112"/>
      <c r="OU156" s="1112"/>
      <c r="OV156" s="1112"/>
      <c r="OW156" s="1112"/>
      <c r="OX156" s="1112"/>
      <c r="OY156" s="1112"/>
      <c r="OZ156" s="1112"/>
      <c r="PA156" s="1112"/>
      <c r="PB156" s="1112"/>
      <c r="PC156" s="1112"/>
      <c r="PD156" s="1112"/>
      <c r="PE156" s="1112"/>
      <c r="PF156" s="1112"/>
      <c r="PG156" s="1112"/>
      <c r="PH156" s="1112"/>
      <c r="PI156" s="1112"/>
      <c r="PJ156" s="1112"/>
      <c r="PK156" s="1112"/>
      <c r="PL156" s="1112"/>
      <c r="PM156" s="1112"/>
      <c r="PN156" s="1112"/>
      <c r="PO156" s="1112"/>
      <c r="PP156" s="1112"/>
      <c r="PQ156" s="1112"/>
      <c r="PR156" s="1112"/>
      <c r="PS156" s="1112"/>
      <c r="PT156" s="1112"/>
      <c r="PU156" s="1112"/>
      <c r="PV156" s="1112"/>
      <c r="PW156" s="1112"/>
      <c r="PX156" s="1112"/>
      <c r="PY156" s="1112"/>
      <c r="PZ156" s="1112"/>
      <c r="QA156" s="1112"/>
      <c r="QB156" s="1112"/>
      <c r="QC156" s="1112"/>
      <c r="QD156" s="1112"/>
      <c r="QE156" s="1112"/>
      <c r="QF156" s="1112"/>
      <c r="QG156" s="1112"/>
      <c r="QH156" s="1112"/>
      <c r="QI156" s="1112"/>
      <c r="QJ156" s="1112"/>
      <c r="QK156" s="1112"/>
      <c r="QL156" s="1112"/>
      <c r="QM156" s="1112"/>
      <c r="QN156" s="1112"/>
      <c r="QO156" s="1112"/>
      <c r="QP156" s="1112"/>
      <c r="QQ156" s="1112"/>
      <c r="QR156" s="1112"/>
      <c r="QS156" s="1112"/>
      <c r="QT156" s="1112"/>
      <c r="QU156" s="1112"/>
      <c r="QV156" s="1112"/>
      <c r="QW156" s="1112"/>
      <c r="QX156" s="1112"/>
      <c r="QY156" s="1112"/>
      <c r="QZ156" s="1112"/>
      <c r="RA156" s="1112"/>
      <c r="RB156" s="1112"/>
      <c r="RC156" s="1112"/>
      <c r="RD156" s="1112"/>
      <c r="RE156" s="1112"/>
      <c r="RF156" s="1112"/>
      <c r="RG156" s="1112"/>
      <c r="RH156" s="1112"/>
      <c r="RI156" s="1112"/>
      <c r="RJ156" s="1112"/>
      <c r="RK156" s="1112"/>
      <c r="RL156" s="1112"/>
      <c r="RM156" s="1112"/>
      <c r="RN156" s="1112"/>
      <c r="RO156" s="1112"/>
      <c r="RP156" s="1112"/>
      <c r="RQ156" s="1112"/>
      <c r="RR156" s="1112"/>
      <c r="RS156" s="1112"/>
      <c r="RT156" s="1112"/>
      <c r="RU156" s="1112"/>
      <c r="RV156" s="1112"/>
      <c r="RW156" s="1112"/>
      <c r="RX156" s="1112"/>
      <c r="RY156" s="1112"/>
      <c r="RZ156" s="1112"/>
      <c r="SA156" s="1112"/>
      <c r="SB156" s="1112"/>
      <c r="SC156" s="1112"/>
      <c r="SD156" s="1112"/>
      <c r="SE156" s="1112"/>
      <c r="SF156" s="1112"/>
      <c r="SG156" s="1112"/>
      <c r="SH156" s="1112"/>
      <c r="SI156" s="1112"/>
      <c r="SJ156" s="1112"/>
      <c r="SK156" s="1112"/>
      <c r="SL156" s="1112"/>
      <c r="SM156" s="1112"/>
      <c r="SN156" s="1112"/>
      <c r="SO156" s="1112"/>
      <c r="SP156" s="1112"/>
      <c r="SQ156" s="1112"/>
      <c r="SR156" s="1112"/>
      <c r="SS156" s="1112"/>
      <c r="ST156" s="1112"/>
      <c r="SU156" s="1112"/>
      <c r="SV156" s="1112"/>
      <c r="SW156" s="1112"/>
      <c r="SX156" s="1112"/>
      <c r="SY156" s="1112"/>
      <c r="SZ156" s="1112"/>
      <c r="TA156" s="1112"/>
      <c r="TB156" s="1112"/>
      <c r="TC156" s="1112"/>
      <c r="TD156" s="1112"/>
      <c r="TE156" s="1112"/>
      <c r="TF156" s="1112"/>
      <c r="TG156" s="1112"/>
      <c r="TH156" s="1112"/>
      <c r="TI156" s="1112"/>
      <c r="TJ156" s="1112"/>
      <c r="TK156" s="1112"/>
      <c r="TL156" s="1112"/>
      <c r="TM156" s="1112"/>
      <c r="TN156" s="1112"/>
      <c r="TO156" s="1112"/>
      <c r="TP156" s="1112"/>
      <c r="TQ156" s="1112"/>
      <c r="TR156" s="1112"/>
      <c r="TS156" s="1112"/>
      <c r="TT156" s="1112"/>
      <c r="TU156" s="1112"/>
      <c r="TV156" s="1112"/>
      <c r="TW156" s="1112"/>
      <c r="TX156" s="1112"/>
      <c r="TY156" s="1112"/>
      <c r="TZ156" s="1112"/>
      <c r="UA156" s="1112"/>
      <c r="UB156" s="1112"/>
      <c r="UC156" s="1112"/>
      <c r="UD156" s="1112"/>
      <c r="UE156" s="1112"/>
      <c r="UF156" s="1112"/>
      <c r="UG156" s="1112"/>
      <c r="UH156" s="1112"/>
      <c r="UI156" s="1112"/>
      <c r="UJ156" s="1112"/>
      <c r="UK156" s="1112"/>
      <c r="UL156" s="1112"/>
      <c r="UM156" s="1112"/>
      <c r="UN156" s="1112"/>
      <c r="UO156" s="1112"/>
      <c r="UP156" s="1112"/>
      <c r="UQ156" s="1112"/>
      <c r="UR156" s="1112"/>
      <c r="US156" s="1112"/>
      <c r="UT156" s="1112"/>
      <c r="UU156" s="1112"/>
      <c r="UV156" s="1112"/>
      <c r="UW156" s="1112"/>
      <c r="UX156" s="1112"/>
      <c r="UY156" s="1112"/>
      <c r="UZ156" s="1112"/>
      <c r="VA156" s="1112"/>
      <c r="VB156" s="1112"/>
      <c r="VC156" s="1112"/>
      <c r="VD156" s="1112"/>
      <c r="VE156" s="1112"/>
      <c r="VF156" s="1112"/>
      <c r="VG156" s="1112"/>
      <c r="VH156" s="1112"/>
      <c r="VI156" s="1112"/>
      <c r="VJ156" s="1112"/>
      <c r="VK156" s="1112"/>
      <c r="VL156" s="1112"/>
      <c r="VM156" s="1112"/>
      <c r="VN156" s="1112"/>
      <c r="VO156" s="1112"/>
      <c r="VP156" s="1112"/>
      <c r="VQ156" s="1112"/>
      <c r="VR156" s="1112"/>
      <c r="VS156" s="1112"/>
      <c r="VT156" s="1112"/>
      <c r="VU156" s="1112"/>
      <c r="VV156" s="1112"/>
      <c r="VW156" s="1112"/>
      <c r="VX156" s="1112"/>
      <c r="VY156" s="1112"/>
      <c r="VZ156" s="1112"/>
      <c r="WA156" s="1112"/>
    </row>
    <row r="157" spans="9:599">
      <c r="I157" s="1112"/>
      <c r="J157" s="1112"/>
      <c r="K157" s="1112"/>
      <c r="L157" s="1112"/>
      <c r="M157" s="1112"/>
      <c r="N157" s="1112"/>
      <c r="O157" s="1112"/>
      <c r="P157" s="1112"/>
      <c r="Q157" s="1112"/>
      <c r="R157" s="1112"/>
      <c r="S157" s="1112"/>
      <c r="T157" s="1112"/>
      <c r="U157" s="1112"/>
      <c r="V157" s="1112"/>
      <c r="W157" s="1112"/>
      <c r="X157" s="1112"/>
      <c r="Y157" s="1112"/>
      <c r="Z157" s="1112"/>
      <c r="AA157" s="1112"/>
      <c r="AB157" s="1112"/>
      <c r="AC157" s="1112"/>
      <c r="AD157" s="1112"/>
      <c r="AE157" s="1112"/>
      <c r="AF157" s="1112"/>
      <c r="AG157" s="1112"/>
      <c r="AH157" s="1112"/>
      <c r="AI157" s="1112"/>
      <c r="AJ157" s="1112"/>
      <c r="AK157" s="1112"/>
      <c r="AL157" s="1112"/>
      <c r="AM157" s="1112"/>
      <c r="AN157" s="1112"/>
      <c r="AO157" s="1112"/>
      <c r="AP157" s="1112"/>
      <c r="AQ157" s="1112"/>
      <c r="AR157" s="1112"/>
      <c r="AS157" s="1112"/>
      <c r="AT157" s="1112"/>
      <c r="AU157" s="1112"/>
      <c r="AV157" s="1112"/>
      <c r="AW157" s="1112"/>
      <c r="AX157" s="1112"/>
      <c r="AY157" s="1112"/>
      <c r="AZ157" s="1112"/>
      <c r="BA157" s="1112"/>
      <c r="BB157" s="1112"/>
      <c r="BC157" s="1112"/>
      <c r="BD157" s="1112"/>
      <c r="BE157" s="1112"/>
      <c r="BF157" s="1112"/>
      <c r="BG157" s="1112"/>
      <c r="BH157" s="1112"/>
      <c r="BI157" s="1112"/>
      <c r="BJ157" s="1112"/>
      <c r="BK157" s="1112"/>
      <c r="BL157" s="1112"/>
      <c r="BM157" s="1112"/>
      <c r="BN157" s="1112"/>
      <c r="BO157" s="1112"/>
      <c r="BP157" s="1112"/>
      <c r="BQ157" s="1112"/>
      <c r="BR157" s="1112"/>
      <c r="BS157" s="1112"/>
      <c r="BT157" s="1112"/>
      <c r="BU157" s="1112"/>
      <c r="BV157" s="1112"/>
      <c r="BW157" s="1112"/>
      <c r="BX157" s="1112"/>
      <c r="BY157" s="1112"/>
      <c r="BZ157" s="1112"/>
      <c r="CA157" s="1112"/>
      <c r="CB157" s="1112"/>
      <c r="CC157" s="1112"/>
      <c r="CD157" s="1112"/>
      <c r="CE157" s="1112"/>
      <c r="CF157" s="1112"/>
      <c r="CG157" s="1112"/>
      <c r="CH157" s="1112"/>
      <c r="CI157" s="1112"/>
      <c r="CJ157" s="1112"/>
      <c r="CK157" s="1112"/>
      <c r="CL157" s="1112"/>
      <c r="CM157" s="1112"/>
      <c r="CN157" s="1112"/>
      <c r="CO157" s="1112"/>
      <c r="CP157" s="1112"/>
      <c r="CQ157" s="1112"/>
      <c r="CR157" s="1112"/>
      <c r="CS157" s="1112"/>
      <c r="CT157" s="1112"/>
      <c r="CU157" s="1112"/>
      <c r="CV157" s="1112"/>
      <c r="CW157" s="1112"/>
      <c r="CX157" s="1112"/>
      <c r="CY157" s="1112"/>
      <c r="CZ157" s="1112"/>
      <c r="DA157" s="1112"/>
      <c r="DB157" s="1112"/>
      <c r="DC157" s="1112"/>
      <c r="DD157" s="1112"/>
      <c r="DE157" s="1112"/>
      <c r="DF157" s="1112"/>
      <c r="DG157" s="1112"/>
      <c r="DH157" s="1112"/>
      <c r="DI157" s="1112"/>
      <c r="DJ157" s="1112"/>
      <c r="DK157" s="1112"/>
      <c r="DL157" s="1112"/>
      <c r="DM157" s="1112"/>
      <c r="DN157" s="1112"/>
      <c r="DO157" s="1112"/>
      <c r="DP157" s="1112"/>
      <c r="DQ157" s="1112"/>
      <c r="DR157" s="1112"/>
      <c r="DS157" s="1112"/>
      <c r="DT157" s="1112"/>
      <c r="DU157" s="1112"/>
      <c r="DV157" s="1112"/>
      <c r="DW157" s="1112"/>
      <c r="DX157" s="1112"/>
      <c r="DY157" s="1112"/>
      <c r="DZ157" s="1112"/>
      <c r="EA157" s="1112"/>
      <c r="EB157" s="1112"/>
      <c r="EC157" s="1112"/>
      <c r="ED157" s="1112"/>
      <c r="EE157" s="1112"/>
      <c r="EF157" s="1112"/>
      <c r="EG157" s="1112"/>
      <c r="EH157" s="1112"/>
      <c r="EI157" s="1112"/>
      <c r="EJ157" s="1112"/>
      <c r="EK157" s="1112"/>
      <c r="EL157" s="1112"/>
      <c r="EM157" s="1112"/>
      <c r="EN157" s="1112"/>
      <c r="EO157" s="1112"/>
      <c r="EP157" s="1112"/>
      <c r="EQ157" s="1112"/>
      <c r="ER157" s="1112"/>
      <c r="ES157" s="1112"/>
      <c r="ET157" s="1112"/>
      <c r="EU157" s="1112"/>
      <c r="EV157" s="1112"/>
      <c r="EW157" s="1112"/>
      <c r="EX157" s="1112"/>
      <c r="EY157" s="1112"/>
      <c r="EZ157" s="1112"/>
      <c r="FA157" s="1112"/>
      <c r="FB157" s="1112"/>
      <c r="FC157" s="1112"/>
      <c r="FD157" s="1112"/>
      <c r="FE157" s="1112"/>
      <c r="FF157" s="1112"/>
      <c r="FG157" s="1112"/>
      <c r="FH157" s="1112"/>
      <c r="FI157" s="1112"/>
      <c r="FJ157" s="1112"/>
      <c r="FK157" s="1112"/>
      <c r="FL157" s="1112"/>
      <c r="FM157" s="1112"/>
      <c r="FN157" s="1112"/>
      <c r="FO157" s="1112"/>
      <c r="FP157" s="1112"/>
      <c r="FQ157" s="1112"/>
      <c r="FR157" s="1112"/>
      <c r="FS157" s="1112"/>
      <c r="FT157" s="1112"/>
      <c r="FU157" s="1112"/>
      <c r="FV157" s="1112"/>
      <c r="FW157" s="1112"/>
      <c r="FX157" s="1112"/>
      <c r="FY157" s="1112"/>
      <c r="FZ157" s="1112"/>
      <c r="GA157" s="1112"/>
      <c r="GB157" s="1112"/>
      <c r="GC157" s="1112"/>
      <c r="GD157" s="1112"/>
      <c r="GE157" s="1112"/>
      <c r="GF157" s="1112"/>
      <c r="GG157" s="1112"/>
      <c r="GH157" s="1112"/>
      <c r="GI157" s="1112"/>
      <c r="GJ157" s="1112"/>
      <c r="GK157" s="1112"/>
      <c r="GL157" s="1112"/>
      <c r="GM157" s="1112"/>
      <c r="GN157" s="1112"/>
      <c r="GO157" s="1112"/>
      <c r="GP157" s="1112"/>
      <c r="GQ157" s="1112"/>
      <c r="GR157" s="1112"/>
      <c r="GS157" s="1112"/>
      <c r="GT157" s="1112"/>
      <c r="GU157" s="1112"/>
      <c r="GV157" s="1112"/>
      <c r="GW157" s="1112"/>
      <c r="GX157" s="1112"/>
      <c r="GY157" s="1112"/>
      <c r="GZ157" s="1112"/>
      <c r="HA157" s="1112"/>
      <c r="HB157" s="1112"/>
      <c r="HC157" s="1112"/>
      <c r="HD157" s="1112"/>
      <c r="HE157" s="1112"/>
      <c r="HF157" s="1112"/>
      <c r="HG157" s="1112"/>
      <c r="HH157" s="1112"/>
      <c r="HI157" s="1112"/>
      <c r="HJ157" s="1112"/>
      <c r="HK157" s="1112"/>
      <c r="HL157" s="1112"/>
      <c r="HM157" s="1112"/>
      <c r="HN157" s="1112"/>
      <c r="HO157" s="1112"/>
      <c r="HP157" s="1112"/>
      <c r="HQ157" s="1112"/>
      <c r="HR157" s="1112"/>
      <c r="HS157" s="1112"/>
      <c r="HT157" s="1112"/>
      <c r="HU157" s="1112"/>
      <c r="HV157" s="1112"/>
      <c r="HW157" s="1112"/>
      <c r="HX157" s="1112"/>
      <c r="HY157" s="1112"/>
      <c r="HZ157" s="1112"/>
      <c r="IA157" s="1112"/>
      <c r="IB157" s="1112"/>
      <c r="IC157" s="1112"/>
      <c r="ID157" s="1112"/>
      <c r="IE157" s="1112"/>
      <c r="IF157" s="1112"/>
      <c r="IG157" s="1112"/>
      <c r="IH157" s="1112"/>
      <c r="II157" s="1112"/>
      <c r="IJ157" s="1112"/>
      <c r="IK157" s="1112"/>
      <c r="IL157" s="1112"/>
      <c r="IM157" s="1112"/>
      <c r="IN157" s="1112"/>
      <c r="IO157" s="1112"/>
      <c r="IP157" s="1112"/>
      <c r="IQ157" s="1112"/>
      <c r="IR157" s="1112"/>
      <c r="IS157" s="1112"/>
      <c r="IT157" s="1112"/>
      <c r="IU157" s="1112"/>
      <c r="IV157" s="1112"/>
      <c r="IW157" s="1112"/>
      <c r="IX157" s="1112"/>
      <c r="IY157" s="1112"/>
      <c r="IZ157" s="1112"/>
      <c r="JA157" s="1112"/>
      <c r="JB157" s="1112"/>
      <c r="JC157" s="1112"/>
      <c r="JD157" s="1112"/>
      <c r="JE157" s="1112"/>
      <c r="JF157" s="1112"/>
      <c r="JG157" s="1112"/>
      <c r="JH157" s="1112"/>
      <c r="JI157" s="1112"/>
      <c r="JJ157" s="1112"/>
      <c r="JK157" s="1112"/>
      <c r="JL157" s="1112"/>
      <c r="JM157" s="1112"/>
      <c r="JN157" s="1112"/>
      <c r="JO157" s="1112"/>
      <c r="JP157" s="1112"/>
      <c r="JQ157" s="1112"/>
      <c r="JR157" s="1112"/>
      <c r="JS157" s="1112"/>
      <c r="JT157" s="1112"/>
      <c r="JU157" s="1112"/>
      <c r="JV157" s="1112"/>
      <c r="JW157" s="1112"/>
      <c r="JX157" s="1112"/>
      <c r="JY157" s="1112"/>
      <c r="JZ157" s="1112"/>
      <c r="KA157" s="1112"/>
      <c r="KB157" s="1112"/>
      <c r="KC157" s="1112"/>
      <c r="KD157" s="1112"/>
      <c r="KE157" s="1112"/>
      <c r="KF157" s="1112"/>
      <c r="KG157" s="1112"/>
      <c r="KH157" s="1112"/>
      <c r="KI157" s="1112"/>
      <c r="KJ157" s="1112"/>
      <c r="KK157" s="1112"/>
      <c r="KL157" s="1112"/>
      <c r="KM157" s="1112"/>
      <c r="KN157" s="1112"/>
      <c r="KO157" s="1112"/>
      <c r="KP157" s="1112"/>
      <c r="KQ157" s="1112"/>
      <c r="KR157" s="1112"/>
      <c r="KS157" s="1112"/>
      <c r="KT157" s="1112"/>
      <c r="KU157" s="1112"/>
      <c r="KV157" s="1112"/>
      <c r="KW157" s="1112"/>
      <c r="KX157" s="1112"/>
      <c r="KY157" s="1112"/>
      <c r="KZ157" s="1112"/>
      <c r="LA157" s="1112"/>
      <c r="LB157" s="1112"/>
      <c r="LC157" s="1112"/>
      <c r="LD157" s="1112"/>
      <c r="LE157" s="1112"/>
      <c r="LF157" s="1112"/>
      <c r="LG157" s="1112"/>
      <c r="LH157" s="1112"/>
      <c r="LI157" s="1112"/>
      <c r="LJ157" s="1112"/>
      <c r="LK157" s="1112"/>
      <c r="LL157" s="1112"/>
      <c r="LM157" s="1112"/>
      <c r="LN157" s="1112"/>
      <c r="LO157" s="1112"/>
      <c r="LP157" s="1112"/>
      <c r="LQ157" s="1112"/>
      <c r="LR157" s="1112"/>
      <c r="LS157" s="1112"/>
      <c r="LT157" s="1112"/>
      <c r="LU157" s="1112"/>
      <c r="LV157" s="1112"/>
      <c r="LW157" s="1112"/>
      <c r="LX157" s="1112"/>
      <c r="LY157" s="1112"/>
      <c r="LZ157" s="1112"/>
      <c r="MA157" s="1112"/>
      <c r="MB157" s="1112"/>
      <c r="MC157" s="1112"/>
      <c r="MD157" s="1112"/>
      <c r="ME157" s="1112"/>
      <c r="MF157" s="1112"/>
      <c r="MG157" s="1112"/>
      <c r="MH157" s="1112"/>
      <c r="MI157" s="1112"/>
      <c r="MJ157" s="1112"/>
      <c r="MK157" s="1112"/>
      <c r="ML157" s="1112"/>
      <c r="MM157" s="1112"/>
      <c r="MN157" s="1112"/>
      <c r="MO157" s="1112"/>
      <c r="MP157" s="1112"/>
      <c r="MQ157" s="1112"/>
      <c r="MR157" s="1112"/>
      <c r="MS157" s="1112"/>
      <c r="MT157" s="1112"/>
      <c r="MU157" s="1112"/>
      <c r="MV157" s="1112"/>
      <c r="MW157" s="1112"/>
      <c r="MX157" s="1112"/>
      <c r="MY157" s="1112"/>
      <c r="MZ157" s="1112"/>
      <c r="NA157" s="1112"/>
      <c r="NB157" s="1112"/>
      <c r="NC157" s="1112"/>
      <c r="ND157" s="1112"/>
      <c r="NE157" s="1112"/>
      <c r="NF157" s="1112"/>
      <c r="NG157" s="1112"/>
      <c r="NH157" s="1112"/>
      <c r="NI157" s="1112"/>
      <c r="NJ157" s="1112"/>
      <c r="NK157" s="1112"/>
      <c r="NL157" s="1112"/>
      <c r="NM157" s="1112"/>
      <c r="NN157" s="1112"/>
      <c r="NO157" s="1112"/>
      <c r="NP157" s="1112"/>
      <c r="NQ157" s="1112"/>
      <c r="NR157" s="1112"/>
      <c r="NS157" s="1112"/>
      <c r="NT157" s="1112"/>
      <c r="NU157" s="1112"/>
      <c r="NV157" s="1112"/>
      <c r="NW157" s="1112"/>
      <c r="NX157" s="1112"/>
      <c r="NY157" s="1112"/>
      <c r="NZ157" s="1112"/>
      <c r="OA157" s="1112"/>
      <c r="OB157" s="1112"/>
      <c r="OC157" s="1112"/>
      <c r="OD157" s="1112"/>
      <c r="OE157" s="1112"/>
      <c r="OF157" s="1112"/>
      <c r="OG157" s="1112"/>
      <c r="OH157" s="1112"/>
      <c r="OI157" s="1112"/>
      <c r="OJ157" s="1112"/>
      <c r="OK157" s="1112"/>
      <c r="OL157" s="1112"/>
      <c r="OM157" s="1112"/>
      <c r="ON157" s="1112"/>
      <c r="OO157" s="1112"/>
      <c r="OP157" s="1112"/>
      <c r="OQ157" s="1112"/>
      <c r="OR157" s="1112"/>
      <c r="OS157" s="1112"/>
      <c r="OT157" s="1112"/>
      <c r="OU157" s="1112"/>
      <c r="OV157" s="1112"/>
      <c r="OW157" s="1112"/>
      <c r="OX157" s="1112"/>
      <c r="OY157" s="1112"/>
      <c r="OZ157" s="1112"/>
      <c r="PA157" s="1112"/>
      <c r="PB157" s="1112"/>
      <c r="PC157" s="1112"/>
      <c r="PD157" s="1112"/>
      <c r="PE157" s="1112"/>
      <c r="PF157" s="1112"/>
      <c r="PG157" s="1112"/>
      <c r="PH157" s="1112"/>
      <c r="PI157" s="1112"/>
      <c r="PJ157" s="1112"/>
      <c r="PK157" s="1112"/>
      <c r="PL157" s="1112"/>
      <c r="PM157" s="1112"/>
      <c r="PN157" s="1112"/>
      <c r="PO157" s="1112"/>
      <c r="PP157" s="1112"/>
      <c r="PQ157" s="1112"/>
      <c r="PR157" s="1112"/>
      <c r="PS157" s="1112"/>
      <c r="PT157" s="1112"/>
      <c r="PU157" s="1112"/>
      <c r="PV157" s="1112"/>
      <c r="PW157" s="1112"/>
      <c r="PX157" s="1112"/>
      <c r="PY157" s="1112"/>
      <c r="PZ157" s="1112"/>
      <c r="QA157" s="1112"/>
      <c r="QB157" s="1112"/>
      <c r="QC157" s="1112"/>
      <c r="QD157" s="1112"/>
      <c r="QE157" s="1112"/>
      <c r="QF157" s="1112"/>
      <c r="QG157" s="1112"/>
      <c r="QH157" s="1112"/>
      <c r="QI157" s="1112"/>
      <c r="QJ157" s="1112"/>
      <c r="QK157" s="1112"/>
      <c r="QL157" s="1112"/>
      <c r="QM157" s="1112"/>
      <c r="QN157" s="1112"/>
      <c r="QO157" s="1112"/>
      <c r="QP157" s="1112"/>
      <c r="QQ157" s="1112"/>
      <c r="QR157" s="1112"/>
      <c r="QS157" s="1112"/>
      <c r="QT157" s="1112"/>
      <c r="QU157" s="1112"/>
      <c r="QV157" s="1112"/>
      <c r="QW157" s="1112"/>
      <c r="QX157" s="1112"/>
      <c r="QY157" s="1112"/>
      <c r="QZ157" s="1112"/>
      <c r="RA157" s="1112"/>
      <c r="RB157" s="1112"/>
      <c r="RC157" s="1112"/>
      <c r="RD157" s="1112"/>
      <c r="RE157" s="1112"/>
      <c r="RF157" s="1112"/>
      <c r="RG157" s="1112"/>
      <c r="RH157" s="1112"/>
      <c r="RI157" s="1112"/>
      <c r="RJ157" s="1112"/>
      <c r="RK157" s="1112"/>
      <c r="RL157" s="1112"/>
      <c r="RM157" s="1112"/>
      <c r="RN157" s="1112"/>
      <c r="RO157" s="1112"/>
      <c r="RP157" s="1112"/>
      <c r="RQ157" s="1112"/>
      <c r="RR157" s="1112"/>
      <c r="RS157" s="1112"/>
      <c r="RT157" s="1112"/>
      <c r="RU157" s="1112"/>
      <c r="RV157" s="1112"/>
      <c r="RW157" s="1112"/>
      <c r="RX157" s="1112"/>
      <c r="RY157" s="1112"/>
      <c r="RZ157" s="1112"/>
      <c r="SA157" s="1112"/>
      <c r="SB157" s="1112"/>
      <c r="SC157" s="1112"/>
      <c r="SD157" s="1112"/>
      <c r="SE157" s="1112"/>
      <c r="SF157" s="1112"/>
      <c r="SG157" s="1112"/>
      <c r="SH157" s="1112"/>
      <c r="SI157" s="1112"/>
      <c r="SJ157" s="1112"/>
      <c r="SK157" s="1112"/>
      <c r="SL157" s="1112"/>
      <c r="SM157" s="1112"/>
      <c r="SN157" s="1112"/>
      <c r="SO157" s="1112"/>
      <c r="SP157" s="1112"/>
      <c r="SQ157" s="1112"/>
      <c r="SR157" s="1112"/>
      <c r="SS157" s="1112"/>
      <c r="ST157" s="1112"/>
      <c r="SU157" s="1112"/>
      <c r="SV157" s="1112"/>
      <c r="SW157" s="1112"/>
      <c r="SX157" s="1112"/>
      <c r="SY157" s="1112"/>
      <c r="SZ157" s="1112"/>
      <c r="TA157" s="1112"/>
      <c r="TB157" s="1112"/>
      <c r="TC157" s="1112"/>
      <c r="TD157" s="1112"/>
      <c r="TE157" s="1112"/>
      <c r="TF157" s="1112"/>
      <c r="TG157" s="1112"/>
      <c r="TH157" s="1112"/>
      <c r="TI157" s="1112"/>
      <c r="TJ157" s="1112"/>
      <c r="TK157" s="1112"/>
      <c r="TL157" s="1112"/>
      <c r="TM157" s="1112"/>
      <c r="TN157" s="1112"/>
      <c r="TO157" s="1112"/>
      <c r="TP157" s="1112"/>
      <c r="TQ157" s="1112"/>
      <c r="TR157" s="1112"/>
      <c r="TS157" s="1112"/>
      <c r="TT157" s="1112"/>
      <c r="TU157" s="1112"/>
      <c r="TV157" s="1112"/>
      <c r="TW157" s="1112"/>
      <c r="TX157" s="1112"/>
      <c r="TY157" s="1112"/>
      <c r="TZ157" s="1112"/>
      <c r="UA157" s="1112"/>
      <c r="UB157" s="1112"/>
      <c r="UC157" s="1112"/>
      <c r="UD157" s="1112"/>
      <c r="UE157" s="1112"/>
      <c r="UF157" s="1112"/>
      <c r="UG157" s="1112"/>
      <c r="UH157" s="1112"/>
      <c r="UI157" s="1112"/>
      <c r="UJ157" s="1112"/>
      <c r="UK157" s="1112"/>
      <c r="UL157" s="1112"/>
      <c r="UM157" s="1112"/>
      <c r="UN157" s="1112"/>
      <c r="UO157" s="1112"/>
      <c r="UP157" s="1112"/>
      <c r="UQ157" s="1112"/>
      <c r="UR157" s="1112"/>
      <c r="US157" s="1112"/>
      <c r="UT157" s="1112"/>
      <c r="UU157" s="1112"/>
      <c r="UV157" s="1112"/>
      <c r="UW157" s="1112"/>
      <c r="UX157" s="1112"/>
      <c r="UY157" s="1112"/>
      <c r="UZ157" s="1112"/>
      <c r="VA157" s="1112"/>
      <c r="VB157" s="1112"/>
      <c r="VC157" s="1112"/>
      <c r="VD157" s="1112"/>
      <c r="VE157" s="1112"/>
      <c r="VF157" s="1112"/>
      <c r="VG157" s="1112"/>
      <c r="VH157" s="1112"/>
      <c r="VI157" s="1112"/>
      <c r="VJ157" s="1112"/>
      <c r="VK157" s="1112"/>
      <c r="VL157" s="1112"/>
      <c r="VM157" s="1112"/>
      <c r="VN157" s="1112"/>
      <c r="VO157" s="1112"/>
      <c r="VP157" s="1112"/>
      <c r="VQ157" s="1112"/>
      <c r="VR157" s="1112"/>
      <c r="VS157" s="1112"/>
      <c r="VT157" s="1112"/>
      <c r="VU157" s="1112"/>
      <c r="VV157" s="1112"/>
      <c r="VW157" s="1112"/>
      <c r="VX157" s="1112"/>
      <c r="VY157" s="1112"/>
      <c r="VZ157" s="1112"/>
      <c r="WA157" s="1112"/>
    </row>
    <row r="158" spans="9:599">
      <c r="I158" s="1112"/>
      <c r="J158" s="1112"/>
      <c r="K158" s="1112"/>
      <c r="L158" s="1112"/>
      <c r="M158" s="1112"/>
      <c r="N158" s="1112"/>
      <c r="O158" s="1112"/>
      <c r="P158" s="1112"/>
      <c r="Q158" s="1112"/>
      <c r="R158" s="1112"/>
      <c r="S158" s="1112"/>
      <c r="T158" s="1112"/>
      <c r="U158" s="1112"/>
      <c r="V158" s="1112"/>
      <c r="W158" s="1112"/>
      <c r="X158" s="1112"/>
      <c r="Y158" s="1112"/>
      <c r="Z158" s="1112"/>
      <c r="AA158" s="1112"/>
      <c r="AB158" s="1112"/>
      <c r="AC158" s="1112"/>
      <c r="AD158" s="1112"/>
      <c r="AE158" s="1112"/>
      <c r="AF158" s="1112"/>
      <c r="AG158" s="1112"/>
      <c r="AH158" s="1112"/>
      <c r="AI158" s="1112"/>
      <c r="AJ158" s="1112"/>
      <c r="AK158" s="1112"/>
      <c r="AL158" s="1112"/>
      <c r="AM158" s="1112"/>
      <c r="AN158" s="1112"/>
      <c r="AO158" s="1112"/>
      <c r="AP158" s="1112"/>
      <c r="AQ158" s="1112"/>
      <c r="AR158" s="1112"/>
      <c r="AS158" s="1112"/>
      <c r="AT158" s="1112"/>
      <c r="AU158" s="1112"/>
      <c r="AV158" s="1112"/>
      <c r="AW158" s="1112"/>
      <c r="AX158" s="1112"/>
      <c r="AY158" s="1112"/>
      <c r="AZ158" s="1112"/>
      <c r="BA158" s="1112"/>
      <c r="BB158" s="1112"/>
      <c r="BC158" s="1112"/>
      <c r="BD158" s="1112"/>
      <c r="BE158" s="1112"/>
      <c r="BF158" s="1112"/>
      <c r="BG158" s="1112"/>
      <c r="BH158" s="1112"/>
      <c r="BI158" s="1112"/>
      <c r="BJ158" s="1112"/>
      <c r="BK158" s="1112"/>
      <c r="BL158" s="1112"/>
      <c r="BM158" s="1112"/>
      <c r="BN158" s="1112"/>
      <c r="BO158" s="1112"/>
      <c r="BP158" s="1112"/>
      <c r="BQ158" s="1112"/>
      <c r="BR158" s="1112"/>
      <c r="BS158" s="1112"/>
      <c r="BT158" s="1112"/>
      <c r="BU158" s="1112"/>
      <c r="BV158" s="1112"/>
      <c r="BW158" s="1112"/>
      <c r="BX158" s="1112"/>
      <c r="BY158" s="1112"/>
      <c r="BZ158" s="1112"/>
      <c r="CA158" s="1112"/>
      <c r="CB158" s="1112"/>
      <c r="CC158" s="1112"/>
      <c r="CD158" s="1112"/>
      <c r="CE158" s="1112"/>
      <c r="CF158" s="1112"/>
      <c r="CG158" s="1112"/>
      <c r="CH158" s="1112"/>
      <c r="CI158" s="1112"/>
      <c r="CJ158" s="1112"/>
      <c r="CK158" s="1112"/>
      <c r="CL158" s="1112"/>
      <c r="CM158" s="1112"/>
      <c r="CN158" s="1112"/>
      <c r="CO158" s="1112"/>
      <c r="CP158" s="1112"/>
      <c r="CQ158" s="1112"/>
      <c r="CR158" s="1112"/>
      <c r="CS158" s="1112"/>
      <c r="CT158" s="1112"/>
      <c r="CU158" s="1112"/>
      <c r="CV158" s="1112"/>
      <c r="CW158" s="1112"/>
      <c r="CX158" s="1112"/>
      <c r="CY158" s="1112"/>
      <c r="CZ158" s="1112"/>
      <c r="DA158" s="1112"/>
      <c r="DB158" s="1112"/>
      <c r="DC158" s="1112"/>
      <c r="DD158" s="1112"/>
      <c r="DE158" s="1112"/>
      <c r="DF158" s="1112"/>
      <c r="DG158" s="1112"/>
      <c r="DH158" s="1112"/>
      <c r="DI158" s="1112"/>
      <c r="DJ158" s="1112"/>
      <c r="DK158" s="1112"/>
      <c r="DL158" s="1112"/>
      <c r="DM158" s="1112"/>
      <c r="DN158" s="1112"/>
      <c r="DO158" s="1112"/>
      <c r="DP158" s="1112"/>
      <c r="DQ158" s="1112"/>
      <c r="DR158" s="1112"/>
      <c r="DS158" s="1112"/>
      <c r="DT158" s="1112"/>
      <c r="DU158" s="1112"/>
      <c r="DV158" s="1112"/>
      <c r="DW158" s="1112"/>
      <c r="DX158" s="1112"/>
      <c r="DY158" s="1112"/>
      <c r="DZ158" s="1112"/>
      <c r="EA158" s="1112"/>
      <c r="EB158" s="1112"/>
      <c r="EC158" s="1112"/>
      <c r="ED158" s="1112"/>
      <c r="EE158" s="1112"/>
      <c r="EF158" s="1112"/>
      <c r="EG158" s="1112"/>
      <c r="EH158" s="1112"/>
      <c r="EI158" s="1112"/>
      <c r="EJ158" s="1112"/>
      <c r="EK158" s="1112"/>
      <c r="EL158" s="1112"/>
      <c r="EM158" s="1112"/>
      <c r="EN158" s="1112"/>
      <c r="EO158" s="1112"/>
      <c r="EP158" s="1112"/>
      <c r="EQ158" s="1112"/>
      <c r="ER158" s="1112"/>
      <c r="ES158" s="1112"/>
      <c r="ET158" s="1112"/>
      <c r="EU158" s="1112"/>
      <c r="EV158" s="1112"/>
      <c r="EW158" s="1112"/>
      <c r="EX158" s="1112"/>
      <c r="EY158" s="1112"/>
      <c r="EZ158" s="1112"/>
      <c r="FA158" s="1112"/>
      <c r="FB158" s="1112"/>
      <c r="FC158" s="1112"/>
      <c r="FD158" s="1112"/>
      <c r="FE158" s="1112"/>
      <c r="FF158" s="1112"/>
      <c r="FG158" s="1112"/>
      <c r="FH158" s="1112"/>
      <c r="FI158" s="1112"/>
      <c r="FJ158" s="1112"/>
      <c r="FK158" s="1112"/>
      <c r="FL158" s="1112"/>
      <c r="FM158" s="1112"/>
      <c r="FN158" s="1112"/>
      <c r="FO158" s="1112"/>
      <c r="FP158" s="1112"/>
      <c r="FQ158" s="1112"/>
      <c r="FR158" s="1112"/>
      <c r="FS158" s="1112"/>
      <c r="FT158" s="1112"/>
      <c r="FU158" s="1112"/>
      <c r="FV158" s="1112"/>
      <c r="FW158" s="1112"/>
      <c r="FX158" s="1112"/>
      <c r="FY158" s="1112"/>
      <c r="FZ158" s="1112"/>
      <c r="GA158" s="1112"/>
      <c r="GB158" s="1112"/>
      <c r="GC158" s="1112"/>
      <c r="GD158" s="1112"/>
      <c r="GE158" s="1112"/>
      <c r="GF158" s="1112"/>
      <c r="GG158" s="1112"/>
      <c r="GH158" s="1112"/>
      <c r="GI158" s="1112"/>
      <c r="GJ158" s="1112"/>
      <c r="GK158" s="1112"/>
      <c r="GL158" s="1112"/>
      <c r="GM158" s="1112"/>
      <c r="GN158" s="1112"/>
      <c r="GO158" s="1112"/>
      <c r="GP158" s="1112"/>
      <c r="GQ158" s="1112"/>
      <c r="GR158" s="1112"/>
      <c r="GS158" s="1112"/>
      <c r="GT158" s="1112"/>
      <c r="GU158" s="1112"/>
      <c r="GV158" s="1112"/>
      <c r="GW158" s="1112"/>
      <c r="GX158" s="1112"/>
      <c r="GY158" s="1112"/>
      <c r="GZ158" s="1112"/>
      <c r="HA158" s="1112"/>
      <c r="HB158" s="1112"/>
      <c r="HC158" s="1112"/>
      <c r="HD158" s="1112"/>
      <c r="HE158" s="1112"/>
      <c r="HF158" s="1112"/>
      <c r="HG158" s="1112"/>
      <c r="HH158" s="1112"/>
      <c r="HI158" s="1112"/>
      <c r="HJ158" s="1112"/>
      <c r="HK158" s="1112"/>
      <c r="HL158" s="1112"/>
      <c r="HM158" s="1112"/>
      <c r="HN158" s="1112"/>
      <c r="HO158" s="1112"/>
      <c r="HP158" s="1112"/>
      <c r="HQ158" s="1112"/>
      <c r="HR158" s="1112"/>
      <c r="HS158" s="1112"/>
      <c r="HT158" s="1112"/>
      <c r="HU158" s="1112"/>
      <c r="HV158" s="1112"/>
      <c r="HW158" s="1112"/>
      <c r="HX158" s="1112"/>
      <c r="HY158" s="1112"/>
      <c r="HZ158" s="1112"/>
      <c r="IA158" s="1112"/>
      <c r="IB158" s="1112"/>
      <c r="IC158" s="1112"/>
      <c r="ID158" s="1112"/>
      <c r="IE158" s="1112"/>
      <c r="IF158" s="1112"/>
      <c r="IG158" s="1112"/>
      <c r="IH158" s="1112"/>
      <c r="II158" s="1112"/>
      <c r="IJ158" s="1112"/>
      <c r="IK158" s="1112"/>
      <c r="IL158" s="1112"/>
      <c r="IM158" s="1112"/>
      <c r="IN158" s="1112"/>
      <c r="IO158" s="1112"/>
      <c r="IP158" s="1112"/>
      <c r="IQ158" s="1112"/>
      <c r="IR158" s="1112"/>
      <c r="IS158" s="1112"/>
      <c r="IT158" s="1112"/>
      <c r="IU158" s="1112"/>
      <c r="IV158" s="1112"/>
      <c r="IW158" s="1112"/>
      <c r="IX158" s="1112"/>
      <c r="IY158" s="1112"/>
      <c r="IZ158" s="1112"/>
      <c r="JA158" s="1112"/>
      <c r="JB158" s="1112"/>
      <c r="JC158" s="1112"/>
      <c r="JD158" s="1112"/>
      <c r="JE158" s="1112"/>
      <c r="JF158" s="1112"/>
      <c r="JG158" s="1112"/>
      <c r="JH158" s="1112"/>
      <c r="JI158" s="1112"/>
      <c r="JJ158" s="1112"/>
      <c r="JK158" s="1112"/>
      <c r="JL158" s="1112"/>
      <c r="JM158" s="1112"/>
      <c r="JN158" s="1112"/>
      <c r="JO158" s="1112"/>
      <c r="JP158" s="1112"/>
      <c r="JQ158" s="1112"/>
      <c r="JR158" s="1112"/>
      <c r="JS158" s="1112"/>
      <c r="JT158" s="1112"/>
      <c r="JU158" s="1112"/>
      <c r="JV158" s="1112"/>
      <c r="JW158" s="1112"/>
      <c r="JX158" s="1112"/>
      <c r="JY158" s="1112"/>
      <c r="JZ158" s="1112"/>
      <c r="KA158" s="1112"/>
      <c r="KB158" s="1112"/>
      <c r="KC158" s="1112"/>
      <c r="KD158" s="1112"/>
      <c r="KE158" s="1112"/>
      <c r="KF158" s="1112"/>
      <c r="KG158" s="1112"/>
      <c r="KH158" s="1112"/>
      <c r="KI158" s="1112"/>
      <c r="KJ158" s="1112"/>
      <c r="KK158" s="1112"/>
      <c r="KL158" s="1112"/>
      <c r="KM158" s="1112"/>
      <c r="KN158" s="1112"/>
      <c r="KO158" s="1112"/>
      <c r="KP158" s="1112"/>
      <c r="KQ158" s="1112"/>
      <c r="KR158" s="1112"/>
      <c r="KS158" s="1112"/>
      <c r="KT158" s="1112"/>
      <c r="KU158" s="1112"/>
      <c r="KV158" s="1112"/>
      <c r="KW158" s="1112"/>
      <c r="KX158" s="1112"/>
      <c r="KY158" s="1112"/>
      <c r="KZ158" s="1112"/>
      <c r="LA158" s="1112"/>
      <c r="LB158" s="1112"/>
      <c r="LC158" s="1112"/>
      <c r="LD158" s="1112"/>
      <c r="LE158" s="1112"/>
      <c r="LF158" s="1112"/>
      <c r="LG158" s="1112"/>
      <c r="LH158" s="1112"/>
      <c r="LI158" s="1112"/>
      <c r="LJ158" s="1112"/>
      <c r="LK158" s="1112"/>
      <c r="LL158" s="1112"/>
      <c r="LM158" s="1112"/>
      <c r="LN158" s="1112"/>
      <c r="LO158" s="1112"/>
      <c r="LP158" s="1112"/>
      <c r="LQ158" s="1112"/>
      <c r="LR158" s="1112"/>
      <c r="LS158" s="1112"/>
      <c r="LT158" s="1112"/>
      <c r="LU158" s="1112"/>
      <c r="LV158" s="1112"/>
      <c r="LW158" s="1112"/>
      <c r="LX158" s="1112"/>
      <c r="LY158" s="1112"/>
      <c r="LZ158" s="1112"/>
      <c r="MA158" s="1112"/>
      <c r="MB158" s="1112"/>
      <c r="MC158" s="1112"/>
      <c r="MD158" s="1112"/>
      <c r="ME158" s="1112"/>
      <c r="MF158" s="1112"/>
      <c r="MG158" s="1112"/>
      <c r="MH158" s="1112"/>
      <c r="MI158" s="1112"/>
      <c r="MJ158" s="1112"/>
      <c r="MK158" s="1112"/>
      <c r="ML158" s="1112"/>
      <c r="MM158" s="1112"/>
      <c r="MN158" s="1112"/>
      <c r="MO158" s="1112"/>
      <c r="MP158" s="1112"/>
      <c r="MQ158" s="1112"/>
      <c r="MR158" s="1112"/>
      <c r="MS158" s="1112"/>
      <c r="MT158" s="1112"/>
      <c r="MU158" s="1112"/>
      <c r="MV158" s="1112"/>
      <c r="MW158" s="1112"/>
      <c r="MX158" s="1112"/>
      <c r="MY158" s="1112"/>
      <c r="MZ158" s="1112"/>
      <c r="NA158" s="1112"/>
      <c r="NB158" s="1112"/>
      <c r="NC158" s="1112"/>
      <c r="ND158" s="1112"/>
      <c r="NE158" s="1112"/>
      <c r="NF158" s="1112"/>
      <c r="NG158" s="1112"/>
      <c r="NH158" s="1112"/>
      <c r="NI158" s="1112"/>
      <c r="NJ158" s="1112"/>
      <c r="NK158" s="1112"/>
      <c r="NL158" s="1112"/>
      <c r="NM158" s="1112"/>
      <c r="NN158" s="1112"/>
      <c r="NO158" s="1112"/>
      <c r="NP158" s="1112"/>
      <c r="NQ158" s="1112"/>
      <c r="NR158" s="1112"/>
      <c r="NS158" s="1112"/>
      <c r="NT158" s="1112"/>
      <c r="NU158" s="1112"/>
      <c r="NV158" s="1112"/>
      <c r="NW158" s="1112"/>
      <c r="NX158" s="1112"/>
      <c r="NY158" s="1112"/>
      <c r="NZ158" s="1112"/>
      <c r="OA158" s="1112"/>
      <c r="OB158" s="1112"/>
      <c r="OC158" s="1112"/>
      <c r="OD158" s="1112"/>
      <c r="OE158" s="1112"/>
      <c r="OF158" s="1112"/>
      <c r="OG158" s="1112"/>
      <c r="OH158" s="1112"/>
      <c r="OI158" s="1112"/>
      <c r="OJ158" s="1112"/>
      <c r="OK158" s="1112"/>
      <c r="OL158" s="1112"/>
      <c r="OM158" s="1112"/>
      <c r="ON158" s="1112"/>
      <c r="OO158" s="1112"/>
      <c r="OP158" s="1112"/>
      <c r="OQ158" s="1112"/>
      <c r="OR158" s="1112"/>
      <c r="OS158" s="1112"/>
      <c r="OT158" s="1112"/>
      <c r="OU158" s="1112"/>
      <c r="OV158" s="1112"/>
      <c r="OW158" s="1112"/>
      <c r="OX158" s="1112"/>
      <c r="OY158" s="1112"/>
      <c r="OZ158" s="1112"/>
      <c r="PA158" s="1112"/>
      <c r="PB158" s="1112"/>
      <c r="PC158" s="1112"/>
      <c r="PD158" s="1112"/>
      <c r="PE158" s="1112"/>
      <c r="PF158" s="1112"/>
      <c r="PG158" s="1112"/>
      <c r="PH158" s="1112"/>
      <c r="PI158" s="1112"/>
      <c r="PJ158" s="1112"/>
      <c r="PK158" s="1112"/>
      <c r="PL158" s="1112"/>
      <c r="PM158" s="1112"/>
      <c r="PN158" s="1112"/>
      <c r="PO158" s="1112"/>
      <c r="PP158" s="1112"/>
      <c r="PQ158" s="1112"/>
      <c r="PR158" s="1112"/>
      <c r="PS158" s="1112"/>
      <c r="PT158" s="1112"/>
      <c r="PU158" s="1112"/>
      <c r="PV158" s="1112"/>
      <c r="PW158" s="1112"/>
      <c r="PX158" s="1112"/>
      <c r="PY158" s="1112"/>
      <c r="PZ158" s="1112"/>
      <c r="QA158" s="1112"/>
      <c r="QB158" s="1112"/>
      <c r="QC158" s="1112"/>
      <c r="QD158" s="1112"/>
      <c r="QE158" s="1112"/>
      <c r="QF158" s="1112"/>
      <c r="QG158" s="1112"/>
      <c r="QH158" s="1112"/>
      <c r="QI158" s="1112"/>
      <c r="QJ158" s="1112"/>
      <c r="QK158" s="1112"/>
      <c r="QL158" s="1112"/>
      <c r="QM158" s="1112"/>
      <c r="QN158" s="1112"/>
      <c r="QO158" s="1112"/>
      <c r="QP158" s="1112"/>
      <c r="QQ158" s="1112"/>
      <c r="QR158" s="1112"/>
      <c r="QS158" s="1112"/>
      <c r="QT158" s="1112"/>
      <c r="QU158" s="1112"/>
      <c r="QV158" s="1112"/>
      <c r="QW158" s="1112"/>
      <c r="QX158" s="1112"/>
      <c r="QY158" s="1112"/>
      <c r="QZ158" s="1112"/>
      <c r="RA158" s="1112"/>
      <c r="RB158" s="1112"/>
      <c r="RC158" s="1112"/>
      <c r="RD158" s="1112"/>
      <c r="RE158" s="1112"/>
      <c r="RF158" s="1112"/>
      <c r="RG158" s="1112"/>
      <c r="RH158" s="1112"/>
      <c r="RI158" s="1112"/>
      <c r="RJ158" s="1112"/>
      <c r="RK158" s="1112"/>
      <c r="RL158" s="1112"/>
      <c r="RM158" s="1112"/>
      <c r="RN158" s="1112"/>
      <c r="RO158" s="1112"/>
      <c r="RP158" s="1112"/>
      <c r="RQ158" s="1112"/>
      <c r="RR158" s="1112"/>
      <c r="RS158" s="1112"/>
      <c r="RT158" s="1112"/>
      <c r="RU158" s="1112"/>
      <c r="RV158" s="1112"/>
      <c r="RW158" s="1112"/>
      <c r="RX158" s="1112"/>
      <c r="RY158" s="1112"/>
      <c r="RZ158" s="1112"/>
      <c r="SA158" s="1112"/>
      <c r="SB158" s="1112"/>
      <c r="SC158" s="1112"/>
      <c r="SD158" s="1112"/>
      <c r="SE158" s="1112"/>
      <c r="SF158" s="1112"/>
      <c r="SG158" s="1112"/>
      <c r="SH158" s="1112"/>
      <c r="SI158" s="1112"/>
      <c r="SJ158" s="1112"/>
      <c r="SK158" s="1112"/>
      <c r="SL158" s="1112"/>
      <c r="SM158" s="1112"/>
      <c r="SN158" s="1112"/>
      <c r="SO158" s="1112"/>
      <c r="SP158" s="1112"/>
      <c r="SQ158" s="1112"/>
      <c r="SR158" s="1112"/>
      <c r="SS158" s="1112"/>
      <c r="ST158" s="1112"/>
      <c r="SU158" s="1112"/>
      <c r="SV158" s="1112"/>
      <c r="SW158" s="1112"/>
      <c r="SX158" s="1112"/>
      <c r="SY158" s="1112"/>
      <c r="SZ158" s="1112"/>
      <c r="TA158" s="1112"/>
      <c r="TB158" s="1112"/>
      <c r="TC158" s="1112"/>
      <c r="TD158" s="1112"/>
      <c r="TE158" s="1112"/>
      <c r="TF158" s="1112"/>
      <c r="TG158" s="1112"/>
      <c r="TH158" s="1112"/>
      <c r="TI158" s="1112"/>
      <c r="TJ158" s="1112"/>
      <c r="TK158" s="1112"/>
      <c r="TL158" s="1112"/>
      <c r="TM158" s="1112"/>
      <c r="TN158" s="1112"/>
      <c r="TO158" s="1112"/>
      <c r="TP158" s="1112"/>
      <c r="TQ158" s="1112"/>
      <c r="TR158" s="1112"/>
      <c r="TS158" s="1112"/>
      <c r="TT158" s="1112"/>
      <c r="TU158" s="1112"/>
      <c r="TV158" s="1112"/>
      <c r="TW158" s="1112"/>
      <c r="TX158" s="1112"/>
      <c r="TY158" s="1112"/>
      <c r="TZ158" s="1112"/>
      <c r="UA158" s="1112"/>
      <c r="UB158" s="1112"/>
      <c r="UC158" s="1112"/>
      <c r="UD158" s="1112"/>
      <c r="UE158" s="1112"/>
      <c r="UF158" s="1112"/>
      <c r="UG158" s="1112"/>
      <c r="UH158" s="1112"/>
      <c r="UI158" s="1112"/>
      <c r="UJ158" s="1112"/>
      <c r="UK158" s="1112"/>
      <c r="UL158" s="1112"/>
      <c r="UM158" s="1112"/>
      <c r="UN158" s="1112"/>
      <c r="UO158" s="1112"/>
      <c r="UP158" s="1112"/>
      <c r="UQ158" s="1112"/>
      <c r="UR158" s="1112"/>
      <c r="US158" s="1112"/>
      <c r="UT158" s="1112"/>
      <c r="UU158" s="1112"/>
      <c r="UV158" s="1112"/>
      <c r="UW158" s="1112"/>
      <c r="UX158" s="1112"/>
      <c r="UY158" s="1112"/>
      <c r="UZ158" s="1112"/>
      <c r="VA158" s="1112"/>
      <c r="VB158" s="1112"/>
      <c r="VC158" s="1112"/>
      <c r="VD158" s="1112"/>
      <c r="VE158" s="1112"/>
      <c r="VF158" s="1112"/>
      <c r="VG158" s="1112"/>
      <c r="VH158" s="1112"/>
      <c r="VI158" s="1112"/>
      <c r="VJ158" s="1112"/>
      <c r="VK158" s="1112"/>
      <c r="VL158" s="1112"/>
      <c r="VM158" s="1112"/>
      <c r="VN158" s="1112"/>
      <c r="VO158" s="1112"/>
      <c r="VP158" s="1112"/>
      <c r="VQ158" s="1112"/>
      <c r="VR158" s="1112"/>
      <c r="VS158" s="1112"/>
      <c r="VT158" s="1112"/>
      <c r="VU158" s="1112"/>
      <c r="VV158" s="1112"/>
      <c r="VW158" s="1112"/>
      <c r="VX158" s="1112"/>
      <c r="VY158" s="1112"/>
      <c r="VZ158" s="1112"/>
      <c r="WA158" s="1112"/>
    </row>
    <row r="159" spans="9:599">
      <c r="I159" s="1112"/>
      <c r="J159" s="1112"/>
      <c r="K159" s="1112"/>
      <c r="L159" s="1112"/>
      <c r="M159" s="1112"/>
      <c r="N159" s="1112"/>
      <c r="O159" s="1112"/>
      <c r="P159" s="1112"/>
      <c r="Q159" s="1112"/>
      <c r="R159" s="1112"/>
      <c r="S159" s="1112"/>
      <c r="T159" s="1112"/>
      <c r="U159" s="1112"/>
      <c r="V159" s="1112"/>
      <c r="W159" s="1112"/>
      <c r="X159" s="1112"/>
      <c r="Y159" s="1112"/>
      <c r="Z159" s="1112"/>
      <c r="AA159" s="1112"/>
      <c r="AB159" s="1112"/>
      <c r="AC159" s="1112"/>
      <c r="AD159" s="1112"/>
      <c r="AE159" s="1112"/>
      <c r="AF159" s="1112"/>
      <c r="AG159" s="1112"/>
      <c r="AH159" s="1112"/>
      <c r="AI159" s="1112"/>
      <c r="AJ159" s="1112"/>
      <c r="AK159" s="1112"/>
      <c r="AL159" s="1112"/>
      <c r="AM159" s="1112"/>
      <c r="AN159" s="1112"/>
      <c r="AO159" s="1112"/>
      <c r="AP159" s="1112"/>
      <c r="AQ159" s="1112"/>
      <c r="AR159" s="1112"/>
      <c r="AS159" s="1112"/>
      <c r="AT159" s="1112"/>
      <c r="AU159" s="1112"/>
      <c r="AV159" s="1112"/>
      <c r="AW159" s="1112"/>
      <c r="AX159" s="1112"/>
      <c r="AY159" s="1112"/>
      <c r="AZ159" s="1112"/>
      <c r="BA159" s="1112"/>
      <c r="BB159" s="1112"/>
      <c r="BC159" s="1112"/>
      <c r="BD159" s="1112"/>
      <c r="BE159" s="1112"/>
      <c r="BF159" s="1112"/>
      <c r="BG159" s="1112"/>
      <c r="BH159" s="1112"/>
      <c r="BI159" s="1112"/>
      <c r="BJ159" s="1112"/>
      <c r="BK159" s="1112"/>
      <c r="BL159" s="1112"/>
      <c r="BM159" s="1112"/>
      <c r="BN159" s="1112"/>
      <c r="BO159" s="1112"/>
      <c r="BP159" s="1112"/>
      <c r="BQ159" s="1112"/>
      <c r="BR159" s="1112"/>
      <c r="BS159" s="1112"/>
      <c r="BT159" s="1112"/>
      <c r="BU159" s="1112"/>
      <c r="BV159" s="1112"/>
      <c r="BW159" s="1112"/>
      <c r="BX159" s="1112"/>
      <c r="BY159" s="1112"/>
      <c r="BZ159" s="1112"/>
      <c r="CA159" s="1112"/>
      <c r="CB159" s="1112"/>
      <c r="CC159" s="1112"/>
      <c r="CD159" s="1112"/>
      <c r="CE159" s="1112"/>
      <c r="CF159" s="1112"/>
      <c r="CG159" s="1112"/>
      <c r="CH159" s="1112"/>
      <c r="CI159" s="1112"/>
      <c r="CJ159" s="1112"/>
      <c r="CK159" s="1112"/>
      <c r="CL159" s="1112"/>
      <c r="CM159" s="1112"/>
      <c r="CN159" s="1112"/>
      <c r="CO159" s="1112"/>
      <c r="CP159" s="1112"/>
      <c r="CQ159" s="1112"/>
      <c r="CR159" s="1112"/>
      <c r="CS159" s="1112"/>
      <c r="CT159" s="1112"/>
      <c r="CU159" s="1112"/>
      <c r="CV159" s="1112"/>
      <c r="CW159" s="1112"/>
      <c r="CX159" s="1112"/>
      <c r="CY159" s="1112"/>
      <c r="CZ159" s="1112"/>
      <c r="DA159" s="1112"/>
      <c r="DB159" s="1112"/>
      <c r="DC159" s="1112"/>
      <c r="DD159" s="1112"/>
      <c r="DE159" s="1112"/>
      <c r="DF159" s="1112"/>
      <c r="DG159" s="1112"/>
      <c r="DH159" s="1112"/>
      <c r="DI159" s="1112"/>
      <c r="DJ159" s="1112"/>
      <c r="DK159" s="1112"/>
      <c r="DL159" s="1112"/>
      <c r="DM159" s="1112"/>
      <c r="DN159" s="1112"/>
      <c r="DO159" s="1112"/>
      <c r="DP159" s="1112"/>
      <c r="DQ159" s="1112"/>
      <c r="DR159" s="1112"/>
      <c r="DS159" s="1112"/>
      <c r="DT159" s="1112"/>
      <c r="DU159" s="1112"/>
      <c r="DV159" s="1112"/>
      <c r="DW159" s="1112"/>
      <c r="DX159" s="1112"/>
      <c r="DY159" s="1112"/>
      <c r="DZ159" s="1112"/>
      <c r="EA159" s="1112"/>
      <c r="EB159" s="1112"/>
      <c r="EC159" s="1112"/>
      <c r="ED159" s="1112"/>
      <c r="EE159" s="1112"/>
      <c r="EF159" s="1112"/>
      <c r="EG159" s="1112"/>
      <c r="EH159" s="1112"/>
      <c r="EI159" s="1112"/>
      <c r="EJ159" s="1112"/>
      <c r="EK159" s="1112"/>
      <c r="EL159" s="1112"/>
      <c r="EM159" s="1112"/>
      <c r="EN159" s="1112"/>
      <c r="EO159" s="1112"/>
      <c r="EP159" s="1112"/>
      <c r="EQ159" s="1112"/>
      <c r="ER159" s="1112"/>
      <c r="ES159" s="1112"/>
      <c r="ET159" s="1112"/>
      <c r="EU159" s="1112"/>
      <c r="EV159" s="1112"/>
      <c r="EW159" s="1112"/>
      <c r="EX159" s="1112"/>
      <c r="EY159" s="1112"/>
      <c r="EZ159" s="1112"/>
      <c r="FA159" s="1112"/>
      <c r="FB159" s="1112"/>
      <c r="FC159" s="1112"/>
      <c r="FD159" s="1112"/>
      <c r="FE159" s="1112"/>
      <c r="FF159" s="1112"/>
      <c r="FG159" s="1112"/>
      <c r="FH159" s="1112"/>
      <c r="FI159" s="1112"/>
      <c r="FJ159" s="1112"/>
      <c r="FK159" s="1112"/>
      <c r="FL159" s="1112"/>
      <c r="FM159" s="1112"/>
      <c r="FN159" s="1112"/>
      <c r="FO159" s="1112"/>
      <c r="FP159" s="1112"/>
      <c r="FQ159" s="1112"/>
      <c r="FR159" s="1112"/>
      <c r="FS159" s="1112"/>
      <c r="FT159" s="1112"/>
      <c r="FU159" s="1112"/>
      <c r="FV159" s="1112"/>
      <c r="FW159" s="1112"/>
      <c r="FX159" s="1112"/>
      <c r="FY159" s="1112"/>
      <c r="FZ159" s="1112"/>
      <c r="GA159" s="1112"/>
      <c r="GB159" s="1112"/>
      <c r="GC159" s="1112"/>
      <c r="GD159" s="1112"/>
      <c r="GE159" s="1112"/>
      <c r="GF159" s="1112"/>
      <c r="GG159" s="1112"/>
      <c r="GH159" s="1112"/>
      <c r="GI159" s="1112"/>
      <c r="GJ159" s="1112"/>
      <c r="GK159" s="1112"/>
      <c r="GL159" s="1112"/>
      <c r="GM159" s="1112"/>
      <c r="GN159" s="1112"/>
      <c r="GO159" s="1112"/>
      <c r="GP159" s="1112"/>
      <c r="GQ159" s="1112"/>
      <c r="GR159" s="1112"/>
      <c r="GS159" s="1112"/>
      <c r="GT159" s="1112"/>
      <c r="GU159" s="1112"/>
      <c r="GV159" s="1112"/>
      <c r="GW159" s="1112"/>
      <c r="GX159" s="1112"/>
      <c r="GY159" s="1112"/>
      <c r="GZ159" s="1112"/>
      <c r="HA159" s="1112"/>
      <c r="HB159" s="1112"/>
      <c r="HC159" s="1112"/>
      <c r="HD159" s="1112"/>
      <c r="HE159" s="1112"/>
      <c r="HF159" s="1112"/>
      <c r="HG159" s="1112"/>
      <c r="HH159" s="1112"/>
      <c r="HI159" s="1112"/>
      <c r="HJ159" s="1112"/>
      <c r="HK159" s="1112"/>
      <c r="HL159" s="1112"/>
      <c r="HM159" s="1112"/>
      <c r="HN159" s="1112"/>
      <c r="HO159" s="1112"/>
      <c r="HP159" s="1112"/>
      <c r="HQ159" s="1112"/>
      <c r="HR159" s="1112"/>
      <c r="HS159" s="1112"/>
      <c r="HT159" s="1112"/>
      <c r="HU159" s="1112"/>
      <c r="HV159" s="1112"/>
      <c r="HW159" s="1112"/>
      <c r="HX159" s="1112"/>
      <c r="HY159" s="1112"/>
      <c r="HZ159" s="1112"/>
      <c r="IA159" s="1112"/>
      <c r="IB159" s="1112"/>
      <c r="IC159" s="1112"/>
      <c r="ID159" s="1112"/>
      <c r="IE159" s="1112"/>
      <c r="IF159" s="1112"/>
      <c r="IG159" s="1112"/>
      <c r="IH159" s="1112"/>
      <c r="II159" s="1112"/>
      <c r="IJ159" s="1112"/>
      <c r="IK159" s="1112"/>
      <c r="IL159" s="1112"/>
      <c r="IM159" s="1112"/>
      <c r="IN159" s="1112"/>
      <c r="IO159" s="1112"/>
      <c r="IP159" s="1112"/>
      <c r="IQ159" s="1112"/>
      <c r="IR159" s="1112"/>
      <c r="IS159" s="1112"/>
      <c r="IT159" s="1112"/>
      <c r="IU159" s="1112"/>
      <c r="IV159" s="1112"/>
      <c r="IW159" s="1112"/>
      <c r="IX159" s="1112"/>
      <c r="IY159" s="1112"/>
      <c r="IZ159" s="1112"/>
      <c r="JA159" s="1112"/>
      <c r="JB159" s="1112"/>
      <c r="JC159" s="1112"/>
      <c r="JD159" s="1112"/>
      <c r="JE159" s="1112"/>
      <c r="JF159" s="1112"/>
      <c r="JG159" s="1112"/>
      <c r="JH159" s="1112"/>
      <c r="JI159" s="1112"/>
      <c r="JJ159" s="1112"/>
      <c r="JK159" s="1112"/>
      <c r="JL159" s="1112"/>
      <c r="JM159" s="1112"/>
      <c r="JN159" s="1112"/>
      <c r="JO159" s="1112"/>
      <c r="JP159" s="1112"/>
      <c r="JQ159" s="1112"/>
      <c r="JR159" s="1112"/>
      <c r="JS159" s="1112"/>
      <c r="JT159" s="1112"/>
      <c r="JU159" s="1112"/>
      <c r="JV159" s="1112"/>
      <c r="JW159" s="1112"/>
      <c r="JX159" s="1112"/>
      <c r="JY159" s="1112"/>
      <c r="JZ159" s="1112"/>
      <c r="KA159" s="1112"/>
      <c r="KB159" s="1112"/>
      <c r="KC159" s="1112"/>
      <c r="KD159" s="1112"/>
      <c r="KE159" s="1112"/>
      <c r="KF159" s="1112"/>
      <c r="KG159" s="1112"/>
      <c r="KH159" s="1112"/>
      <c r="KI159" s="1112"/>
      <c r="KJ159" s="1112"/>
      <c r="KK159" s="1112"/>
      <c r="KL159" s="1112"/>
      <c r="KM159" s="1112"/>
      <c r="KN159" s="1112"/>
      <c r="KO159" s="1112"/>
      <c r="KP159" s="1112"/>
      <c r="KQ159" s="1112"/>
      <c r="KR159" s="1112"/>
      <c r="KS159" s="1112"/>
      <c r="KT159" s="1112"/>
      <c r="KU159" s="1112"/>
      <c r="KV159" s="1112"/>
      <c r="KW159" s="1112"/>
      <c r="KX159" s="1112"/>
      <c r="KY159" s="1112"/>
      <c r="KZ159" s="1112"/>
      <c r="LA159" s="1112"/>
      <c r="LB159" s="1112"/>
      <c r="LC159" s="1112"/>
      <c r="LD159" s="1112"/>
      <c r="LE159" s="1112"/>
      <c r="LF159" s="1112"/>
      <c r="LG159" s="1112"/>
      <c r="LH159" s="1112"/>
      <c r="LI159" s="1112"/>
      <c r="LJ159" s="1112"/>
      <c r="LK159" s="1112"/>
      <c r="LL159" s="1112"/>
      <c r="LM159" s="1112"/>
      <c r="LN159" s="1112"/>
      <c r="LO159" s="1112"/>
      <c r="LP159" s="1112"/>
      <c r="LQ159" s="1112"/>
      <c r="LR159" s="1112"/>
      <c r="LS159" s="1112"/>
      <c r="LT159" s="1112"/>
      <c r="LU159" s="1112"/>
      <c r="LV159" s="1112"/>
      <c r="LW159" s="1112"/>
      <c r="LX159" s="1112"/>
      <c r="LY159" s="1112"/>
      <c r="LZ159" s="1112"/>
      <c r="MA159" s="1112"/>
      <c r="MB159" s="1112"/>
      <c r="MC159" s="1112"/>
      <c r="MD159" s="1112"/>
      <c r="ME159" s="1112"/>
      <c r="MF159" s="1112"/>
      <c r="MG159" s="1112"/>
      <c r="MH159" s="1112"/>
      <c r="MI159" s="1112"/>
      <c r="MJ159" s="1112"/>
      <c r="MK159" s="1112"/>
      <c r="ML159" s="1112"/>
      <c r="MM159" s="1112"/>
      <c r="MN159" s="1112"/>
      <c r="MO159" s="1112"/>
      <c r="MP159" s="1112"/>
      <c r="MQ159" s="1112"/>
      <c r="MR159" s="1112"/>
      <c r="MS159" s="1112"/>
      <c r="MT159" s="1112"/>
      <c r="MU159" s="1112"/>
      <c r="MV159" s="1112"/>
      <c r="MW159" s="1112"/>
      <c r="MX159" s="1112"/>
      <c r="MY159" s="1112"/>
      <c r="MZ159" s="1112"/>
      <c r="NA159" s="1112"/>
      <c r="NB159" s="1112"/>
      <c r="NC159" s="1112"/>
      <c r="ND159" s="1112"/>
      <c r="NE159" s="1112"/>
      <c r="NF159" s="1112"/>
      <c r="NG159" s="1112"/>
      <c r="NH159" s="1112"/>
      <c r="NI159" s="1112"/>
      <c r="NJ159" s="1112"/>
      <c r="NK159" s="1112"/>
      <c r="NL159" s="1112"/>
      <c r="NM159" s="1112"/>
      <c r="NN159" s="1112"/>
      <c r="NO159" s="1112"/>
      <c r="NP159" s="1112"/>
      <c r="NQ159" s="1112"/>
      <c r="NR159" s="1112"/>
      <c r="NS159" s="1112"/>
      <c r="NT159" s="1112"/>
      <c r="NU159" s="1112"/>
      <c r="NV159" s="1112"/>
      <c r="NW159" s="1112"/>
      <c r="NX159" s="1112"/>
      <c r="NY159" s="1112"/>
      <c r="NZ159" s="1112"/>
      <c r="OA159" s="1112"/>
      <c r="OB159" s="1112"/>
      <c r="OC159" s="1112"/>
      <c r="OD159" s="1112"/>
      <c r="OE159" s="1112"/>
      <c r="OF159" s="1112"/>
      <c r="OG159" s="1112"/>
      <c r="OH159" s="1112"/>
      <c r="OI159" s="1112"/>
      <c r="OJ159" s="1112"/>
      <c r="OK159" s="1112"/>
      <c r="OL159" s="1112"/>
      <c r="OM159" s="1112"/>
      <c r="ON159" s="1112"/>
      <c r="OO159" s="1112"/>
      <c r="OP159" s="1112"/>
      <c r="OQ159" s="1112"/>
      <c r="OR159" s="1112"/>
      <c r="OS159" s="1112"/>
      <c r="OT159" s="1112"/>
      <c r="OU159" s="1112"/>
      <c r="OV159" s="1112"/>
      <c r="OW159" s="1112"/>
      <c r="OX159" s="1112"/>
      <c r="OY159" s="1112"/>
      <c r="OZ159" s="1112"/>
      <c r="PA159" s="1112"/>
      <c r="PB159" s="1112"/>
      <c r="PC159" s="1112"/>
      <c r="PD159" s="1112"/>
      <c r="PE159" s="1112"/>
      <c r="PF159" s="1112"/>
      <c r="PG159" s="1112"/>
      <c r="PH159" s="1112"/>
      <c r="PI159" s="1112"/>
      <c r="PJ159" s="1112"/>
      <c r="PK159" s="1112"/>
      <c r="PL159" s="1112"/>
      <c r="PM159" s="1112"/>
      <c r="PN159" s="1112"/>
      <c r="PO159" s="1112"/>
      <c r="PP159" s="1112"/>
      <c r="PQ159" s="1112"/>
      <c r="PR159" s="1112"/>
      <c r="PS159" s="1112"/>
      <c r="PT159" s="1112"/>
      <c r="PU159" s="1112"/>
      <c r="PV159" s="1112"/>
      <c r="PW159" s="1112"/>
      <c r="PX159" s="1112"/>
      <c r="PY159" s="1112"/>
      <c r="PZ159" s="1112"/>
      <c r="QA159" s="1112"/>
      <c r="QB159" s="1112"/>
      <c r="QC159" s="1112"/>
      <c r="QD159" s="1112"/>
      <c r="QE159" s="1112"/>
      <c r="QF159" s="1112"/>
      <c r="QG159" s="1112"/>
      <c r="QH159" s="1112"/>
      <c r="QI159" s="1112"/>
      <c r="QJ159" s="1112"/>
      <c r="QK159" s="1112"/>
      <c r="QL159" s="1112"/>
      <c r="QM159" s="1112"/>
      <c r="QN159" s="1112"/>
      <c r="QO159" s="1112"/>
      <c r="QP159" s="1112"/>
      <c r="QQ159" s="1112"/>
      <c r="QR159" s="1112"/>
      <c r="QS159" s="1112"/>
      <c r="QT159" s="1112"/>
      <c r="QU159" s="1112"/>
      <c r="QV159" s="1112"/>
      <c r="QW159" s="1112"/>
      <c r="QX159" s="1112"/>
      <c r="QY159" s="1112"/>
      <c r="QZ159" s="1112"/>
      <c r="RA159" s="1112"/>
      <c r="RB159" s="1112"/>
      <c r="RC159" s="1112"/>
      <c r="RD159" s="1112"/>
      <c r="RE159" s="1112"/>
      <c r="RF159" s="1112"/>
      <c r="RG159" s="1112"/>
      <c r="RH159" s="1112"/>
      <c r="RI159" s="1112"/>
      <c r="RJ159" s="1112"/>
      <c r="RK159" s="1112"/>
      <c r="RL159" s="1112"/>
      <c r="RM159" s="1112"/>
      <c r="RN159" s="1112"/>
      <c r="RO159" s="1112"/>
      <c r="RP159" s="1112"/>
      <c r="RQ159" s="1112"/>
      <c r="RR159" s="1112"/>
      <c r="RS159" s="1112"/>
      <c r="RT159" s="1112"/>
      <c r="RU159" s="1112"/>
      <c r="RV159" s="1112"/>
      <c r="RW159" s="1112"/>
      <c r="RX159" s="1112"/>
      <c r="RY159" s="1112"/>
      <c r="RZ159" s="1112"/>
      <c r="SA159" s="1112"/>
      <c r="SB159" s="1112"/>
      <c r="SC159" s="1112"/>
      <c r="SD159" s="1112"/>
      <c r="SE159" s="1112"/>
      <c r="SF159" s="1112"/>
      <c r="SG159" s="1112"/>
      <c r="SH159" s="1112"/>
      <c r="SI159" s="1112"/>
      <c r="SJ159" s="1112"/>
      <c r="SK159" s="1112"/>
      <c r="SL159" s="1112"/>
      <c r="SM159" s="1112"/>
      <c r="SN159" s="1112"/>
      <c r="SO159" s="1112"/>
      <c r="SP159" s="1112"/>
      <c r="SQ159" s="1112"/>
      <c r="SR159" s="1112"/>
      <c r="SS159" s="1112"/>
      <c r="ST159" s="1112"/>
      <c r="SU159" s="1112"/>
      <c r="SV159" s="1112"/>
      <c r="SW159" s="1112"/>
      <c r="SX159" s="1112"/>
      <c r="SY159" s="1112"/>
      <c r="SZ159" s="1112"/>
      <c r="TA159" s="1112"/>
      <c r="TB159" s="1112"/>
      <c r="TC159" s="1112"/>
      <c r="TD159" s="1112"/>
      <c r="TE159" s="1112"/>
      <c r="TF159" s="1112"/>
      <c r="TG159" s="1112"/>
      <c r="TH159" s="1112"/>
      <c r="TI159" s="1112"/>
      <c r="TJ159" s="1112"/>
      <c r="TK159" s="1112"/>
      <c r="TL159" s="1112"/>
      <c r="TM159" s="1112"/>
      <c r="TN159" s="1112"/>
      <c r="TO159" s="1112"/>
      <c r="TP159" s="1112"/>
      <c r="TQ159" s="1112"/>
      <c r="TR159" s="1112"/>
      <c r="TS159" s="1112"/>
      <c r="TT159" s="1112"/>
      <c r="TU159" s="1112"/>
      <c r="TV159" s="1112"/>
      <c r="TW159" s="1112"/>
      <c r="TX159" s="1112"/>
      <c r="TY159" s="1112"/>
      <c r="TZ159" s="1112"/>
      <c r="UA159" s="1112"/>
      <c r="UB159" s="1112"/>
      <c r="UC159" s="1112"/>
      <c r="UD159" s="1112"/>
      <c r="UE159" s="1112"/>
      <c r="UF159" s="1112"/>
      <c r="UG159" s="1112"/>
      <c r="UH159" s="1112"/>
      <c r="UI159" s="1112"/>
      <c r="UJ159" s="1112"/>
      <c r="UK159" s="1112"/>
      <c r="UL159" s="1112"/>
      <c r="UM159" s="1112"/>
      <c r="UN159" s="1112"/>
      <c r="UO159" s="1112"/>
      <c r="UP159" s="1112"/>
      <c r="UQ159" s="1112"/>
      <c r="UR159" s="1112"/>
      <c r="US159" s="1112"/>
      <c r="UT159" s="1112"/>
      <c r="UU159" s="1112"/>
      <c r="UV159" s="1112"/>
      <c r="UW159" s="1112"/>
      <c r="UX159" s="1112"/>
      <c r="UY159" s="1112"/>
      <c r="UZ159" s="1112"/>
      <c r="VA159" s="1112"/>
      <c r="VB159" s="1112"/>
      <c r="VC159" s="1112"/>
      <c r="VD159" s="1112"/>
      <c r="VE159" s="1112"/>
      <c r="VF159" s="1112"/>
      <c r="VG159" s="1112"/>
      <c r="VH159" s="1112"/>
      <c r="VI159" s="1112"/>
      <c r="VJ159" s="1112"/>
      <c r="VK159" s="1112"/>
      <c r="VL159" s="1112"/>
      <c r="VM159" s="1112"/>
      <c r="VN159" s="1112"/>
      <c r="VO159" s="1112"/>
      <c r="VP159" s="1112"/>
      <c r="VQ159" s="1112"/>
      <c r="VR159" s="1112"/>
      <c r="VS159" s="1112"/>
      <c r="VT159" s="1112"/>
      <c r="VU159" s="1112"/>
      <c r="VV159" s="1112"/>
      <c r="VW159" s="1112"/>
      <c r="VX159" s="1112"/>
      <c r="VY159" s="1112"/>
      <c r="VZ159" s="1112"/>
      <c r="WA159" s="1112"/>
    </row>
    <row r="160" spans="9:599">
      <c r="I160" s="1112"/>
      <c r="J160" s="1112"/>
      <c r="K160" s="1112"/>
      <c r="L160" s="1112"/>
      <c r="M160" s="1112"/>
      <c r="N160" s="1112"/>
      <c r="O160" s="1112"/>
      <c r="P160" s="1112"/>
      <c r="Q160" s="1112"/>
      <c r="R160" s="1112"/>
      <c r="S160" s="1112"/>
      <c r="T160" s="1112"/>
      <c r="U160" s="1112"/>
      <c r="V160" s="1112"/>
      <c r="W160" s="1112"/>
      <c r="X160" s="1112"/>
      <c r="Y160" s="1112"/>
      <c r="Z160" s="1112"/>
      <c r="AA160" s="1112"/>
      <c r="AB160" s="1112"/>
      <c r="AC160" s="1112"/>
      <c r="AD160" s="1112"/>
      <c r="AE160" s="1112"/>
      <c r="AF160" s="1112"/>
      <c r="AG160" s="1112"/>
      <c r="AH160" s="1112"/>
      <c r="AI160" s="1112"/>
      <c r="AJ160" s="1112"/>
      <c r="AK160" s="1112"/>
      <c r="AL160" s="1112"/>
      <c r="AM160" s="1112"/>
      <c r="AN160" s="1112"/>
      <c r="AO160" s="1112"/>
      <c r="AP160" s="1112"/>
      <c r="AQ160" s="1112"/>
      <c r="AR160" s="1112"/>
      <c r="AS160" s="1112"/>
      <c r="AT160" s="1112"/>
      <c r="AU160" s="1112"/>
      <c r="AV160" s="1112"/>
      <c r="AW160" s="1112"/>
      <c r="AX160" s="1112"/>
      <c r="AY160" s="1112"/>
      <c r="AZ160" s="1112"/>
      <c r="BA160" s="1112"/>
      <c r="BB160" s="1112"/>
      <c r="BC160" s="1112"/>
      <c r="BD160" s="1112"/>
      <c r="BE160" s="1112"/>
      <c r="BF160" s="1112"/>
      <c r="BG160" s="1112"/>
      <c r="BH160" s="1112"/>
      <c r="BI160" s="1112"/>
      <c r="BJ160" s="1112"/>
      <c r="BK160" s="1112"/>
      <c r="BL160" s="1112"/>
      <c r="BM160" s="1112"/>
      <c r="BN160" s="1112"/>
      <c r="BO160" s="1112"/>
      <c r="BP160" s="1112"/>
      <c r="BQ160" s="1112"/>
      <c r="BR160" s="1112"/>
      <c r="BS160" s="1112"/>
      <c r="BT160" s="1112"/>
      <c r="BU160" s="1112"/>
      <c r="BV160" s="1112"/>
      <c r="BW160" s="1112"/>
      <c r="BX160" s="1112"/>
      <c r="BY160" s="1112"/>
      <c r="BZ160" s="1112"/>
      <c r="CA160" s="1112"/>
      <c r="CB160" s="1112"/>
      <c r="CC160" s="1112"/>
      <c r="CD160" s="1112"/>
      <c r="CE160" s="1112"/>
      <c r="CF160" s="1112"/>
      <c r="CG160" s="1112"/>
      <c r="CH160" s="1112"/>
      <c r="CI160" s="1112"/>
      <c r="CJ160" s="1112"/>
      <c r="CK160" s="1112"/>
      <c r="CL160" s="1112"/>
      <c r="CM160" s="1112"/>
      <c r="CN160" s="1112"/>
      <c r="CO160" s="1112"/>
      <c r="CP160" s="1112"/>
      <c r="CQ160" s="1112"/>
      <c r="CR160" s="1112"/>
      <c r="CS160" s="1112"/>
      <c r="CT160" s="1112"/>
      <c r="CU160" s="1112"/>
      <c r="CV160" s="1112"/>
      <c r="CW160" s="1112"/>
      <c r="CX160" s="1112"/>
      <c r="CY160" s="1112"/>
      <c r="CZ160" s="1112"/>
      <c r="DA160" s="1112"/>
      <c r="DB160" s="1112"/>
      <c r="DC160" s="1112"/>
      <c r="DD160" s="1112"/>
      <c r="DE160" s="1112"/>
      <c r="DF160" s="1112"/>
      <c r="DG160" s="1112"/>
      <c r="DH160" s="1112"/>
      <c r="DI160" s="1112"/>
      <c r="DJ160" s="1112"/>
      <c r="DK160" s="1112"/>
      <c r="DL160" s="1112"/>
      <c r="DM160" s="1112"/>
      <c r="DN160" s="1112"/>
      <c r="DO160" s="1112"/>
      <c r="DP160" s="1112"/>
      <c r="DQ160" s="1112"/>
      <c r="DR160" s="1112"/>
      <c r="DS160" s="1112"/>
      <c r="DT160" s="1112"/>
      <c r="DU160" s="1112"/>
      <c r="DV160" s="1112"/>
      <c r="DW160" s="1112"/>
      <c r="DX160" s="1112"/>
      <c r="DY160" s="1112"/>
      <c r="DZ160" s="1112"/>
      <c r="EA160" s="1112"/>
      <c r="EB160" s="1112"/>
      <c r="EC160" s="1112"/>
      <c r="ED160" s="1112"/>
      <c r="EE160" s="1112"/>
      <c r="EF160" s="1112"/>
      <c r="EG160" s="1112"/>
      <c r="EH160" s="1112"/>
      <c r="EI160" s="1112"/>
      <c r="EJ160" s="1112"/>
      <c r="EK160" s="1112"/>
      <c r="EL160" s="1112"/>
      <c r="EM160" s="1112"/>
      <c r="EN160" s="1112"/>
      <c r="EO160" s="1112"/>
      <c r="EP160" s="1112"/>
      <c r="EQ160" s="1112"/>
      <c r="ER160" s="1112"/>
      <c r="ES160" s="1112"/>
      <c r="ET160" s="1112"/>
      <c r="EU160" s="1112"/>
      <c r="EV160" s="1112"/>
      <c r="EW160" s="1112"/>
      <c r="EX160" s="1112"/>
      <c r="EY160" s="1112"/>
      <c r="EZ160" s="1112"/>
      <c r="FA160" s="1112"/>
      <c r="FB160" s="1112"/>
      <c r="FC160" s="1112"/>
      <c r="FD160" s="1112"/>
      <c r="FE160" s="1112"/>
      <c r="FF160" s="1112"/>
      <c r="FG160" s="1112"/>
      <c r="FH160" s="1112"/>
      <c r="FI160" s="1112"/>
      <c r="FJ160" s="1112"/>
      <c r="FK160" s="1112"/>
      <c r="FL160" s="1112"/>
      <c r="FM160" s="1112"/>
      <c r="FN160" s="1112"/>
      <c r="FO160" s="1112"/>
      <c r="FP160" s="1112"/>
      <c r="FQ160" s="1112"/>
      <c r="FR160" s="1112"/>
      <c r="FS160" s="1112"/>
      <c r="FT160" s="1112"/>
      <c r="FU160" s="1112"/>
      <c r="FV160" s="1112"/>
      <c r="FW160" s="1112"/>
      <c r="FX160" s="1112"/>
      <c r="FY160" s="1112"/>
      <c r="FZ160" s="1112"/>
      <c r="GA160" s="1112"/>
      <c r="GB160" s="1112"/>
      <c r="GC160" s="1112"/>
      <c r="GD160" s="1112"/>
      <c r="GE160" s="1112"/>
      <c r="GF160" s="1112"/>
      <c r="GG160" s="1112"/>
      <c r="GH160" s="1112"/>
      <c r="GI160" s="1112"/>
      <c r="GJ160" s="1112"/>
      <c r="GK160" s="1112"/>
      <c r="GL160" s="1112"/>
      <c r="GM160" s="1112"/>
      <c r="GN160" s="1112"/>
      <c r="GO160" s="1112"/>
      <c r="GP160" s="1112"/>
      <c r="GQ160" s="1112"/>
      <c r="GR160" s="1112"/>
      <c r="GS160" s="1112"/>
      <c r="GT160" s="1112"/>
      <c r="GU160" s="1112"/>
      <c r="GV160" s="1112"/>
      <c r="GW160" s="1112"/>
      <c r="GX160" s="1112"/>
      <c r="GY160" s="1112"/>
      <c r="GZ160" s="1112"/>
      <c r="HA160" s="1112"/>
      <c r="HB160" s="1112"/>
      <c r="HC160" s="1112"/>
      <c r="HD160" s="1112"/>
      <c r="HE160" s="1112"/>
      <c r="HF160" s="1112"/>
      <c r="HG160" s="1112"/>
      <c r="HH160" s="1112"/>
      <c r="HI160" s="1112"/>
      <c r="HJ160" s="1112"/>
      <c r="HK160" s="1112"/>
      <c r="HL160" s="1112"/>
      <c r="HM160" s="1112"/>
      <c r="HN160" s="1112"/>
      <c r="HO160" s="1112"/>
      <c r="HP160" s="1112"/>
      <c r="HQ160" s="1112"/>
      <c r="HR160" s="1112"/>
      <c r="HS160" s="1112"/>
      <c r="HT160" s="1112"/>
      <c r="HU160" s="1112"/>
      <c r="HV160" s="1112"/>
      <c r="HW160" s="1112"/>
      <c r="HX160" s="1112"/>
      <c r="HY160" s="1112"/>
      <c r="HZ160" s="1112"/>
      <c r="IA160" s="1112"/>
      <c r="IB160" s="1112"/>
      <c r="IC160" s="1112"/>
      <c r="ID160" s="1112"/>
      <c r="IE160" s="1112"/>
      <c r="IF160" s="1112"/>
      <c r="IG160" s="1112"/>
      <c r="IH160" s="1112"/>
      <c r="II160" s="1112"/>
      <c r="IJ160" s="1112"/>
      <c r="IK160" s="1112"/>
      <c r="IL160" s="1112"/>
      <c r="IM160" s="1112"/>
      <c r="IN160" s="1112"/>
      <c r="IO160" s="1112"/>
      <c r="IP160" s="1112"/>
      <c r="IQ160" s="1112"/>
      <c r="IR160" s="1112"/>
      <c r="IS160" s="1112"/>
      <c r="IT160" s="1112"/>
      <c r="IU160" s="1112"/>
      <c r="IV160" s="1112"/>
      <c r="IW160" s="1112"/>
      <c r="IX160" s="1112"/>
      <c r="IY160" s="1112"/>
      <c r="IZ160" s="1112"/>
      <c r="JA160" s="1112"/>
      <c r="JB160" s="1112"/>
      <c r="JC160" s="1112"/>
      <c r="JD160" s="1112"/>
      <c r="JE160" s="1112"/>
      <c r="JF160" s="1112"/>
      <c r="JG160" s="1112"/>
      <c r="JH160" s="1112"/>
      <c r="JI160" s="1112"/>
      <c r="JJ160" s="1112"/>
      <c r="JK160" s="1112"/>
      <c r="JL160" s="1112"/>
      <c r="JM160" s="1112"/>
      <c r="JN160" s="1112"/>
      <c r="JO160" s="1112"/>
      <c r="JP160" s="1112"/>
      <c r="JQ160" s="1112"/>
      <c r="JR160" s="1112"/>
      <c r="JS160" s="1112"/>
      <c r="JT160" s="1112"/>
      <c r="JU160" s="1112"/>
      <c r="JV160" s="1112"/>
      <c r="JW160" s="1112"/>
      <c r="JX160" s="1112"/>
      <c r="JY160" s="1112"/>
      <c r="JZ160" s="1112"/>
      <c r="KA160" s="1112"/>
      <c r="KB160" s="1112"/>
      <c r="KC160" s="1112"/>
      <c r="KD160" s="1112"/>
      <c r="KE160" s="1112"/>
      <c r="KF160" s="1112"/>
      <c r="KG160" s="1112"/>
      <c r="KH160" s="1112"/>
      <c r="KI160" s="1112"/>
      <c r="KJ160" s="1112"/>
      <c r="KK160" s="1112"/>
      <c r="KL160" s="1112"/>
      <c r="KM160" s="1112"/>
      <c r="KN160" s="1112"/>
      <c r="KO160" s="1112"/>
      <c r="KP160" s="1112"/>
      <c r="KQ160" s="1112"/>
      <c r="KR160" s="1112"/>
      <c r="KS160" s="1112"/>
      <c r="KT160" s="1112"/>
      <c r="KU160" s="1112"/>
      <c r="KV160" s="1112"/>
      <c r="KW160" s="1112"/>
      <c r="KX160" s="1112"/>
      <c r="KY160" s="1112"/>
      <c r="KZ160" s="1112"/>
      <c r="LA160" s="1112"/>
      <c r="LB160" s="1112"/>
      <c r="LC160" s="1112"/>
      <c r="LD160" s="1112"/>
      <c r="LE160" s="1112"/>
      <c r="LF160" s="1112"/>
      <c r="LG160" s="1112"/>
      <c r="LH160" s="1112"/>
      <c r="LI160" s="1112"/>
      <c r="LJ160" s="1112"/>
      <c r="LK160" s="1112"/>
      <c r="LL160" s="1112"/>
      <c r="LM160" s="1112"/>
      <c r="LN160" s="1112"/>
      <c r="LO160" s="1112"/>
      <c r="LP160" s="1112"/>
      <c r="LQ160" s="1112"/>
      <c r="LR160" s="1112"/>
      <c r="LS160" s="1112"/>
      <c r="LT160" s="1112"/>
      <c r="LU160" s="1112"/>
      <c r="LV160" s="1112"/>
      <c r="LW160" s="1112"/>
      <c r="LX160" s="1112"/>
      <c r="LY160" s="1112"/>
      <c r="LZ160" s="1112"/>
      <c r="MA160" s="1112"/>
      <c r="MB160" s="1112"/>
      <c r="MC160" s="1112"/>
      <c r="MD160" s="1112"/>
      <c r="ME160" s="1112"/>
      <c r="MF160" s="1112"/>
      <c r="MG160" s="1112"/>
      <c r="MH160" s="1112"/>
      <c r="MI160" s="1112"/>
      <c r="MJ160" s="1112"/>
      <c r="MK160" s="1112"/>
      <c r="ML160" s="1112"/>
      <c r="MM160" s="1112"/>
      <c r="MN160" s="1112"/>
      <c r="MO160" s="1112"/>
      <c r="MP160" s="1112"/>
      <c r="MQ160" s="1112"/>
      <c r="MR160" s="1112"/>
      <c r="MS160" s="1112"/>
      <c r="MT160" s="1112"/>
      <c r="MU160" s="1112"/>
      <c r="MV160" s="1112"/>
      <c r="MW160" s="1112"/>
      <c r="MX160" s="1112"/>
      <c r="MY160" s="1112"/>
      <c r="MZ160" s="1112"/>
      <c r="NA160" s="1112"/>
      <c r="NB160" s="1112"/>
      <c r="NC160" s="1112"/>
      <c r="ND160" s="1112"/>
      <c r="NE160" s="1112"/>
      <c r="NF160" s="1112"/>
      <c r="NG160" s="1112"/>
      <c r="NH160" s="1112"/>
      <c r="NI160" s="1112"/>
      <c r="NJ160" s="1112"/>
      <c r="NK160" s="1112"/>
      <c r="NL160" s="1112"/>
      <c r="NM160" s="1112"/>
      <c r="NN160" s="1112"/>
      <c r="NO160" s="1112"/>
      <c r="NP160" s="1112"/>
      <c r="NQ160" s="1112"/>
      <c r="NR160" s="1112"/>
      <c r="NS160" s="1112"/>
      <c r="NT160" s="1112"/>
      <c r="NU160" s="1112"/>
      <c r="NV160" s="1112"/>
      <c r="NW160" s="1112"/>
      <c r="NX160" s="1112"/>
      <c r="NY160" s="1112"/>
      <c r="NZ160" s="1112"/>
      <c r="OA160" s="1112"/>
      <c r="OB160" s="1112"/>
      <c r="OC160" s="1112"/>
      <c r="OD160" s="1112"/>
      <c r="OE160" s="1112"/>
      <c r="OF160" s="1112"/>
      <c r="OG160" s="1112"/>
      <c r="OH160" s="1112"/>
      <c r="OI160" s="1112"/>
      <c r="OJ160" s="1112"/>
      <c r="OK160" s="1112"/>
      <c r="OL160" s="1112"/>
      <c r="OM160" s="1112"/>
      <c r="ON160" s="1112"/>
      <c r="OO160" s="1112"/>
      <c r="OP160" s="1112"/>
      <c r="OQ160" s="1112"/>
      <c r="OR160" s="1112"/>
      <c r="OS160" s="1112"/>
      <c r="OT160" s="1112"/>
      <c r="OU160" s="1112"/>
      <c r="OV160" s="1112"/>
      <c r="OW160" s="1112"/>
      <c r="OX160" s="1112"/>
      <c r="OY160" s="1112"/>
      <c r="OZ160" s="1112"/>
      <c r="PA160" s="1112"/>
      <c r="PB160" s="1112"/>
      <c r="PC160" s="1112"/>
      <c r="PD160" s="1112"/>
      <c r="PE160" s="1112"/>
      <c r="PF160" s="1112"/>
      <c r="PG160" s="1112"/>
      <c r="PH160" s="1112"/>
      <c r="PI160" s="1112"/>
      <c r="PJ160" s="1112"/>
      <c r="PK160" s="1112"/>
      <c r="PL160" s="1112"/>
      <c r="PM160" s="1112"/>
      <c r="PN160" s="1112"/>
      <c r="PO160" s="1112"/>
      <c r="PP160" s="1112"/>
      <c r="PQ160" s="1112"/>
      <c r="PR160" s="1112"/>
      <c r="PS160" s="1112"/>
      <c r="PT160" s="1112"/>
      <c r="PU160" s="1112"/>
      <c r="PV160" s="1112"/>
      <c r="PW160" s="1112"/>
      <c r="PX160" s="1112"/>
      <c r="PY160" s="1112"/>
      <c r="PZ160" s="1112"/>
      <c r="QA160" s="1112"/>
      <c r="QB160" s="1112"/>
      <c r="QC160" s="1112"/>
      <c r="QD160" s="1112"/>
      <c r="QE160" s="1112"/>
      <c r="QF160" s="1112"/>
      <c r="QG160" s="1112"/>
      <c r="QH160" s="1112"/>
      <c r="QI160" s="1112"/>
      <c r="QJ160" s="1112"/>
      <c r="QK160" s="1112"/>
      <c r="QL160" s="1112"/>
      <c r="QM160" s="1112"/>
      <c r="QN160" s="1112"/>
      <c r="QO160" s="1112"/>
      <c r="QP160" s="1112"/>
      <c r="QQ160" s="1112"/>
      <c r="QR160" s="1112"/>
      <c r="QS160" s="1112"/>
      <c r="QT160" s="1112"/>
      <c r="QU160" s="1112"/>
      <c r="QV160" s="1112"/>
      <c r="QW160" s="1112"/>
      <c r="QX160" s="1112"/>
      <c r="QY160" s="1112"/>
      <c r="QZ160" s="1112"/>
      <c r="RA160" s="1112"/>
      <c r="RB160" s="1112"/>
      <c r="RC160" s="1112"/>
      <c r="RD160" s="1112"/>
      <c r="RE160" s="1112"/>
      <c r="RF160" s="1112"/>
      <c r="RG160" s="1112"/>
      <c r="RH160" s="1112"/>
      <c r="RI160" s="1112"/>
      <c r="RJ160" s="1112"/>
      <c r="RK160" s="1112"/>
      <c r="RL160" s="1112"/>
      <c r="RM160" s="1112"/>
      <c r="RN160" s="1112"/>
      <c r="RO160" s="1112"/>
      <c r="RP160" s="1112"/>
      <c r="RQ160" s="1112"/>
      <c r="RR160" s="1112"/>
      <c r="RS160" s="1112"/>
      <c r="RT160" s="1112"/>
      <c r="RU160" s="1112"/>
      <c r="RV160" s="1112"/>
      <c r="RW160" s="1112"/>
      <c r="RX160" s="1112"/>
      <c r="RY160" s="1112"/>
      <c r="RZ160" s="1112"/>
      <c r="SA160" s="1112"/>
      <c r="SB160" s="1112"/>
      <c r="SC160" s="1112"/>
      <c r="SD160" s="1112"/>
      <c r="SE160" s="1112"/>
      <c r="SF160" s="1112"/>
      <c r="SG160" s="1112"/>
      <c r="SH160" s="1112"/>
      <c r="SI160" s="1112"/>
      <c r="SJ160" s="1112"/>
      <c r="SK160" s="1112"/>
      <c r="SL160" s="1112"/>
      <c r="SM160" s="1112"/>
      <c r="SN160" s="1112"/>
      <c r="SO160" s="1112"/>
      <c r="SP160" s="1112"/>
      <c r="SQ160" s="1112"/>
      <c r="SR160" s="1112"/>
      <c r="SS160" s="1112"/>
      <c r="ST160" s="1112"/>
      <c r="SU160" s="1112"/>
      <c r="SV160" s="1112"/>
      <c r="SW160" s="1112"/>
      <c r="SX160" s="1112"/>
      <c r="SY160" s="1112"/>
      <c r="SZ160" s="1112"/>
      <c r="TA160" s="1112"/>
      <c r="TB160" s="1112"/>
      <c r="TC160" s="1112"/>
      <c r="TD160" s="1112"/>
      <c r="TE160" s="1112"/>
      <c r="TF160" s="1112"/>
      <c r="TG160" s="1112"/>
      <c r="TH160" s="1112"/>
      <c r="TI160" s="1112"/>
      <c r="TJ160" s="1112"/>
      <c r="TK160" s="1112"/>
      <c r="TL160" s="1112"/>
      <c r="TM160" s="1112"/>
      <c r="TN160" s="1112"/>
      <c r="TO160" s="1112"/>
      <c r="TP160" s="1112"/>
      <c r="TQ160" s="1112"/>
      <c r="TR160" s="1112"/>
      <c r="TS160" s="1112"/>
      <c r="TT160" s="1112"/>
      <c r="TU160" s="1112"/>
      <c r="TV160" s="1112"/>
      <c r="TW160" s="1112"/>
      <c r="TX160" s="1112"/>
      <c r="TY160" s="1112"/>
      <c r="TZ160" s="1112"/>
      <c r="UA160" s="1112"/>
      <c r="UB160" s="1112"/>
      <c r="UC160" s="1112"/>
      <c r="UD160" s="1112"/>
      <c r="UE160" s="1112"/>
      <c r="UF160" s="1112"/>
      <c r="UG160" s="1112"/>
      <c r="UH160" s="1112"/>
      <c r="UI160" s="1112"/>
      <c r="UJ160" s="1112"/>
      <c r="UK160" s="1112"/>
      <c r="UL160" s="1112"/>
      <c r="UM160" s="1112"/>
      <c r="UN160" s="1112"/>
      <c r="UO160" s="1112"/>
      <c r="UP160" s="1112"/>
      <c r="UQ160" s="1112"/>
      <c r="UR160" s="1112"/>
      <c r="US160" s="1112"/>
      <c r="UT160" s="1112"/>
      <c r="UU160" s="1112"/>
      <c r="UV160" s="1112"/>
      <c r="UW160" s="1112"/>
      <c r="UX160" s="1112"/>
      <c r="UY160" s="1112"/>
      <c r="UZ160" s="1112"/>
      <c r="VA160" s="1112"/>
      <c r="VB160" s="1112"/>
      <c r="VC160" s="1112"/>
      <c r="VD160" s="1112"/>
      <c r="VE160" s="1112"/>
      <c r="VF160" s="1112"/>
      <c r="VG160" s="1112"/>
      <c r="VH160" s="1112"/>
      <c r="VI160" s="1112"/>
      <c r="VJ160" s="1112"/>
      <c r="VK160" s="1112"/>
      <c r="VL160" s="1112"/>
      <c r="VM160" s="1112"/>
      <c r="VN160" s="1112"/>
      <c r="VO160" s="1112"/>
      <c r="VP160" s="1112"/>
      <c r="VQ160" s="1112"/>
      <c r="VR160" s="1112"/>
      <c r="VS160" s="1112"/>
      <c r="VT160" s="1112"/>
      <c r="VU160" s="1112"/>
      <c r="VV160" s="1112"/>
      <c r="VW160" s="1112"/>
      <c r="VX160" s="1112"/>
      <c r="VY160" s="1112"/>
      <c r="VZ160" s="1112"/>
      <c r="WA160" s="1112"/>
    </row>
    <row r="161" spans="9:599">
      <c r="I161" s="1112"/>
      <c r="J161" s="1112"/>
      <c r="K161" s="1112"/>
      <c r="L161" s="1112"/>
      <c r="M161" s="1112"/>
      <c r="N161" s="1112"/>
      <c r="O161" s="1112"/>
      <c r="P161" s="1112"/>
      <c r="Q161" s="1112"/>
      <c r="R161" s="1112"/>
      <c r="S161" s="1112"/>
      <c r="T161" s="1112"/>
      <c r="U161" s="1112"/>
      <c r="V161" s="1112"/>
      <c r="W161" s="1112"/>
      <c r="X161" s="1112"/>
      <c r="Y161" s="1112"/>
      <c r="Z161" s="1112"/>
      <c r="AA161" s="1112"/>
      <c r="AB161" s="1112"/>
      <c r="AC161" s="1112"/>
      <c r="AD161" s="1112"/>
      <c r="AE161" s="1112"/>
      <c r="AF161" s="1112"/>
      <c r="AG161" s="1112"/>
      <c r="AH161" s="1112"/>
      <c r="AI161" s="1112"/>
      <c r="AJ161" s="1112"/>
      <c r="AK161" s="1112"/>
      <c r="AL161" s="1112"/>
      <c r="AM161" s="1112"/>
      <c r="AN161" s="1112"/>
      <c r="AO161" s="1112"/>
      <c r="AP161" s="1112"/>
      <c r="AQ161" s="1112"/>
      <c r="AR161" s="1112"/>
      <c r="AS161" s="1112"/>
      <c r="AT161" s="1112"/>
      <c r="AU161" s="1112"/>
      <c r="AV161" s="1112"/>
      <c r="AW161" s="1112"/>
      <c r="AX161" s="1112"/>
      <c r="AY161" s="1112"/>
      <c r="AZ161" s="1112"/>
      <c r="BA161" s="1112"/>
      <c r="BB161" s="1112"/>
      <c r="BC161" s="1112"/>
      <c r="BD161" s="1112"/>
      <c r="BE161" s="1112"/>
      <c r="BF161" s="1112"/>
      <c r="BG161" s="1112"/>
      <c r="BH161" s="1112"/>
      <c r="BI161" s="1112"/>
      <c r="BJ161" s="1112"/>
      <c r="BK161" s="1112"/>
      <c r="BL161" s="1112"/>
      <c r="BM161" s="1112"/>
      <c r="BN161" s="1112"/>
      <c r="BO161" s="1112"/>
      <c r="BP161" s="1112"/>
      <c r="BQ161" s="1112"/>
      <c r="BR161" s="1112"/>
      <c r="BS161" s="1112"/>
      <c r="BT161" s="1112"/>
      <c r="BU161" s="1112"/>
      <c r="BV161" s="1112"/>
      <c r="BW161" s="1112"/>
      <c r="BX161" s="1112"/>
      <c r="BY161" s="1112"/>
      <c r="BZ161" s="1112"/>
      <c r="CA161" s="1112"/>
      <c r="CB161" s="1112"/>
      <c r="CC161" s="1112"/>
      <c r="CD161" s="1112"/>
      <c r="CE161" s="1112"/>
      <c r="CF161" s="1112"/>
      <c r="CG161" s="1112"/>
      <c r="CH161" s="1112"/>
      <c r="CI161" s="1112"/>
      <c r="CJ161" s="1112"/>
      <c r="CK161" s="1112"/>
      <c r="CL161" s="1112"/>
      <c r="CM161" s="1112"/>
      <c r="CN161" s="1112"/>
      <c r="CO161" s="1112"/>
      <c r="CP161" s="1112"/>
      <c r="CQ161" s="1112"/>
      <c r="CR161" s="1112"/>
      <c r="CS161" s="1112"/>
      <c r="CT161" s="1112"/>
      <c r="CU161" s="1112"/>
      <c r="CV161" s="1112"/>
      <c r="CW161" s="1112"/>
      <c r="CX161" s="1112"/>
      <c r="CY161" s="1112"/>
      <c r="CZ161" s="1112"/>
      <c r="DA161" s="1112"/>
      <c r="DB161" s="1112"/>
      <c r="DC161" s="1112"/>
      <c r="DD161" s="1112"/>
      <c r="DE161" s="1112"/>
      <c r="DF161" s="1112"/>
      <c r="DG161" s="1112"/>
      <c r="DH161" s="1112"/>
      <c r="DI161" s="1112"/>
      <c r="DJ161" s="1112"/>
      <c r="DK161" s="1112"/>
      <c r="DL161" s="1112"/>
      <c r="DM161" s="1112"/>
      <c r="DN161" s="1112"/>
      <c r="DO161" s="1112"/>
      <c r="DP161" s="1112"/>
      <c r="DQ161" s="1112"/>
      <c r="DR161" s="1112"/>
      <c r="DS161" s="1112"/>
      <c r="DT161" s="1112"/>
      <c r="DU161" s="1112"/>
      <c r="DV161" s="1112"/>
      <c r="DW161" s="1112"/>
      <c r="DX161" s="1112"/>
      <c r="DY161" s="1112"/>
      <c r="DZ161" s="1112"/>
      <c r="EA161" s="1112"/>
      <c r="EB161" s="1112"/>
      <c r="EC161" s="1112"/>
      <c r="ED161" s="1112"/>
      <c r="EE161" s="1112"/>
      <c r="EF161" s="1112"/>
      <c r="EG161" s="1112"/>
      <c r="EH161" s="1112"/>
      <c r="EI161" s="1112"/>
      <c r="EJ161" s="1112"/>
      <c r="EK161" s="1112"/>
      <c r="EL161" s="1112"/>
      <c r="EM161" s="1112"/>
      <c r="EN161" s="1112"/>
      <c r="EO161" s="1112"/>
      <c r="EP161" s="1112"/>
      <c r="EQ161" s="1112"/>
      <c r="ER161" s="1112"/>
      <c r="ES161" s="1112"/>
      <c r="ET161" s="1112"/>
      <c r="EU161" s="1112"/>
      <c r="EV161" s="1112"/>
      <c r="EW161" s="1112"/>
      <c r="EX161" s="1112"/>
      <c r="EY161" s="1112"/>
      <c r="EZ161" s="1112"/>
      <c r="FA161" s="1112"/>
      <c r="FB161" s="1112"/>
      <c r="FC161" s="1112"/>
      <c r="FD161" s="1112"/>
      <c r="FE161" s="1112"/>
      <c r="FF161" s="1112"/>
      <c r="FG161" s="1112"/>
      <c r="FH161" s="1112"/>
      <c r="FI161" s="1112"/>
      <c r="FJ161" s="1112"/>
      <c r="FK161" s="1112"/>
      <c r="FL161" s="1112"/>
      <c r="FM161" s="1112"/>
      <c r="FN161" s="1112"/>
      <c r="FO161" s="1112"/>
      <c r="FP161" s="1112"/>
      <c r="FQ161" s="1112"/>
      <c r="FR161" s="1112"/>
      <c r="FS161" s="1112"/>
      <c r="FT161" s="1112"/>
      <c r="FU161" s="1112"/>
      <c r="FV161" s="1112"/>
      <c r="FW161" s="1112"/>
      <c r="FX161" s="1112"/>
      <c r="FY161" s="1112"/>
      <c r="FZ161" s="1112"/>
      <c r="GA161" s="1112"/>
      <c r="GB161" s="1112"/>
      <c r="GC161" s="1112"/>
      <c r="GD161" s="1112"/>
      <c r="GE161" s="1112"/>
      <c r="GF161" s="1112"/>
      <c r="GG161" s="1112"/>
      <c r="GH161" s="1112"/>
      <c r="GI161" s="1112"/>
      <c r="GJ161" s="1112"/>
      <c r="GK161" s="1112"/>
      <c r="GL161" s="1112"/>
      <c r="GM161" s="1112"/>
      <c r="GN161" s="1112"/>
      <c r="GO161" s="1112"/>
      <c r="GP161" s="1112"/>
      <c r="GQ161" s="1112"/>
      <c r="GR161" s="1112"/>
      <c r="GS161" s="1112"/>
      <c r="GT161" s="1112"/>
      <c r="GU161" s="1112"/>
      <c r="GV161" s="1112"/>
      <c r="GW161" s="1112"/>
      <c r="GX161" s="1112"/>
      <c r="GY161" s="1112"/>
      <c r="GZ161" s="1112"/>
      <c r="HA161" s="1112"/>
      <c r="HB161" s="1112"/>
      <c r="HC161" s="1112"/>
      <c r="HD161" s="1112"/>
      <c r="HE161" s="1112"/>
      <c r="HF161" s="1112"/>
      <c r="HG161" s="1112"/>
      <c r="HH161" s="1112"/>
      <c r="HI161" s="1112"/>
      <c r="HJ161" s="1112"/>
      <c r="HK161" s="1112"/>
      <c r="HL161" s="1112"/>
      <c r="HM161" s="1112"/>
      <c r="HN161" s="1112"/>
      <c r="HO161" s="1112"/>
      <c r="HP161" s="1112"/>
      <c r="HQ161" s="1112"/>
      <c r="HR161" s="1112"/>
      <c r="HS161" s="1112"/>
      <c r="HT161" s="1112"/>
      <c r="HU161" s="1112"/>
      <c r="HV161" s="1112"/>
      <c r="HW161" s="1112"/>
      <c r="HX161" s="1112"/>
      <c r="HY161" s="1112"/>
      <c r="HZ161" s="1112"/>
      <c r="IA161" s="1112"/>
      <c r="IB161" s="1112"/>
      <c r="IC161" s="1112"/>
      <c r="ID161" s="1112"/>
      <c r="IE161" s="1112"/>
      <c r="IF161" s="1112"/>
      <c r="IG161" s="1112"/>
      <c r="IH161" s="1112"/>
      <c r="II161" s="1112"/>
      <c r="IJ161" s="1112"/>
      <c r="IK161" s="1112"/>
      <c r="IL161" s="1112"/>
      <c r="IM161" s="1112"/>
      <c r="IN161" s="1112"/>
      <c r="IO161" s="1112"/>
      <c r="IP161" s="1112"/>
      <c r="IQ161" s="1112"/>
      <c r="IR161" s="1112"/>
      <c r="IS161" s="1112"/>
      <c r="IT161" s="1112"/>
      <c r="IU161" s="1112"/>
      <c r="IV161" s="1112"/>
      <c r="IW161" s="1112"/>
      <c r="IX161" s="1112"/>
      <c r="IY161" s="1112"/>
      <c r="IZ161" s="1112"/>
      <c r="JA161" s="1112"/>
      <c r="JB161" s="1112"/>
      <c r="JC161" s="1112"/>
      <c r="JD161" s="1112"/>
      <c r="JE161" s="1112"/>
      <c r="JF161" s="1112"/>
      <c r="JG161" s="1112"/>
      <c r="JH161" s="1112"/>
      <c r="JI161" s="1112"/>
      <c r="JJ161" s="1112"/>
      <c r="JK161" s="1112"/>
      <c r="JL161" s="1112"/>
      <c r="JM161" s="1112"/>
      <c r="JN161" s="1112"/>
      <c r="JO161" s="1112"/>
      <c r="JP161" s="1112"/>
      <c r="JQ161" s="1112"/>
      <c r="JR161" s="1112"/>
      <c r="JS161" s="1112"/>
      <c r="JT161" s="1112"/>
      <c r="JU161" s="1112"/>
      <c r="JV161" s="1112"/>
      <c r="JW161" s="1112"/>
      <c r="JX161" s="1112"/>
      <c r="JY161" s="1112"/>
      <c r="JZ161" s="1112"/>
      <c r="KA161" s="1112"/>
      <c r="KB161" s="1112"/>
      <c r="KC161" s="1112"/>
      <c r="KD161" s="1112"/>
      <c r="KE161" s="1112"/>
      <c r="KF161" s="1112"/>
      <c r="KG161" s="1112"/>
      <c r="KH161" s="1112"/>
      <c r="KI161" s="1112"/>
      <c r="KJ161" s="1112"/>
      <c r="KK161" s="1112"/>
      <c r="KL161" s="1112"/>
      <c r="KM161" s="1112"/>
      <c r="KN161" s="1112"/>
      <c r="KO161" s="1112"/>
      <c r="KP161" s="1112"/>
      <c r="KQ161" s="1112"/>
      <c r="KR161" s="1112"/>
      <c r="KS161" s="1112"/>
      <c r="KT161" s="1112"/>
      <c r="KU161" s="1112"/>
      <c r="KV161" s="1112"/>
      <c r="KW161" s="1112"/>
      <c r="KX161" s="1112"/>
      <c r="KY161" s="1112"/>
      <c r="KZ161" s="1112"/>
      <c r="LA161" s="1112"/>
      <c r="LB161" s="1112"/>
      <c r="LC161" s="1112"/>
      <c r="LD161" s="1112"/>
      <c r="LE161" s="1112"/>
      <c r="LF161" s="1112"/>
      <c r="LG161" s="1112"/>
      <c r="LH161" s="1112"/>
      <c r="LI161" s="1112"/>
      <c r="LJ161" s="1112"/>
      <c r="LK161" s="1112"/>
      <c r="LL161" s="1112"/>
      <c r="LM161" s="1112"/>
      <c r="LN161" s="1112"/>
      <c r="LO161" s="1112"/>
      <c r="LP161" s="1112"/>
      <c r="LQ161" s="1112"/>
      <c r="LR161" s="1112"/>
      <c r="LS161" s="1112"/>
      <c r="LT161" s="1112"/>
      <c r="LU161" s="1112"/>
      <c r="LV161" s="1112"/>
      <c r="LW161" s="1112"/>
      <c r="LX161" s="1112"/>
      <c r="LY161" s="1112"/>
      <c r="LZ161" s="1112"/>
      <c r="MA161" s="1112"/>
      <c r="MB161" s="1112"/>
      <c r="MC161" s="1112"/>
      <c r="MD161" s="1112"/>
      <c r="ME161" s="1112"/>
      <c r="MF161" s="1112"/>
      <c r="MG161" s="1112"/>
      <c r="MH161" s="1112"/>
      <c r="MI161" s="1112"/>
      <c r="MJ161" s="1112"/>
      <c r="MK161" s="1112"/>
      <c r="ML161" s="1112"/>
      <c r="MM161" s="1112"/>
      <c r="MN161" s="1112"/>
      <c r="MO161" s="1112"/>
      <c r="MP161" s="1112"/>
      <c r="MQ161" s="1112"/>
      <c r="MR161" s="1112"/>
      <c r="MS161" s="1112"/>
      <c r="MT161" s="1112"/>
      <c r="MU161" s="1112"/>
      <c r="MV161" s="1112"/>
      <c r="MW161" s="1112"/>
      <c r="MX161" s="1112"/>
      <c r="MY161" s="1112"/>
      <c r="MZ161" s="1112"/>
      <c r="NA161" s="1112"/>
      <c r="NB161" s="1112"/>
      <c r="NC161" s="1112"/>
      <c r="ND161" s="1112"/>
      <c r="NE161" s="1112"/>
      <c r="NF161" s="1112"/>
      <c r="NG161" s="1112"/>
      <c r="NH161" s="1112"/>
      <c r="NI161" s="1112"/>
      <c r="NJ161" s="1112"/>
      <c r="NK161" s="1112"/>
      <c r="NL161" s="1112"/>
      <c r="NM161" s="1112"/>
      <c r="NN161" s="1112"/>
      <c r="NO161" s="1112"/>
      <c r="NP161" s="1112"/>
      <c r="NQ161" s="1112"/>
      <c r="NR161" s="1112"/>
      <c r="NS161" s="1112"/>
      <c r="NT161" s="1112"/>
      <c r="NU161" s="1112"/>
      <c r="NV161" s="1112"/>
      <c r="NW161" s="1112"/>
      <c r="NX161" s="1112"/>
      <c r="NY161" s="1112"/>
      <c r="NZ161" s="1112"/>
      <c r="OA161" s="1112"/>
      <c r="OB161" s="1112"/>
      <c r="OC161" s="1112"/>
      <c r="OD161" s="1112"/>
      <c r="OE161" s="1112"/>
      <c r="OF161" s="1112"/>
      <c r="OG161" s="1112"/>
      <c r="OH161" s="1112"/>
      <c r="OI161" s="1112"/>
      <c r="OJ161" s="1112"/>
      <c r="OK161" s="1112"/>
      <c r="OL161" s="1112"/>
      <c r="OM161" s="1112"/>
      <c r="ON161" s="1112"/>
      <c r="OO161" s="1112"/>
      <c r="OP161" s="1112"/>
      <c r="OQ161" s="1112"/>
      <c r="OR161" s="1112"/>
      <c r="OS161" s="1112"/>
      <c r="OT161" s="1112"/>
      <c r="OU161" s="1112"/>
      <c r="OV161" s="1112"/>
      <c r="OW161" s="1112"/>
      <c r="OX161" s="1112"/>
      <c r="OY161" s="1112"/>
      <c r="OZ161" s="1112"/>
      <c r="PA161" s="1112"/>
      <c r="PB161" s="1112"/>
      <c r="PC161" s="1112"/>
      <c r="PD161" s="1112"/>
      <c r="PE161" s="1112"/>
      <c r="PF161" s="1112"/>
      <c r="PG161" s="1112"/>
      <c r="PH161" s="1112"/>
      <c r="PI161" s="1112"/>
      <c r="PJ161" s="1112"/>
      <c r="PK161" s="1112"/>
      <c r="PL161" s="1112"/>
      <c r="PM161" s="1112"/>
      <c r="PN161" s="1112"/>
      <c r="PO161" s="1112"/>
      <c r="PP161" s="1112"/>
      <c r="PQ161" s="1112"/>
      <c r="PR161" s="1112"/>
      <c r="PS161" s="1112"/>
      <c r="PT161" s="1112"/>
      <c r="PU161" s="1112"/>
      <c r="PV161" s="1112"/>
      <c r="PW161" s="1112"/>
      <c r="PX161" s="1112"/>
      <c r="PY161" s="1112"/>
      <c r="PZ161" s="1112"/>
      <c r="QA161" s="1112"/>
      <c r="QB161" s="1112"/>
      <c r="QC161" s="1112"/>
      <c r="QD161" s="1112"/>
      <c r="QE161" s="1112"/>
      <c r="QF161" s="1112"/>
      <c r="QG161" s="1112"/>
      <c r="QH161" s="1112"/>
      <c r="QI161" s="1112"/>
      <c r="QJ161" s="1112"/>
      <c r="QK161" s="1112"/>
      <c r="QL161" s="1112"/>
      <c r="QM161" s="1112"/>
      <c r="QN161" s="1112"/>
      <c r="QO161" s="1112"/>
      <c r="QP161" s="1112"/>
      <c r="QQ161" s="1112"/>
      <c r="QR161" s="1112"/>
      <c r="QS161" s="1112"/>
      <c r="QT161" s="1112"/>
      <c r="QU161" s="1112"/>
      <c r="QV161" s="1112"/>
      <c r="QW161" s="1112"/>
      <c r="QX161" s="1112"/>
      <c r="QY161" s="1112"/>
      <c r="QZ161" s="1112"/>
      <c r="RA161" s="1112"/>
      <c r="RB161" s="1112"/>
      <c r="RC161" s="1112"/>
      <c r="RD161" s="1112"/>
      <c r="RE161" s="1112"/>
      <c r="RF161" s="1112"/>
      <c r="RG161" s="1112"/>
      <c r="RH161" s="1112"/>
      <c r="RI161" s="1112"/>
      <c r="RJ161" s="1112"/>
      <c r="RK161" s="1112"/>
      <c r="RL161" s="1112"/>
      <c r="RM161" s="1112"/>
      <c r="RN161" s="1112"/>
      <c r="RO161" s="1112"/>
      <c r="RP161" s="1112"/>
      <c r="RQ161" s="1112"/>
      <c r="RR161" s="1112"/>
      <c r="RS161" s="1112"/>
      <c r="RT161" s="1112"/>
      <c r="RU161" s="1112"/>
      <c r="RV161" s="1112"/>
      <c r="RW161" s="1112"/>
      <c r="RX161" s="1112"/>
      <c r="RY161" s="1112"/>
      <c r="RZ161" s="1112"/>
      <c r="SA161" s="1112"/>
      <c r="SB161" s="1112"/>
      <c r="SC161" s="1112"/>
      <c r="SD161" s="1112"/>
      <c r="SE161" s="1112"/>
      <c r="SF161" s="1112"/>
      <c r="SG161" s="1112"/>
      <c r="SH161" s="1112"/>
      <c r="SI161" s="1112"/>
      <c r="SJ161" s="1112"/>
      <c r="SK161" s="1112"/>
      <c r="SL161" s="1112"/>
      <c r="SM161" s="1112"/>
      <c r="SN161" s="1112"/>
      <c r="SO161" s="1112"/>
      <c r="SP161" s="1112"/>
      <c r="SQ161" s="1112"/>
      <c r="SR161" s="1112"/>
      <c r="SS161" s="1112"/>
      <c r="ST161" s="1112"/>
      <c r="SU161" s="1112"/>
      <c r="SV161" s="1112"/>
      <c r="SW161" s="1112"/>
      <c r="SX161" s="1112"/>
      <c r="SY161" s="1112"/>
      <c r="SZ161" s="1112"/>
      <c r="TA161" s="1112"/>
      <c r="TB161" s="1112"/>
      <c r="TC161" s="1112"/>
      <c r="TD161" s="1112"/>
      <c r="TE161" s="1112"/>
      <c r="TF161" s="1112"/>
      <c r="TG161" s="1112"/>
      <c r="TH161" s="1112"/>
      <c r="TI161" s="1112"/>
      <c r="TJ161" s="1112"/>
      <c r="TK161" s="1112"/>
      <c r="TL161" s="1112"/>
      <c r="TM161" s="1112"/>
      <c r="TN161" s="1112"/>
      <c r="TO161" s="1112"/>
      <c r="TP161" s="1112"/>
      <c r="TQ161" s="1112"/>
      <c r="TR161" s="1112"/>
      <c r="TS161" s="1112"/>
      <c r="TT161" s="1112"/>
      <c r="TU161" s="1112"/>
      <c r="TV161" s="1112"/>
      <c r="TW161" s="1112"/>
      <c r="TX161" s="1112"/>
      <c r="TY161" s="1112"/>
      <c r="TZ161" s="1112"/>
      <c r="UA161" s="1112"/>
      <c r="UB161" s="1112"/>
      <c r="UC161" s="1112"/>
      <c r="UD161" s="1112"/>
      <c r="UE161" s="1112"/>
      <c r="UF161" s="1112"/>
      <c r="UG161" s="1112"/>
      <c r="UH161" s="1112"/>
      <c r="UI161" s="1112"/>
      <c r="UJ161" s="1112"/>
      <c r="UK161" s="1112"/>
      <c r="UL161" s="1112"/>
      <c r="UM161" s="1112"/>
      <c r="UN161" s="1112"/>
      <c r="UO161" s="1112"/>
      <c r="UP161" s="1112"/>
      <c r="UQ161" s="1112"/>
      <c r="UR161" s="1112"/>
      <c r="US161" s="1112"/>
      <c r="UT161" s="1112"/>
      <c r="UU161" s="1112"/>
      <c r="UV161" s="1112"/>
      <c r="UW161" s="1112"/>
      <c r="UX161" s="1112"/>
      <c r="UY161" s="1112"/>
      <c r="UZ161" s="1112"/>
      <c r="VA161" s="1112"/>
      <c r="VB161" s="1112"/>
      <c r="VC161" s="1112"/>
      <c r="VD161" s="1112"/>
      <c r="VE161" s="1112"/>
      <c r="VF161" s="1112"/>
      <c r="VG161" s="1112"/>
      <c r="VH161" s="1112"/>
      <c r="VI161" s="1112"/>
      <c r="VJ161" s="1112"/>
      <c r="VK161" s="1112"/>
      <c r="VL161" s="1112"/>
      <c r="VM161" s="1112"/>
      <c r="VN161" s="1112"/>
      <c r="VO161" s="1112"/>
      <c r="VP161" s="1112"/>
      <c r="VQ161" s="1112"/>
      <c r="VR161" s="1112"/>
      <c r="VS161" s="1112"/>
      <c r="VT161" s="1112"/>
      <c r="VU161" s="1112"/>
      <c r="VV161" s="1112"/>
      <c r="VW161" s="1112"/>
      <c r="VX161" s="1112"/>
      <c r="VY161" s="1112"/>
      <c r="VZ161" s="1112"/>
      <c r="WA161" s="1112"/>
    </row>
    <row r="162" spans="9:599">
      <c r="I162" s="1112"/>
      <c r="J162" s="1112"/>
      <c r="K162" s="1112"/>
      <c r="L162" s="1112"/>
      <c r="M162" s="1112"/>
      <c r="N162" s="1112"/>
      <c r="O162" s="1112"/>
      <c r="P162" s="1112"/>
      <c r="Q162" s="1112"/>
      <c r="R162" s="1112"/>
      <c r="S162" s="1112"/>
      <c r="T162" s="1112"/>
      <c r="U162" s="1112"/>
      <c r="V162" s="1112"/>
      <c r="W162" s="1112"/>
      <c r="X162" s="1112"/>
      <c r="Y162" s="1112"/>
      <c r="Z162" s="1112"/>
      <c r="AA162" s="1112"/>
      <c r="AB162" s="1112"/>
      <c r="AC162" s="1112"/>
      <c r="AD162" s="1112"/>
      <c r="AE162" s="1112"/>
      <c r="AF162" s="1112"/>
      <c r="AG162" s="1112"/>
      <c r="AH162" s="1112"/>
      <c r="AI162" s="1112"/>
      <c r="AJ162" s="1112"/>
      <c r="AK162" s="1112"/>
      <c r="AL162" s="1112"/>
      <c r="AM162" s="1112"/>
      <c r="AN162" s="1112"/>
      <c r="AO162" s="1112"/>
      <c r="AP162" s="1112"/>
      <c r="AQ162" s="1112"/>
      <c r="AR162" s="1112"/>
      <c r="AS162" s="1112"/>
      <c r="AT162" s="1112"/>
      <c r="AU162" s="1112"/>
      <c r="AV162" s="1112"/>
      <c r="AW162" s="1112"/>
      <c r="AX162" s="1112"/>
      <c r="AY162" s="1112"/>
      <c r="AZ162" s="1112"/>
      <c r="BA162" s="1112"/>
      <c r="BB162" s="1112"/>
      <c r="BC162" s="1112"/>
      <c r="BD162" s="1112"/>
      <c r="BE162" s="1112"/>
      <c r="BF162" s="1112"/>
      <c r="BG162" s="1112"/>
      <c r="BH162" s="1112"/>
      <c r="BI162" s="1112"/>
      <c r="BJ162" s="1112"/>
      <c r="BK162" s="1112"/>
      <c r="BL162" s="1112"/>
      <c r="BM162" s="1112"/>
      <c r="BN162" s="1112"/>
      <c r="BO162" s="1112"/>
      <c r="BP162" s="1112"/>
      <c r="BQ162" s="1112"/>
      <c r="BR162" s="1112"/>
      <c r="BS162" s="1112"/>
      <c r="BT162" s="1112"/>
      <c r="BU162" s="1112"/>
      <c r="BV162" s="1112"/>
      <c r="BW162" s="1112"/>
      <c r="BX162" s="1112"/>
      <c r="BY162" s="1112"/>
      <c r="BZ162" s="1112"/>
      <c r="CA162" s="1112"/>
      <c r="CB162" s="1112"/>
      <c r="CC162" s="1112"/>
      <c r="CD162" s="1112"/>
      <c r="CE162" s="1112"/>
      <c r="CF162" s="1112"/>
      <c r="CG162" s="1112"/>
      <c r="CH162" s="1112"/>
      <c r="CI162" s="1112"/>
      <c r="CJ162" s="1112"/>
      <c r="CK162" s="1112"/>
      <c r="CL162" s="1112"/>
      <c r="CM162" s="1112"/>
      <c r="CN162" s="1112"/>
      <c r="CO162" s="1112"/>
      <c r="CP162" s="1112"/>
      <c r="CQ162" s="1112"/>
      <c r="CR162" s="1112"/>
      <c r="CS162" s="1112"/>
      <c r="CT162" s="1112"/>
      <c r="CU162" s="1112"/>
      <c r="CV162" s="1112"/>
      <c r="CW162" s="1112"/>
      <c r="CX162" s="1112"/>
      <c r="CY162" s="1112"/>
      <c r="CZ162" s="1112"/>
      <c r="DA162" s="1112"/>
      <c r="DB162" s="1112"/>
      <c r="DC162" s="1112"/>
      <c r="DD162" s="1112"/>
      <c r="DE162" s="1112"/>
      <c r="DF162" s="1112"/>
      <c r="DG162" s="1112"/>
      <c r="DH162" s="1112"/>
      <c r="DI162" s="1112"/>
      <c r="DJ162" s="1112"/>
      <c r="DK162" s="1112"/>
      <c r="DL162" s="1112"/>
      <c r="DM162" s="1112"/>
      <c r="DN162" s="1112"/>
      <c r="DO162" s="1112"/>
      <c r="DP162" s="1112"/>
      <c r="DQ162" s="1112"/>
      <c r="DR162" s="1112"/>
      <c r="DS162" s="1112"/>
      <c r="DT162" s="1112"/>
      <c r="DU162" s="1112"/>
      <c r="DV162" s="1112"/>
      <c r="DW162" s="1112"/>
      <c r="DX162" s="1112"/>
      <c r="DY162" s="1112"/>
      <c r="DZ162" s="1112"/>
      <c r="EA162" s="1112"/>
      <c r="EB162" s="1112"/>
      <c r="EC162" s="1112"/>
      <c r="ED162" s="1112"/>
      <c r="EE162" s="1112"/>
      <c r="EF162" s="1112"/>
      <c r="EG162" s="1112"/>
      <c r="EH162" s="1112"/>
      <c r="EI162" s="1112"/>
      <c r="EJ162" s="1112"/>
      <c r="EK162" s="1112"/>
      <c r="EL162" s="1112"/>
      <c r="EM162" s="1112"/>
      <c r="EN162" s="1112"/>
      <c r="EO162" s="1112"/>
      <c r="EP162" s="1112"/>
      <c r="EQ162" s="1112"/>
      <c r="ER162" s="1112"/>
      <c r="ES162" s="1112"/>
      <c r="ET162" s="1112"/>
      <c r="EU162" s="1112"/>
      <c r="EV162" s="1112"/>
      <c r="EW162" s="1112"/>
      <c r="EX162" s="1112"/>
      <c r="EY162" s="1112"/>
      <c r="EZ162" s="1112"/>
      <c r="FA162" s="1112"/>
      <c r="FB162" s="1112"/>
      <c r="FC162" s="1112"/>
      <c r="FD162" s="1112"/>
      <c r="FE162" s="1112"/>
      <c r="FF162" s="1112"/>
      <c r="FG162" s="1112"/>
      <c r="FH162" s="1112"/>
      <c r="FI162" s="1112"/>
      <c r="FJ162" s="1112"/>
      <c r="FK162" s="1112"/>
      <c r="FL162" s="1112"/>
      <c r="FM162" s="1112"/>
      <c r="FN162" s="1112"/>
      <c r="FO162" s="1112"/>
      <c r="FP162" s="1112"/>
      <c r="FQ162" s="1112"/>
      <c r="FR162" s="1112"/>
      <c r="FS162" s="1112"/>
      <c r="FT162" s="1112"/>
      <c r="FU162" s="1112"/>
      <c r="FV162" s="1112"/>
      <c r="FW162" s="1112"/>
      <c r="FX162" s="1112"/>
      <c r="FY162" s="1112"/>
      <c r="FZ162" s="1112"/>
      <c r="GA162" s="1112"/>
      <c r="GB162" s="1112"/>
      <c r="GC162" s="1112"/>
      <c r="GD162" s="1112"/>
      <c r="GE162" s="1112"/>
      <c r="GF162" s="1112"/>
      <c r="GG162" s="1112"/>
      <c r="GH162" s="1112"/>
      <c r="GI162" s="1112"/>
      <c r="GJ162" s="1112"/>
      <c r="GK162" s="1112"/>
      <c r="GL162" s="1112"/>
      <c r="GM162" s="1112"/>
      <c r="GN162" s="1112"/>
      <c r="GO162" s="1112"/>
      <c r="GP162" s="1112"/>
      <c r="GQ162" s="1112"/>
      <c r="GR162" s="1112"/>
      <c r="GS162" s="1112"/>
      <c r="GT162" s="1112"/>
      <c r="GU162" s="1112"/>
      <c r="GV162" s="1112"/>
      <c r="GW162" s="1112"/>
      <c r="GX162" s="1112"/>
      <c r="GY162" s="1112"/>
      <c r="GZ162" s="1112"/>
      <c r="HA162" s="1112"/>
      <c r="HB162" s="1112"/>
      <c r="HC162" s="1112"/>
      <c r="HD162" s="1112"/>
      <c r="HE162" s="1112"/>
      <c r="HF162" s="1112"/>
      <c r="HG162" s="1112"/>
      <c r="HH162" s="1112"/>
      <c r="HI162" s="1112"/>
      <c r="HJ162" s="1112"/>
      <c r="HK162" s="1112"/>
      <c r="HL162" s="1112"/>
      <c r="HM162" s="1112"/>
      <c r="HN162" s="1112"/>
      <c r="HO162" s="1112"/>
      <c r="HP162" s="1112"/>
      <c r="HQ162" s="1112"/>
      <c r="HR162" s="1112"/>
      <c r="HS162" s="1112"/>
      <c r="HT162" s="1112"/>
      <c r="HU162" s="1112"/>
      <c r="HV162" s="1112"/>
      <c r="HW162" s="1112"/>
      <c r="HX162" s="1112"/>
      <c r="HY162" s="1112"/>
      <c r="HZ162" s="1112"/>
      <c r="IA162" s="1112"/>
      <c r="IB162" s="1112"/>
      <c r="IC162" s="1112"/>
      <c r="ID162" s="1112"/>
      <c r="IE162" s="1112"/>
      <c r="IF162" s="1112"/>
      <c r="IG162" s="1112"/>
      <c r="IH162" s="1112"/>
      <c r="II162" s="1112"/>
      <c r="IJ162" s="1112"/>
      <c r="IK162" s="1112"/>
      <c r="IL162" s="1112"/>
      <c r="IM162" s="1112"/>
      <c r="IN162" s="1112"/>
      <c r="IO162" s="1112"/>
      <c r="IP162" s="1112"/>
      <c r="IQ162" s="1112"/>
      <c r="IR162" s="1112"/>
      <c r="IS162" s="1112"/>
      <c r="IT162" s="1112"/>
      <c r="IU162" s="1112"/>
      <c r="IV162" s="1112"/>
      <c r="IW162" s="1112"/>
      <c r="IX162" s="1112"/>
      <c r="IY162" s="1112"/>
      <c r="IZ162" s="1112"/>
      <c r="JA162" s="1112"/>
      <c r="JB162" s="1112"/>
      <c r="JC162" s="1112"/>
      <c r="JD162" s="1112"/>
      <c r="JE162" s="1112"/>
      <c r="JF162" s="1112"/>
      <c r="JG162" s="1112"/>
      <c r="JH162" s="1112"/>
      <c r="JI162" s="1112"/>
      <c r="JJ162" s="1112"/>
      <c r="JK162" s="1112"/>
      <c r="JL162" s="1112"/>
      <c r="JM162" s="1112"/>
      <c r="JN162" s="1112"/>
      <c r="JO162" s="1112"/>
      <c r="JP162" s="1112"/>
      <c r="JQ162" s="1112"/>
      <c r="JR162" s="1112"/>
      <c r="JS162" s="1112"/>
      <c r="JT162" s="1112"/>
      <c r="JU162" s="1112"/>
      <c r="JV162" s="1112"/>
      <c r="JW162" s="1112"/>
      <c r="JX162" s="1112"/>
      <c r="JY162" s="1112"/>
      <c r="JZ162" s="1112"/>
      <c r="KA162" s="1112"/>
      <c r="KB162" s="1112"/>
      <c r="KC162" s="1112"/>
      <c r="KD162" s="1112"/>
      <c r="KE162" s="1112"/>
      <c r="KF162" s="1112"/>
      <c r="KG162" s="1112"/>
      <c r="KH162" s="1112"/>
      <c r="KI162" s="1112"/>
      <c r="KJ162" s="1112"/>
      <c r="KK162" s="1112"/>
      <c r="KL162" s="1112"/>
      <c r="KM162" s="1112"/>
      <c r="KN162" s="1112"/>
      <c r="KO162" s="1112"/>
      <c r="KP162" s="1112"/>
      <c r="KQ162" s="1112"/>
      <c r="KR162" s="1112"/>
      <c r="KS162" s="1112"/>
      <c r="KT162" s="1112"/>
      <c r="KU162" s="1112"/>
      <c r="KV162" s="1112"/>
      <c r="KW162" s="1112"/>
      <c r="KX162" s="1112"/>
      <c r="KY162" s="1112"/>
      <c r="KZ162" s="1112"/>
      <c r="LA162" s="1112"/>
      <c r="LB162" s="1112"/>
      <c r="LC162" s="1112"/>
      <c r="LD162" s="1112"/>
      <c r="LE162" s="1112"/>
      <c r="LF162" s="1112"/>
      <c r="LG162" s="1112"/>
      <c r="LH162" s="1112"/>
      <c r="LI162" s="1112"/>
      <c r="LJ162" s="1112"/>
      <c r="LK162" s="1112"/>
      <c r="LL162" s="1112"/>
      <c r="LM162" s="1112"/>
      <c r="LN162" s="1112"/>
      <c r="LO162" s="1112"/>
      <c r="LP162" s="1112"/>
      <c r="LQ162" s="1112"/>
      <c r="LR162" s="1112"/>
      <c r="LS162" s="1112"/>
      <c r="LT162" s="1112"/>
      <c r="LU162" s="1112"/>
      <c r="LV162" s="1112"/>
      <c r="LW162" s="1112"/>
      <c r="LX162" s="1112"/>
      <c r="LY162" s="1112"/>
      <c r="LZ162" s="1112"/>
      <c r="MA162" s="1112"/>
      <c r="MB162" s="1112"/>
      <c r="MC162" s="1112"/>
      <c r="MD162" s="1112"/>
      <c r="ME162" s="1112"/>
      <c r="MF162" s="1112"/>
      <c r="MG162" s="1112"/>
      <c r="MH162" s="1112"/>
      <c r="MI162" s="1112"/>
      <c r="MJ162" s="1112"/>
      <c r="MK162" s="1112"/>
      <c r="ML162" s="1112"/>
      <c r="MM162" s="1112"/>
      <c r="MN162" s="1112"/>
      <c r="MO162" s="1112"/>
      <c r="MP162" s="1112"/>
      <c r="MQ162" s="1112"/>
      <c r="MR162" s="1112"/>
      <c r="MS162" s="1112"/>
      <c r="MT162" s="1112"/>
      <c r="MU162" s="1112"/>
      <c r="MV162" s="1112"/>
      <c r="MW162" s="1112"/>
      <c r="MX162" s="1112"/>
      <c r="MY162" s="1112"/>
      <c r="MZ162" s="1112"/>
      <c r="NA162" s="1112"/>
      <c r="NB162" s="1112"/>
      <c r="NC162" s="1112"/>
      <c r="ND162" s="1112"/>
      <c r="NE162" s="1112"/>
      <c r="NF162" s="1112"/>
      <c r="NG162" s="1112"/>
      <c r="NH162" s="1112"/>
      <c r="NI162" s="1112"/>
      <c r="NJ162" s="1112"/>
      <c r="NK162" s="1112"/>
      <c r="NL162" s="1112"/>
      <c r="NM162" s="1112"/>
      <c r="NN162" s="1112"/>
      <c r="NO162" s="1112"/>
      <c r="NP162" s="1112"/>
      <c r="NQ162" s="1112"/>
      <c r="NR162" s="1112"/>
      <c r="NS162" s="1112"/>
      <c r="NT162" s="1112"/>
      <c r="NU162" s="1112"/>
      <c r="NV162" s="1112"/>
      <c r="NW162" s="1112"/>
      <c r="NX162" s="1112"/>
      <c r="NY162" s="1112"/>
      <c r="NZ162" s="1112"/>
      <c r="OA162" s="1112"/>
      <c r="OB162" s="1112"/>
      <c r="OC162" s="1112"/>
      <c r="OD162" s="1112"/>
      <c r="OE162" s="1112"/>
      <c r="OF162" s="1112"/>
      <c r="OG162" s="1112"/>
      <c r="OH162" s="1112"/>
      <c r="OI162" s="1112"/>
      <c r="OJ162" s="1112"/>
      <c r="OK162" s="1112"/>
      <c r="OL162" s="1112"/>
      <c r="OM162" s="1112"/>
      <c r="ON162" s="1112"/>
      <c r="OO162" s="1112"/>
      <c r="OP162" s="1112"/>
      <c r="OQ162" s="1112"/>
      <c r="OR162" s="1112"/>
      <c r="OS162" s="1112"/>
      <c r="OT162" s="1112"/>
      <c r="OU162" s="1112"/>
      <c r="OV162" s="1112"/>
      <c r="OW162" s="1112"/>
      <c r="OX162" s="1112"/>
      <c r="OY162" s="1112"/>
      <c r="OZ162" s="1112"/>
      <c r="PA162" s="1112"/>
      <c r="PB162" s="1112"/>
      <c r="PC162" s="1112"/>
      <c r="PD162" s="1112"/>
      <c r="PE162" s="1112"/>
      <c r="PF162" s="1112"/>
      <c r="PG162" s="1112"/>
      <c r="PH162" s="1112"/>
      <c r="PI162" s="1112"/>
      <c r="PJ162" s="1112"/>
      <c r="PK162" s="1112"/>
      <c r="PL162" s="1112"/>
      <c r="PM162" s="1112"/>
      <c r="PN162" s="1112"/>
      <c r="PO162" s="1112"/>
      <c r="PP162" s="1112"/>
      <c r="PQ162" s="1112"/>
      <c r="PR162" s="1112"/>
      <c r="PS162" s="1112"/>
      <c r="PT162" s="1112"/>
      <c r="PU162" s="1112"/>
      <c r="PV162" s="1112"/>
      <c r="PW162" s="1112"/>
      <c r="PX162" s="1112"/>
      <c r="PY162" s="1112"/>
      <c r="PZ162" s="1112"/>
      <c r="QA162" s="1112"/>
      <c r="QB162" s="1112"/>
      <c r="QC162" s="1112"/>
      <c r="QD162" s="1112"/>
      <c r="QE162" s="1112"/>
      <c r="QF162" s="1112"/>
      <c r="QG162" s="1112"/>
      <c r="QH162" s="1112"/>
      <c r="QI162" s="1112"/>
      <c r="QJ162" s="1112"/>
      <c r="QK162" s="1112"/>
      <c r="QL162" s="1112"/>
      <c r="QM162" s="1112"/>
      <c r="QN162" s="1112"/>
      <c r="QO162" s="1112"/>
      <c r="QP162" s="1112"/>
      <c r="QQ162" s="1112"/>
      <c r="QR162" s="1112"/>
      <c r="QS162" s="1112"/>
      <c r="QT162" s="1112"/>
      <c r="QU162" s="1112"/>
      <c r="QV162" s="1112"/>
      <c r="QW162" s="1112"/>
      <c r="QX162" s="1112"/>
      <c r="QY162" s="1112"/>
      <c r="QZ162" s="1112"/>
      <c r="RA162" s="1112"/>
      <c r="RB162" s="1112"/>
      <c r="RC162" s="1112"/>
      <c r="RD162" s="1112"/>
      <c r="RE162" s="1112"/>
      <c r="RF162" s="1112"/>
      <c r="RG162" s="1112"/>
      <c r="RH162" s="1112"/>
      <c r="RI162" s="1112"/>
      <c r="RJ162" s="1112"/>
      <c r="RK162" s="1112"/>
      <c r="RL162" s="1112"/>
      <c r="RM162" s="1112"/>
      <c r="RN162" s="1112"/>
      <c r="RO162" s="1112"/>
      <c r="RP162" s="1112"/>
      <c r="RQ162" s="1112"/>
      <c r="RR162" s="1112"/>
      <c r="RS162" s="1112"/>
      <c r="RT162" s="1112"/>
      <c r="RU162" s="1112"/>
      <c r="RV162" s="1112"/>
      <c r="RW162" s="1112"/>
      <c r="RX162" s="1112"/>
      <c r="RY162" s="1112"/>
      <c r="RZ162" s="1112"/>
      <c r="SA162" s="1112"/>
      <c r="SB162" s="1112"/>
      <c r="SC162" s="1112"/>
      <c r="SD162" s="1112"/>
      <c r="SE162" s="1112"/>
      <c r="SF162" s="1112"/>
      <c r="SG162" s="1112"/>
      <c r="SH162" s="1112"/>
      <c r="SI162" s="1112"/>
      <c r="SJ162" s="1112"/>
      <c r="SK162" s="1112"/>
      <c r="SL162" s="1112"/>
      <c r="SM162" s="1112"/>
      <c r="SN162" s="1112"/>
      <c r="SO162" s="1112"/>
      <c r="SP162" s="1112"/>
      <c r="SQ162" s="1112"/>
      <c r="SR162" s="1112"/>
      <c r="SS162" s="1112"/>
      <c r="ST162" s="1112"/>
      <c r="SU162" s="1112"/>
      <c r="SV162" s="1112"/>
      <c r="SW162" s="1112"/>
      <c r="SX162" s="1112"/>
      <c r="SY162" s="1112"/>
      <c r="SZ162" s="1112"/>
      <c r="TA162" s="1112"/>
      <c r="TB162" s="1112"/>
      <c r="TC162" s="1112"/>
      <c r="TD162" s="1112"/>
      <c r="TE162" s="1112"/>
      <c r="TF162" s="1112"/>
      <c r="TG162" s="1112"/>
      <c r="TH162" s="1112"/>
      <c r="TI162" s="1112"/>
      <c r="TJ162" s="1112"/>
      <c r="TK162" s="1112"/>
      <c r="TL162" s="1112"/>
      <c r="TM162" s="1112"/>
      <c r="TN162" s="1112"/>
      <c r="TO162" s="1112"/>
      <c r="TP162" s="1112"/>
      <c r="TQ162" s="1112"/>
      <c r="TR162" s="1112"/>
      <c r="TS162" s="1112"/>
      <c r="TT162" s="1112"/>
      <c r="TU162" s="1112"/>
      <c r="TV162" s="1112"/>
      <c r="TW162" s="1112"/>
      <c r="TX162" s="1112"/>
      <c r="TY162" s="1112"/>
      <c r="TZ162" s="1112"/>
      <c r="UA162" s="1112"/>
      <c r="UB162" s="1112"/>
      <c r="UC162" s="1112"/>
      <c r="UD162" s="1112"/>
      <c r="UE162" s="1112"/>
      <c r="UF162" s="1112"/>
      <c r="UG162" s="1112"/>
      <c r="UH162" s="1112"/>
      <c r="UI162" s="1112"/>
      <c r="UJ162" s="1112"/>
      <c r="UK162" s="1112"/>
      <c r="UL162" s="1112"/>
      <c r="UM162" s="1112"/>
      <c r="UN162" s="1112"/>
      <c r="UO162" s="1112"/>
      <c r="UP162" s="1112"/>
      <c r="UQ162" s="1112"/>
      <c r="UR162" s="1112"/>
      <c r="US162" s="1112"/>
      <c r="UT162" s="1112"/>
      <c r="UU162" s="1112"/>
      <c r="UV162" s="1112"/>
      <c r="UW162" s="1112"/>
      <c r="UX162" s="1112"/>
      <c r="UY162" s="1112"/>
      <c r="UZ162" s="1112"/>
      <c r="VA162" s="1112"/>
      <c r="VB162" s="1112"/>
      <c r="VC162" s="1112"/>
      <c r="VD162" s="1112"/>
      <c r="VE162" s="1112"/>
      <c r="VF162" s="1112"/>
      <c r="VG162" s="1112"/>
      <c r="VH162" s="1112"/>
      <c r="VI162" s="1112"/>
      <c r="VJ162" s="1112"/>
      <c r="VK162" s="1112"/>
      <c r="VL162" s="1112"/>
      <c r="VM162" s="1112"/>
      <c r="VN162" s="1112"/>
      <c r="VO162" s="1112"/>
      <c r="VP162" s="1112"/>
      <c r="VQ162" s="1112"/>
      <c r="VR162" s="1112"/>
      <c r="VS162" s="1112"/>
      <c r="VT162" s="1112"/>
      <c r="VU162" s="1112"/>
      <c r="VV162" s="1112"/>
      <c r="VW162" s="1112"/>
      <c r="VX162" s="1112"/>
      <c r="VY162" s="1112"/>
      <c r="VZ162" s="1112"/>
      <c r="WA162" s="1112"/>
    </row>
    <row r="163" spans="9:599">
      <c r="I163" s="1112"/>
      <c r="J163" s="1112"/>
      <c r="K163" s="1112"/>
      <c r="L163" s="1112"/>
      <c r="M163" s="1112"/>
      <c r="N163" s="1112"/>
      <c r="O163" s="1112"/>
      <c r="P163" s="1112"/>
      <c r="Q163" s="1112"/>
      <c r="R163" s="1112"/>
      <c r="S163" s="1112"/>
      <c r="T163" s="1112"/>
      <c r="U163" s="1112"/>
      <c r="V163" s="1112"/>
      <c r="W163" s="1112"/>
      <c r="X163" s="1112"/>
      <c r="Y163" s="1112"/>
      <c r="Z163" s="1112"/>
      <c r="AA163" s="1112"/>
      <c r="AB163" s="1112"/>
      <c r="AC163" s="1112"/>
      <c r="AD163" s="1112"/>
      <c r="AE163" s="1112"/>
      <c r="AF163" s="1112"/>
      <c r="AG163" s="1112"/>
      <c r="AH163" s="1112"/>
      <c r="AI163" s="1112"/>
      <c r="AJ163" s="1112"/>
      <c r="AK163" s="1112"/>
      <c r="AL163" s="1112"/>
      <c r="AM163" s="1112"/>
      <c r="AN163" s="1112"/>
      <c r="AO163" s="1112"/>
      <c r="AP163" s="1112"/>
      <c r="AQ163" s="1112"/>
      <c r="AR163" s="1112"/>
      <c r="AS163" s="1112"/>
      <c r="AT163" s="1112"/>
      <c r="AU163" s="1112"/>
      <c r="AV163" s="1112"/>
      <c r="AW163" s="1112"/>
      <c r="AX163" s="1112"/>
      <c r="AY163" s="1112"/>
      <c r="AZ163" s="1112"/>
      <c r="BA163" s="1112"/>
      <c r="BB163" s="1112"/>
      <c r="BC163" s="1112"/>
      <c r="BD163" s="1112"/>
      <c r="BE163" s="1112"/>
      <c r="BF163" s="1112"/>
      <c r="BG163" s="1112"/>
      <c r="BH163" s="1112"/>
      <c r="BI163" s="1112"/>
      <c r="BJ163" s="1112"/>
      <c r="BK163" s="1112"/>
      <c r="BL163" s="1112"/>
      <c r="BM163" s="1112"/>
      <c r="BN163" s="1112"/>
      <c r="BO163" s="1112"/>
      <c r="BP163" s="1112"/>
      <c r="BQ163" s="1112"/>
      <c r="BR163" s="1112"/>
      <c r="BS163" s="1112"/>
      <c r="BT163" s="1112"/>
      <c r="BU163" s="1112"/>
      <c r="BV163" s="1112"/>
      <c r="BW163" s="1112"/>
      <c r="BX163" s="1112"/>
      <c r="BY163" s="1112"/>
      <c r="BZ163" s="1112"/>
      <c r="CA163" s="1112"/>
      <c r="CB163" s="1112"/>
      <c r="CC163" s="1112"/>
      <c r="CD163" s="1112"/>
      <c r="CE163" s="1112"/>
      <c r="CF163" s="1112"/>
      <c r="CG163" s="1112"/>
      <c r="CH163" s="1112"/>
      <c r="CI163" s="1112"/>
      <c r="CJ163" s="1112"/>
      <c r="CK163" s="1112"/>
      <c r="CL163" s="1112"/>
      <c r="CM163" s="1112"/>
      <c r="CN163" s="1112"/>
      <c r="CO163" s="1112"/>
      <c r="CP163" s="1112"/>
      <c r="CQ163" s="1112"/>
      <c r="CR163" s="1112"/>
      <c r="CS163" s="1112"/>
      <c r="CT163" s="1112"/>
      <c r="CU163" s="1112"/>
      <c r="CV163" s="1112"/>
      <c r="CW163" s="1112"/>
      <c r="CX163" s="1112"/>
      <c r="CY163" s="1112"/>
      <c r="CZ163" s="1112"/>
      <c r="DA163" s="1112"/>
      <c r="DB163" s="1112"/>
      <c r="DC163" s="1112"/>
      <c r="DD163" s="1112"/>
      <c r="DE163" s="1112"/>
      <c r="DF163" s="1112"/>
      <c r="DG163" s="1112"/>
      <c r="DH163" s="1112"/>
      <c r="DI163" s="1112"/>
      <c r="DJ163" s="1112"/>
      <c r="DK163" s="1112"/>
      <c r="DL163" s="1112"/>
      <c r="DM163" s="1112"/>
      <c r="DN163" s="1112"/>
      <c r="DO163" s="1112"/>
      <c r="DP163" s="1112"/>
      <c r="DQ163" s="1112"/>
      <c r="DR163" s="1112"/>
      <c r="DS163" s="1112"/>
      <c r="DT163" s="1112"/>
      <c r="DU163" s="1112"/>
      <c r="DV163" s="1112"/>
      <c r="DW163" s="1112"/>
      <c r="DX163" s="1112"/>
      <c r="DY163" s="1112"/>
      <c r="DZ163" s="1112"/>
      <c r="EA163" s="1112"/>
      <c r="EB163" s="1112"/>
      <c r="EC163" s="1112"/>
      <c r="ED163" s="1112"/>
      <c r="EE163" s="1112"/>
      <c r="EF163" s="1112"/>
      <c r="EG163" s="1112"/>
      <c r="EH163" s="1112"/>
      <c r="EI163" s="1112"/>
      <c r="EJ163" s="1112"/>
      <c r="EK163" s="1112"/>
      <c r="EL163" s="1112"/>
      <c r="EM163" s="1112"/>
      <c r="EN163" s="1112"/>
      <c r="EO163" s="1112"/>
      <c r="EP163" s="1112"/>
      <c r="EQ163" s="1112"/>
      <c r="ER163" s="1112"/>
      <c r="ES163" s="1112"/>
      <c r="ET163" s="1112"/>
      <c r="EU163" s="1112"/>
      <c r="EV163" s="1112"/>
      <c r="EW163" s="1112"/>
      <c r="EX163" s="1112"/>
      <c r="EY163" s="1112"/>
      <c r="EZ163" s="1112"/>
      <c r="FA163" s="1112"/>
      <c r="FB163" s="1112"/>
      <c r="FC163" s="1112"/>
      <c r="FD163" s="1112"/>
      <c r="FE163" s="1112"/>
      <c r="FF163" s="1112"/>
      <c r="FG163" s="1112"/>
      <c r="FH163" s="1112"/>
      <c r="FI163" s="1112"/>
      <c r="FJ163" s="1112"/>
      <c r="FK163" s="1112"/>
      <c r="FL163" s="1112"/>
      <c r="FM163" s="1112"/>
      <c r="FN163" s="1112"/>
      <c r="FO163" s="1112"/>
      <c r="FP163" s="1112"/>
      <c r="FQ163" s="1112"/>
      <c r="FR163" s="1112"/>
      <c r="FS163" s="1112"/>
      <c r="FT163" s="1112"/>
      <c r="FU163" s="1112"/>
      <c r="FV163" s="1112"/>
      <c r="FW163" s="1112"/>
      <c r="FX163" s="1112"/>
      <c r="FY163" s="1112"/>
      <c r="FZ163" s="1112"/>
      <c r="GA163" s="1112"/>
      <c r="GB163" s="1112"/>
      <c r="GC163" s="1112"/>
      <c r="GD163" s="1112"/>
      <c r="GE163" s="1112"/>
      <c r="GF163" s="1112"/>
      <c r="GG163" s="1112"/>
      <c r="GH163" s="1112"/>
      <c r="GI163" s="1112"/>
      <c r="GJ163" s="1112"/>
      <c r="GK163" s="1112"/>
      <c r="GL163" s="1112"/>
      <c r="GM163" s="1112"/>
      <c r="GN163" s="1112"/>
      <c r="GO163" s="1112"/>
      <c r="GP163" s="1112"/>
      <c r="GQ163" s="1112"/>
      <c r="GR163" s="1112"/>
      <c r="GS163" s="1112"/>
      <c r="GT163" s="1112"/>
      <c r="GU163" s="1112"/>
      <c r="GV163" s="1112"/>
      <c r="GW163" s="1112"/>
      <c r="GX163" s="1112"/>
      <c r="GY163" s="1112"/>
      <c r="GZ163" s="1112"/>
      <c r="HA163" s="1112"/>
      <c r="HB163" s="1112"/>
      <c r="HC163" s="1112"/>
      <c r="HD163" s="1112"/>
      <c r="HE163" s="1112"/>
      <c r="HF163" s="1112"/>
      <c r="HG163" s="1112"/>
      <c r="HH163" s="1112"/>
      <c r="HI163" s="1112"/>
      <c r="HJ163" s="1112"/>
      <c r="HK163" s="1112"/>
      <c r="HL163" s="1112"/>
      <c r="HM163" s="1112"/>
      <c r="HN163" s="1112"/>
      <c r="HO163" s="1112"/>
      <c r="HP163" s="1112"/>
      <c r="HQ163" s="1112"/>
      <c r="HR163" s="1112"/>
      <c r="HS163" s="1112"/>
      <c r="HT163" s="1112"/>
      <c r="HU163" s="1112"/>
      <c r="HV163" s="1112"/>
      <c r="HW163" s="1112"/>
      <c r="HX163" s="1112"/>
      <c r="HY163" s="1112"/>
      <c r="HZ163" s="1112"/>
      <c r="IA163" s="1112"/>
      <c r="IB163" s="1112"/>
      <c r="IC163" s="1112"/>
      <c r="ID163" s="1112"/>
      <c r="IE163" s="1112"/>
      <c r="IF163" s="1112"/>
      <c r="IG163" s="1112"/>
      <c r="IH163" s="1112"/>
      <c r="II163" s="1112"/>
      <c r="IJ163" s="1112"/>
      <c r="IK163" s="1112"/>
      <c r="IL163" s="1112"/>
      <c r="IM163" s="1112"/>
      <c r="IN163" s="1112"/>
      <c r="IO163" s="1112"/>
      <c r="IP163" s="1112"/>
      <c r="IQ163" s="1112"/>
      <c r="IR163" s="1112"/>
      <c r="IS163" s="1112"/>
      <c r="IT163" s="1112"/>
      <c r="IU163" s="1112"/>
      <c r="IV163" s="1112"/>
      <c r="IW163" s="1112"/>
      <c r="IX163" s="1112"/>
      <c r="IY163" s="1112"/>
      <c r="IZ163" s="1112"/>
      <c r="JA163" s="1112"/>
      <c r="JB163" s="1112"/>
      <c r="JC163" s="1112"/>
      <c r="JD163" s="1112"/>
      <c r="JE163" s="1112"/>
      <c r="JF163" s="1112"/>
      <c r="JG163" s="1112"/>
      <c r="JH163" s="1112"/>
      <c r="JI163" s="1112"/>
      <c r="JJ163" s="1112"/>
      <c r="JK163" s="1112"/>
      <c r="JL163" s="1112"/>
      <c r="JM163" s="1112"/>
      <c r="JN163" s="1112"/>
      <c r="JO163" s="1112"/>
      <c r="JP163" s="1112"/>
      <c r="JQ163" s="1112"/>
      <c r="JR163" s="1112"/>
      <c r="JS163" s="1112"/>
      <c r="JT163" s="1112"/>
      <c r="JU163" s="1112"/>
      <c r="JV163" s="1112"/>
      <c r="JW163" s="1112"/>
      <c r="JX163" s="1112"/>
      <c r="JY163" s="1112"/>
      <c r="JZ163" s="1112"/>
      <c r="KA163" s="1112"/>
      <c r="KB163" s="1112"/>
      <c r="KC163" s="1112"/>
      <c r="KD163" s="1112"/>
      <c r="KE163" s="1112"/>
      <c r="KF163" s="1112"/>
      <c r="KG163" s="1112"/>
      <c r="KH163" s="1112"/>
      <c r="KI163" s="1112"/>
      <c r="KJ163" s="1112"/>
      <c r="KK163" s="1112"/>
      <c r="KL163" s="1112"/>
      <c r="KM163" s="1112"/>
      <c r="KN163" s="1112"/>
      <c r="KO163" s="1112"/>
      <c r="KP163" s="1112"/>
      <c r="KQ163" s="1112"/>
      <c r="KR163" s="1112"/>
      <c r="KS163" s="1112"/>
      <c r="KT163" s="1112"/>
      <c r="KU163" s="1112"/>
      <c r="KV163" s="1112"/>
      <c r="KW163" s="1112"/>
      <c r="KX163" s="1112"/>
      <c r="KY163" s="1112"/>
      <c r="KZ163" s="1112"/>
      <c r="LA163" s="1112"/>
      <c r="LB163" s="1112"/>
      <c r="LC163" s="1112"/>
      <c r="LD163" s="1112"/>
      <c r="LE163" s="1112"/>
      <c r="LF163" s="1112"/>
      <c r="LG163" s="1112"/>
      <c r="LH163" s="1112"/>
      <c r="LI163" s="1112"/>
      <c r="LJ163" s="1112"/>
      <c r="LK163" s="1112"/>
      <c r="LL163" s="1112"/>
      <c r="LM163" s="1112"/>
      <c r="LN163" s="1112"/>
      <c r="LO163" s="1112"/>
      <c r="LP163" s="1112"/>
      <c r="LQ163" s="1112"/>
      <c r="LR163" s="1112"/>
      <c r="LS163" s="1112"/>
      <c r="LT163" s="1112"/>
      <c r="LU163" s="1112"/>
      <c r="LV163" s="1112"/>
      <c r="LW163" s="1112"/>
      <c r="LX163" s="1112"/>
      <c r="LY163" s="1112"/>
      <c r="LZ163" s="1112"/>
      <c r="MA163" s="1112"/>
      <c r="MB163" s="1112"/>
      <c r="MC163" s="1112"/>
      <c r="MD163" s="1112"/>
      <c r="ME163" s="1112"/>
      <c r="MF163" s="1112"/>
      <c r="MG163" s="1112"/>
      <c r="MH163" s="1112"/>
      <c r="MI163" s="1112"/>
      <c r="MJ163" s="1112"/>
      <c r="MK163" s="1112"/>
      <c r="ML163" s="1112"/>
      <c r="MM163" s="1112"/>
      <c r="MN163" s="1112"/>
      <c r="MO163" s="1112"/>
      <c r="MP163" s="1112"/>
      <c r="MQ163" s="1112"/>
      <c r="MR163" s="1112"/>
      <c r="MS163" s="1112"/>
      <c r="MT163" s="1112"/>
      <c r="MU163" s="1112"/>
      <c r="MV163" s="1112"/>
      <c r="MW163" s="1112"/>
      <c r="MX163" s="1112"/>
      <c r="MY163" s="1112"/>
      <c r="MZ163" s="1112"/>
      <c r="NA163" s="1112"/>
      <c r="NB163" s="1112"/>
      <c r="NC163" s="1112"/>
      <c r="ND163" s="1112"/>
      <c r="NE163" s="1112"/>
      <c r="NF163" s="1112"/>
      <c r="NG163" s="1112"/>
      <c r="NH163" s="1112"/>
      <c r="NI163" s="1112"/>
      <c r="NJ163" s="1112"/>
      <c r="NK163" s="1112"/>
      <c r="NL163" s="1112"/>
      <c r="NM163" s="1112"/>
      <c r="NN163" s="1112"/>
      <c r="NO163" s="1112"/>
      <c r="NP163" s="1112"/>
      <c r="NQ163" s="1112"/>
      <c r="NR163" s="1112"/>
      <c r="NS163" s="1112"/>
      <c r="NT163" s="1112"/>
      <c r="NU163" s="1112"/>
      <c r="NV163" s="1112"/>
      <c r="NW163" s="1112"/>
      <c r="NX163" s="1112"/>
      <c r="NY163" s="1112"/>
      <c r="NZ163" s="1112"/>
      <c r="OA163" s="1112"/>
      <c r="OB163" s="1112"/>
      <c r="OC163" s="1112"/>
      <c r="OD163" s="1112"/>
      <c r="OE163" s="1112"/>
      <c r="OF163" s="1112"/>
      <c r="OG163" s="1112"/>
      <c r="OH163" s="1112"/>
      <c r="OI163" s="1112"/>
      <c r="OJ163" s="1112"/>
      <c r="OK163" s="1112"/>
      <c r="OL163" s="1112"/>
      <c r="OM163" s="1112"/>
      <c r="ON163" s="1112"/>
      <c r="OO163" s="1112"/>
      <c r="OP163" s="1112"/>
      <c r="OQ163" s="1112"/>
      <c r="OR163" s="1112"/>
      <c r="OS163" s="1112"/>
      <c r="OT163" s="1112"/>
      <c r="OU163" s="1112"/>
      <c r="OV163" s="1112"/>
      <c r="OW163" s="1112"/>
      <c r="OX163" s="1112"/>
      <c r="OY163" s="1112"/>
      <c r="OZ163" s="1112"/>
      <c r="PA163" s="1112"/>
      <c r="PB163" s="1112"/>
      <c r="PC163" s="1112"/>
      <c r="PD163" s="1112"/>
      <c r="PE163" s="1112"/>
      <c r="PF163" s="1112"/>
      <c r="PG163" s="1112"/>
      <c r="PH163" s="1112"/>
      <c r="PI163" s="1112"/>
      <c r="PJ163" s="1112"/>
      <c r="PK163" s="1112"/>
      <c r="PL163" s="1112"/>
      <c r="PM163" s="1112"/>
      <c r="PN163" s="1112"/>
      <c r="PO163" s="1112"/>
      <c r="PP163" s="1112"/>
      <c r="PQ163" s="1112"/>
      <c r="PR163" s="1112"/>
      <c r="PS163" s="1112"/>
      <c r="PT163" s="1112"/>
      <c r="PU163" s="1112"/>
      <c r="PV163" s="1112"/>
      <c r="PW163" s="1112"/>
      <c r="PX163" s="1112"/>
      <c r="PY163" s="1112"/>
      <c r="PZ163" s="1112"/>
      <c r="QA163" s="1112"/>
      <c r="QB163" s="1112"/>
      <c r="QC163" s="1112"/>
      <c r="QD163" s="1112"/>
      <c r="QE163" s="1112"/>
      <c r="QF163" s="1112"/>
      <c r="QG163" s="1112"/>
      <c r="QH163" s="1112"/>
      <c r="QI163" s="1112"/>
      <c r="QJ163" s="1112"/>
      <c r="QK163" s="1112"/>
      <c r="QL163" s="1112"/>
      <c r="QM163" s="1112"/>
      <c r="QN163" s="1112"/>
      <c r="QO163" s="1112"/>
      <c r="QP163" s="1112"/>
      <c r="QQ163" s="1112"/>
      <c r="QR163" s="1112"/>
      <c r="QS163" s="1112"/>
      <c r="QT163" s="1112"/>
      <c r="QU163" s="1112"/>
      <c r="QV163" s="1112"/>
      <c r="QW163" s="1112"/>
      <c r="QX163" s="1112"/>
      <c r="QY163" s="1112"/>
      <c r="QZ163" s="1112"/>
      <c r="RA163" s="1112"/>
      <c r="RB163" s="1112"/>
      <c r="RC163" s="1112"/>
      <c r="RD163" s="1112"/>
      <c r="RE163" s="1112"/>
      <c r="RF163" s="1112"/>
      <c r="RG163" s="1112"/>
      <c r="RH163" s="1112"/>
      <c r="RI163" s="1112"/>
      <c r="RJ163" s="1112"/>
      <c r="RK163" s="1112"/>
      <c r="RL163" s="1112"/>
      <c r="RM163" s="1112"/>
      <c r="RN163" s="1112"/>
      <c r="RO163" s="1112"/>
      <c r="RP163" s="1112"/>
      <c r="RQ163" s="1112"/>
      <c r="RR163" s="1112"/>
      <c r="RS163" s="1112"/>
      <c r="RT163" s="1112"/>
      <c r="RU163" s="1112"/>
      <c r="RV163" s="1112"/>
      <c r="RW163" s="1112"/>
      <c r="RX163" s="1112"/>
      <c r="RY163" s="1112"/>
      <c r="RZ163" s="1112"/>
      <c r="SA163" s="1112"/>
      <c r="SB163" s="1112"/>
      <c r="SC163" s="1112"/>
      <c r="SD163" s="1112"/>
      <c r="SE163" s="1112"/>
      <c r="SF163" s="1112"/>
      <c r="SG163" s="1112"/>
      <c r="SH163" s="1112"/>
      <c r="SI163" s="1112"/>
      <c r="SJ163" s="1112"/>
      <c r="SK163" s="1112"/>
      <c r="SL163" s="1112"/>
      <c r="SM163" s="1112"/>
      <c r="SN163" s="1112"/>
      <c r="SO163" s="1112"/>
      <c r="SP163" s="1112"/>
      <c r="SQ163" s="1112"/>
      <c r="SR163" s="1112"/>
      <c r="SS163" s="1112"/>
      <c r="ST163" s="1112"/>
      <c r="SU163" s="1112"/>
      <c r="SV163" s="1112"/>
      <c r="SW163" s="1112"/>
      <c r="SX163" s="1112"/>
      <c r="SY163" s="1112"/>
      <c r="SZ163" s="1112"/>
      <c r="TA163" s="1112"/>
      <c r="TB163" s="1112"/>
      <c r="TC163" s="1112"/>
      <c r="TD163" s="1112"/>
      <c r="TE163" s="1112"/>
      <c r="TF163" s="1112"/>
      <c r="TG163" s="1112"/>
      <c r="TH163" s="1112"/>
      <c r="TI163" s="1112"/>
      <c r="TJ163" s="1112"/>
      <c r="TK163" s="1112"/>
      <c r="TL163" s="1112"/>
      <c r="TM163" s="1112"/>
      <c r="TN163" s="1112"/>
      <c r="TO163" s="1112"/>
      <c r="TP163" s="1112"/>
      <c r="TQ163" s="1112"/>
      <c r="TR163" s="1112"/>
      <c r="TS163" s="1112"/>
      <c r="TT163" s="1112"/>
      <c r="TU163" s="1112"/>
      <c r="TV163" s="1112"/>
      <c r="TW163" s="1112"/>
      <c r="TX163" s="1112"/>
      <c r="TY163" s="1112"/>
      <c r="TZ163" s="1112"/>
      <c r="UA163" s="1112"/>
      <c r="UB163" s="1112"/>
      <c r="UC163" s="1112"/>
      <c r="UD163" s="1112"/>
      <c r="UE163" s="1112"/>
      <c r="UF163" s="1112"/>
      <c r="UG163" s="1112"/>
      <c r="UH163" s="1112"/>
      <c r="UI163" s="1112"/>
      <c r="UJ163" s="1112"/>
      <c r="UK163" s="1112"/>
      <c r="UL163" s="1112"/>
      <c r="UM163" s="1112"/>
      <c r="UN163" s="1112"/>
      <c r="UO163" s="1112"/>
      <c r="UP163" s="1112"/>
      <c r="UQ163" s="1112"/>
      <c r="UR163" s="1112"/>
      <c r="US163" s="1112"/>
      <c r="UT163" s="1112"/>
      <c r="UU163" s="1112"/>
      <c r="UV163" s="1112"/>
      <c r="UW163" s="1112"/>
      <c r="UX163" s="1112"/>
      <c r="UY163" s="1112"/>
      <c r="UZ163" s="1112"/>
      <c r="VA163" s="1112"/>
      <c r="VB163" s="1112"/>
      <c r="VC163" s="1112"/>
      <c r="VD163" s="1112"/>
      <c r="VE163" s="1112"/>
      <c r="VF163" s="1112"/>
      <c r="VG163" s="1112"/>
      <c r="VH163" s="1112"/>
      <c r="VI163" s="1112"/>
      <c r="VJ163" s="1112"/>
      <c r="VK163" s="1112"/>
      <c r="VL163" s="1112"/>
      <c r="VM163" s="1112"/>
      <c r="VN163" s="1112"/>
      <c r="VO163" s="1112"/>
      <c r="VP163" s="1112"/>
      <c r="VQ163" s="1112"/>
      <c r="VR163" s="1112"/>
      <c r="VS163" s="1112"/>
      <c r="VT163" s="1112"/>
      <c r="VU163" s="1112"/>
      <c r="VV163" s="1112"/>
      <c r="VW163" s="1112"/>
      <c r="VX163" s="1112"/>
      <c r="VY163" s="1112"/>
      <c r="VZ163" s="1112"/>
      <c r="WA163" s="1112"/>
    </row>
    <row r="164" spans="9:599">
      <c r="I164" s="1112"/>
      <c r="J164" s="1112"/>
      <c r="K164" s="1112"/>
      <c r="L164" s="1112"/>
      <c r="M164" s="1112"/>
      <c r="N164" s="1112"/>
      <c r="O164" s="1112"/>
      <c r="P164" s="1112"/>
      <c r="Q164" s="1112"/>
      <c r="R164" s="1112"/>
      <c r="S164" s="1112"/>
      <c r="T164" s="1112"/>
      <c r="U164" s="1112"/>
      <c r="V164" s="1112"/>
      <c r="W164" s="1112"/>
      <c r="X164" s="1112"/>
      <c r="Y164" s="1112"/>
      <c r="Z164" s="1112"/>
      <c r="AA164" s="1112"/>
      <c r="AB164" s="1112"/>
      <c r="AC164" s="1112"/>
      <c r="AD164" s="1112"/>
      <c r="AE164" s="1112"/>
      <c r="AF164" s="1112"/>
      <c r="AG164" s="1112"/>
      <c r="AH164" s="1112"/>
      <c r="AI164" s="1112"/>
      <c r="AJ164" s="1112"/>
      <c r="AK164" s="1112"/>
      <c r="AL164" s="1112"/>
      <c r="AM164" s="1112"/>
      <c r="AN164" s="1112"/>
      <c r="AO164" s="1112"/>
      <c r="AP164" s="1112"/>
      <c r="AQ164" s="1112"/>
      <c r="AR164" s="1112"/>
      <c r="AS164" s="1112"/>
      <c r="AT164" s="1112"/>
      <c r="AU164" s="1112"/>
      <c r="AV164" s="1112"/>
      <c r="AW164" s="1112"/>
      <c r="AX164" s="1112"/>
      <c r="AY164" s="1112"/>
      <c r="AZ164" s="1112"/>
      <c r="BA164" s="1112"/>
      <c r="BB164" s="1112"/>
      <c r="BC164" s="1112"/>
      <c r="BD164" s="1112"/>
      <c r="BE164" s="1112"/>
      <c r="BF164" s="1112"/>
      <c r="BG164" s="1112"/>
      <c r="BH164" s="1112"/>
      <c r="BI164" s="1112"/>
      <c r="BJ164" s="1112"/>
      <c r="BK164" s="1112"/>
      <c r="BL164" s="1112"/>
      <c r="BM164" s="1112"/>
      <c r="BN164" s="1112"/>
      <c r="BO164" s="1112"/>
      <c r="BP164" s="1112"/>
      <c r="BQ164" s="1112"/>
      <c r="BR164" s="1112"/>
      <c r="BS164" s="1112"/>
      <c r="BT164" s="1112"/>
      <c r="BU164" s="1112"/>
      <c r="BV164" s="1112"/>
      <c r="BW164" s="1112"/>
      <c r="BX164" s="1112"/>
      <c r="BY164" s="1112"/>
      <c r="BZ164" s="1112"/>
      <c r="CA164" s="1112"/>
      <c r="CB164" s="1112"/>
      <c r="CC164" s="1112"/>
      <c r="CD164" s="1112"/>
      <c r="CE164" s="1112"/>
      <c r="CF164" s="1112"/>
      <c r="CG164" s="1112"/>
      <c r="CH164" s="1112"/>
      <c r="CI164" s="1112"/>
      <c r="CJ164" s="1112"/>
      <c r="CK164" s="1112"/>
      <c r="CL164" s="1112"/>
      <c r="CM164" s="1112"/>
      <c r="CN164" s="1112"/>
      <c r="CO164" s="1112"/>
      <c r="CP164" s="1112"/>
      <c r="CQ164" s="1112"/>
      <c r="CR164" s="1112"/>
      <c r="CS164" s="1112"/>
      <c r="CT164" s="1112"/>
      <c r="CU164" s="1112"/>
      <c r="CV164" s="1112"/>
      <c r="CW164" s="1112"/>
      <c r="CX164" s="1112"/>
      <c r="CY164" s="1112"/>
      <c r="CZ164" s="1112"/>
      <c r="DA164" s="1112"/>
      <c r="DB164" s="1112"/>
      <c r="DC164" s="1112"/>
      <c r="DD164" s="1112"/>
      <c r="DE164" s="1112"/>
      <c r="DF164" s="1112"/>
      <c r="DG164" s="1112"/>
      <c r="DH164" s="1112"/>
      <c r="DI164" s="1112"/>
      <c r="DJ164" s="1112"/>
      <c r="DK164" s="1112"/>
      <c r="DL164" s="1112"/>
      <c r="DM164" s="1112"/>
      <c r="DN164" s="1112"/>
      <c r="DO164" s="1112"/>
      <c r="DP164" s="1112"/>
      <c r="DQ164" s="1112"/>
      <c r="DR164" s="1112"/>
      <c r="DS164" s="1112"/>
      <c r="DT164" s="1112"/>
      <c r="DU164" s="1112"/>
      <c r="DV164" s="1112"/>
      <c r="DW164" s="1112"/>
      <c r="DX164" s="1112"/>
      <c r="DY164" s="1112"/>
      <c r="DZ164" s="1112"/>
      <c r="EA164" s="1112"/>
      <c r="EB164" s="1112"/>
      <c r="EC164" s="1112"/>
      <c r="ED164" s="1112"/>
      <c r="EE164" s="1112"/>
      <c r="EF164" s="1112"/>
      <c r="EG164" s="1112"/>
      <c r="EH164" s="1112"/>
      <c r="EI164" s="1112"/>
      <c r="EJ164" s="1112"/>
      <c r="EK164" s="1112"/>
      <c r="EL164" s="1112"/>
      <c r="EM164" s="1112"/>
      <c r="EN164" s="1112"/>
      <c r="EO164" s="1112"/>
      <c r="EP164" s="1112"/>
      <c r="EQ164" s="1112"/>
      <c r="ER164" s="1112"/>
      <c r="ES164" s="1112"/>
      <c r="ET164" s="1112"/>
      <c r="EU164" s="1112"/>
      <c r="EV164" s="1112"/>
      <c r="EW164" s="1112"/>
      <c r="EX164" s="1112"/>
      <c r="EY164" s="1112"/>
      <c r="EZ164" s="1112"/>
      <c r="FA164" s="1112"/>
      <c r="FB164" s="1112"/>
      <c r="FC164" s="1112"/>
      <c r="FD164" s="1112"/>
      <c r="FE164" s="1112"/>
      <c r="FF164" s="1112"/>
      <c r="FG164" s="1112"/>
      <c r="FH164" s="1112"/>
      <c r="FI164" s="1112"/>
      <c r="FJ164" s="1112"/>
      <c r="FK164" s="1112"/>
      <c r="FL164" s="1112"/>
      <c r="FM164" s="1112"/>
      <c r="FN164" s="1112"/>
      <c r="FO164" s="1112"/>
      <c r="FP164" s="1112"/>
      <c r="FQ164" s="1112"/>
      <c r="FR164" s="1112"/>
      <c r="FS164" s="1112"/>
      <c r="FT164" s="1112"/>
      <c r="FU164" s="1112"/>
      <c r="FV164" s="1112"/>
      <c r="FW164" s="1112"/>
      <c r="FX164" s="1112"/>
      <c r="FY164" s="1112"/>
      <c r="FZ164" s="1112"/>
      <c r="GA164" s="1112"/>
      <c r="GB164" s="1112"/>
      <c r="GC164" s="1112"/>
      <c r="GD164" s="1112"/>
      <c r="GE164" s="1112"/>
      <c r="GF164" s="1112"/>
      <c r="GG164" s="1112"/>
      <c r="GH164" s="1112"/>
      <c r="GI164" s="1112"/>
      <c r="GJ164" s="1112"/>
      <c r="GK164" s="1112"/>
      <c r="GL164" s="1112"/>
      <c r="GM164" s="1112"/>
      <c r="GN164" s="1112"/>
      <c r="GO164" s="1112"/>
      <c r="GP164" s="1112"/>
      <c r="GQ164" s="1112"/>
      <c r="GR164" s="1112"/>
      <c r="GS164" s="1112"/>
      <c r="GT164" s="1112"/>
      <c r="GU164" s="1112"/>
      <c r="GV164" s="1112"/>
      <c r="GW164" s="1112"/>
      <c r="GX164" s="1112"/>
      <c r="GY164" s="1112"/>
      <c r="GZ164" s="1112"/>
      <c r="HA164" s="1112"/>
      <c r="HB164" s="1112"/>
      <c r="HC164" s="1112"/>
      <c r="HD164" s="1112"/>
      <c r="HE164" s="1112"/>
      <c r="HF164" s="1112"/>
      <c r="HG164" s="1112"/>
      <c r="HH164" s="1112"/>
      <c r="HI164" s="1112"/>
      <c r="HJ164" s="1112"/>
      <c r="HK164" s="1112"/>
      <c r="HL164" s="1112"/>
      <c r="HM164" s="1112"/>
      <c r="HN164" s="1112"/>
      <c r="HO164" s="1112"/>
      <c r="HP164" s="1112"/>
      <c r="HQ164" s="1112"/>
      <c r="HR164" s="1112"/>
      <c r="HS164" s="1112"/>
      <c r="HT164" s="1112"/>
      <c r="HU164" s="1112"/>
      <c r="HV164" s="1112"/>
      <c r="HW164" s="1112"/>
      <c r="HX164" s="1112"/>
      <c r="HY164" s="1112"/>
      <c r="HZ164" s="1112"/>
      <c r="IA164" s="1112"/>
      <c r="IB164" s="1112"/>
      <c r="IC164" s="1112"/>
      <c r="ID164" s="1112"/>
      <c r="IE164" s="1112"/>
      <c r="IF164" s="1112"/>
      <c r="IG164" s="1112"/>
      <c r="IH164" s="1112"/>
      <c r="II164" s="1112"/>
      <c r="IJ164" s="1112"/>
      <c r="IK164" s="1112"/>
      <c r="IL164" s="1112"/>
      <c r="IM164" s="1112"/>
      <c r="IN164" s="1112"/>
      <c r="IO164" s="1112"/>
      <c r="IP164" s="1112"/>
      <c r="IQ164" s="1112"/>
      <c r="IR164" s="1112"/>
      <c r="IS164" s="1112"/>
      <c r="IT164" s="1112"/>
      <c r="IU164" s="1112"/>
      <c r="IV164" s="1112"/>
      <c r="IW164" s="1112"/>
      <c r="IX164" s="1112"/>
      <c r="IY164" s="1112"/>
      <c r="IZ164" s="1112"/>
      <c r="JA164" s="1112"/>
      <c r="JB164" s="1112"/>
      <c r="JC164" s="1112"/>
      <c r="JD164" s="1112"/>
      <c r="JE164" s="1112"/>
      <c r="JF164" s="1112"/>
      <c r="JG164" s="1112"/>
      <c r="JH164" s="1112"/>
      <c r="JI164" s="1112"/>
      <c r="JJ164" s="1112"/>
      <c r="JK164" s="1112"/>
      <c r="JL164" s="1112"/>
      <c r="JM164" s="1112"/>
      <c r="JN164" s="1112"/>
      <c r="JO164" s="1112"/>
      <c r="JP164" s="1112"/>
      <c r="JQ164" s="1112"/>
      <c r="JR164" s="1112"/>
      <c r="JS164" s="1112"/>
      <c r="JT164" s="1112"/>
      <c r="JU164" s="1112"/>
      <c r="JV164" s="1112"/>
      <c r="JW164" s="1112"/>
      <c r="JX164" s="1112"/>
      <c r="JY164" s="1112"/>
      <c r="JZ164" s="1112"/>
      <c r="KA164" s="1112"/>
      <c r="KB164" s="1112"/>
      <c r="KC164" s="1112"/>
      <c r="KD164" s="1112"/>
      <c r="KE164" s="1112"/>
      <c r="KF164" s="1112"/>
      <c r="KG164" s="1112"/>
      <c r="KH164" s="1112"/>
      <c r="KI164" s="1112"/>
      <c r="KJ164" s="1112"/>
      <c r="KK164" s="1112"/>
      <c r="KL164" s="1112"/>
      <c r="KM164" s="1112"/>
      <c r="KN164" s="1112"/>
      <c r="KO164" s="1112"/>
      <c r="KP164" s="1112"/>
      <c r="KQ164" s="1112"/>
      <c r="KR164" s="1112"/>
      <c r="KS164" s="1112"/>
      <c r="KT164" s="1112"/>
      <c r="KU164" s="1112"/>
      <c r="KV164" s="1112"/>
      <c r="KW164" s="1112"/>
      <c r="KX164" s="1112"/>
      <c r="KY164" s="1112"/>
      <c r="KZ164" s="1112"/>
      <c r="LA164" s="1112"/>
      <c r="LB164" s="1112"/>
      <c r="LC164" s="1112"/>
      <c r="LD164" s="1112"/>
      <c r="LE164" s="1112"/>
      <c r="LF164" s="1112"/>
      <c r="LG164" s="1112"/>
      <c r="LH164" s="1112"/>
      <c r="LI164" s="1112"/>
      <c r="LJ164" s="1112"/>
      <c r="LK164" s="1112"/>
      <c r="LL164" s="1112"/>
      <c r="LM164" s="1112"/>
      <c r="LN164" s="1112"/>
      <c r="LO164" s="1112"/>
      <c r="LP164" s="1112"/>
      <c r="LQ164" s="1112"/>
      <c r="LR164" s="1112"/>
      <c r="LS164" s="1112"/>
      <c r="LT164" s="1112"/>
      <c r="LU164" s="1112"/>
      <c r="LV164" s="1112"/>
      <c r="LW164" s="1112"/>
      <c r="LX164" s="1112"/>
      <c r="LY164" s="1112"/>
      <c r="LZ164" s="1112"/>
      <c r="MA164" s="1112"/>
      <c r="MB164" s="1112"/>
      <c r="MC164" s="1112"/>
      <c r="MD164" s="1112"/>
      <c r="ME164" s="1112"/>
      <c r="MF164" s="1112"/>
      <c r="MG164" s="1112"/>
      <c r="MH164" s="1112"/>
      <c r="MI164" s="1112"/>
      <c r="MJ164" s="1112"/>
      <c r="MK164" s="1112"/>
      <c r="ML164" s="1112"/>
      <c r="MM164" s="1112"/>
      <c r="MN164" s="1112"/>
      <c r="MO164" s="1112"/>
      <c r="MP164" s="1112"/>
      <c r="MQ164" s="1112"/>
      <c r="MR164" s="1112"/>
      <c r="MS164" s="1112"/>
      <c r="MT164" s="1112"/>
      <c r="MU164" s="1112"/>
      <c r="MV164" s="1112"/>
      <c r="MW164" s="1112"/>
      <c r="MX164" s="1112"/>
      <c r="MY164" s="1112"/>
      <c r="MZ164" s="1112"/>
      <c r="NA164" s="1112"/>
      <c r="NB164" s="1112"/>
      <c r="NC164" s="1112"/>
      <c r="ND164" s="1112"/>
      <c r="NE164" s="1112"/>
      <c r="NF164" s="1112"/>
      <c r="NG164" s="1112"/>
      <c r="NH164" s="1112"/>
      <c r="NI164" s="1112"/>
      <c r="NJ164" s="1112"/>
      <c r="NK164" s="1112"/>
      <c r="NL164" s="1112"/>
      <c r="NM164" s="1112"/>
      <c r="NN164" s="1112"/>
      <c r="NO164" s="1112"/>
      <c r="NP164" s="1112"/>
      <c r="NQ164" s="1112"/>
      <c r="NR164" s="1112"/>
      <c r="NS164" s="1112"/>
      <c r="NT164" s="1112"/>
      <c r="NU164" s="1112"/>
      <c r="NV164" s="1112"/>
      <c r="NW164" s="1112"/>
      <c r="NX164" s="1112"/>
      <c r="NY164" s="1112"/>
      <c r="NZ164" s="1112"/>
      <c r="OA164" s="1112"/>
      <c r="OB164" s="1112"/>
      <c r="OC164" s="1112"/>
      <c r="OD164" s="1112"/>
      <c r="OE164" s="1112"/>
      <c r="OF164" s="1112"/>
      <c r="OG164" s="1112"/>
      <c r="OH164" s="1112"/>
      <c r="OI164" s="1112"/>
      <c r="OJ164" s="1112"/>
      <c r="OK164" s="1112"/>
      <c r="OL164" s="1112"/>
      <c r="OM164" s="1112"/>
      <c r="ON164" s="1112"/>
      <c r="OO164" s="1112"/>
      <c r="OP164" s="1112"/>
      <c r="OQ164" s="1112"/>
      <c r="OR164" s="1112"/>
      <c r="OS164" s="1112"/>
      <c r="OT164" s="1112"/>
      <c r="OU164" s="1112"/>
      <c r="OV164" s="1112"/>
      <c r="OW164" s="1112"/>
      <c r="OX164" s="1112"/>
      <c r="OY164" s="1112"/>
      <c r="OZ164" s="1112"/>
      <c r="PA164" s="1112"/>
      <c r="PB164" s="1112"/>
      <c r="PC164" s="1112"/>
      <c r="PD164" s="1112"/>
      <c r="PE164" s="1112"/>
      <c r="PF164" s="1112"/>
      <c r="PG164" s="1112"/>
      <c r="PH164" s="1112"/>
      <c r="PI164" s="1112"/>
      <c r="PJ164" s="1112"/>
      <c r="PK164" s="1112"/>
      <c r="PL164" s="1112"/>
      <c r="PM164" s="1112"/>
      <c r="PN164" s="1112"/>
      <c r="PO164" s="1112"/>
      <c r="PP164" s="1112"/>
      <c r="PQ164" s="1112"/>
      <c r="PR164" s="1112"/>
      <c r="PS164" s="1112"/>
      <c r="PT164" s="1112"/>
      <c r="PU164" s="1112"/>
      <c r="PV164" s="1112"/>
      <c r="PW164" s="1112"/>
      <c r="PX164" s="1112"/>
      <c r="PY164" s="1112"/>
      <c r="PZ164" s="1112"/>
      <c r="QA164" s="1112"/>
      <c r="QB164" s="1112"/>
      <c r="QC164" s="1112"/>
      <c r="QD164" s="1112"/>
      <c r="QE164" s="1112"/>
      <c r="QF164" s="1112"/>
      <c r="QG164" s="1112"/>
      <c r="QH164" s="1112"/>
      <c r="QI164" s="1112"/>
      <c r="QJ164" s="1112"/>
      <c r="QK164" s="1112"/>
      <c r="QL164" s="1112"/>
      <c r="QM164" s="1112"/>
      <c r="QN164" s="1112"/>
      <c r="QO164" s="1112"/>
      <c r="QP164" s="1112"/>
      <c r="QQ164" s="1112"/>
      <c r="QR164" s="1112"/>
      <c r="QS164" s="1112"/>
      <c r="QT164" s="1112"/>
      <c r="QU164" s="1112"/>
      <c r="QV164" s="1112"/>
      <c r="QW164" s="1112"/>
      <c r="QX164" s="1112"/>
      <c r="QY164" s="1112"/>
      <c r="QZ164" s="1112"/>
      <c r="RA164" s="1112"/>
      <c r="RB164" s="1112"/>
      <c r="RC164" s="1112"/>
      <c r="RD164" s="1112"/>
      <c r="RE164" s="1112"/>
      <c r="RF164" s="1112"/>
      <c r="RG164" s="1112"/>
      <c r="RH164" s="1112"/>
      <c r="RI164" s="1112"/>
      <c r="RJ164" s="1112"/>
      <c r="RK164" s="1112"/>
      <c r="RL164" s="1112"/>
      <c r="RM164" s="1112"/>
      <c r="RN164" s="1112"/>
      <c r="RO164" s="1112"/>
      <c r="RP164" s="1112"/>
      <c r="RQ164" s="1112"/>
      <c r="RR164" s="1112"/>
      <c r="RS164" s="1112"/>
      <c r="RT164" s="1112"/>
      <c r="RU164" s="1112"/>
      <c r="RV164" s="1112"/>
      <c r="RW164" s="1112"/>
      <c r="RX164" s="1112"/>
      <c r="RY164" s="1112"/>
      <c r="RZ164" s="1112"/>
      <c r="SA164" s="1112"/>
      <c r="SB164" s="1112"/>
      <c r="SC164" s="1112"/>
      <c r="SD164" s="1112"/>
      <c r="SE164" s="1112"/>
      <c r="SF164" s="1112"/>
      <c r="SG164" s="1112"/>
      <c r="SH164" s="1112"/>
      <c r="SI164" s="1112"/>
      <c r="SJ164" s="1112"/>
      <c r="SK164" s="1112"/>
      <c r="SL164" s="1112"/>
      <c r="SM164" s="1112"/>
      <c r="SN164" s="1112"/>
      <c r="SO164" s="1112"/>
      <c r="SP164" s="1112"/>
      <c r="SQ164" s="1112"/>
      <c r="SR164" s="1112"/>
      <c r="SS164" s="1112"/>
      <c r="ST164" s="1112"/>
      <c r="SU164" s="1112"/>
      <c r="SV164" s="1112"/>
      <c r="SW164" s="1112"/>
      <c r="SX164" s="1112"/>
      <c r="SY164" s="1112"/>
      <c r="SZ164" s="1112"/>
      <c r="TA164" s="1112"/>
      <c r="TB164" s="1112"/>
      <c r="TC164" s="1112"/>
      <c r="TD164" s="1112"/>
      <c r="TE164" s="1112"/>
      <c r="TF164" s="1112"/>
      <c r="TG164" s="1112"/>
      <c r="TH164" s="1112"/>
      <c r="TI164" s="1112"/>
      <c r="TJ164" s="1112"/>
      <c r="TK164" s="1112"/>
      <c r="TL164" s="1112"/>
      <c r="TM164" s="1112"/>
      <c r="TN164" s="1112"/>
      <c r="TO164" s="1112"/>
      <c r="TP164" s="1112"/>
      <c r="TQ164" s="1112"/>
      <c r="TR164" s="1112"/>
      <c r="TS164" s="1112"/>
      <c r="TT164" s="1112"/>
      <c r="TU164" s="1112"/>
      <c r="TV164" s="1112"/>
      <c r="TW164" s="1112"/>
      <c r="TX164" s="1112"/>
      <c r="TY164" s="1112"/>
      <c r="TZ164" s="1112"/>
      <c r="UA164" s="1112"/>
      <c r="UB164" s="1112"/>
      <c r="UC164" s="1112"/>
      <c r="UD164" s="1112"/>
      <c r="UE164" s="1112"/>
      <c r="UF164" s="1112"/>
      <c r="UG164" s="1112"/>
      <c r="UH164" s="1112"/>
      <c r="UI164" s="1112"/>
      <c r="UJ164" s="1112"/>
      <c r="UK164" s="1112"/>
      <c r="UL164" s="1112"/>
      <c r="UM164" s="1112"/>
      <c r="UN164" s="1112"/>
      <c r="UO164" s="1112"/>
      <c r="UP164" s="1112"/>
      <c r="UQ164" s="1112"/>
      <c r="UR164" s="1112"/>
      <c r="US164" s="1112"/>
      <c r="UT164" s="1112"/>
      <c r="UU164" s="1112"/>
      <c r="UV164" s="1112"/>
      <c r="UW164" s="1112"/>
      <c r="UX164" s="1112"/>
      <c r="UY164" s="1112"/>
      <c r="UZ164" s="1112"/>
      <c r="VA164" s="1112"/>
      <c r="VB164" s="1112"/>
      <c r="VC164" s="1112"/>
      <c r="VD164" s="1112"/>
      <c r="VE164" s="1112"/>
      <c r="VF164" s="1112"/>
      <c r="VG164" s="1112"/>
      <c r="VH164" s="1112"/>
      <c r="VI164" s="1112"/>
      <c r="VJ164" s="1112"/>
      <c r="VK164" s="1112"/>
      <c r="VL164" s="1112"/>
      <c r="VM164" s="1112"/>
      <c r="VN164" s="1112"/>
      <c r="VO164" s="1112"/>
      <c r="VP164" s="1112"/>
      <c r="VQ164" s="1112"/>
      <c r="VR164" s="1112"/>
      <c r="VS164" s="1112"/>
      <c r="VT164" s="1112"/>
      <c r="VU164" s="1112"/>
      <c r="VV164" s="1112"/>
      <c r="VW164" s="1112"/>
      <c r="VX164" s="1112"/>
      <c r="VY164" s="1112"/>
      <c r="VZ164" s="1112"/>
      <c r="WA164" s="1112"/>
    </row>
    <row r="165" spans="9:599">
      <c r="I165" s="1112"/>
      <c r="J165" s="1112"/>
      <c r="K165" s="1112"/>
      <c r="L165" s="1112"/>
      <c r="M165" s="1112"/>
      <c r="N165" s="1112"/>
      <c r="O165" s="1112"/>
      <c r="P165" s="1112"/>
      <c r="Q165" s="1112"/>
      <c r="R165" s="1112"/>
      <c r="S165" s="1112"/>
      <c r="T165" s="1112"/>
      <c r="U165" s="1112"/>
      <c r="V165" s="1112"/>
      <c r="W165" s="1112"/>
      <c r="X165" s="1112"/>
      <c r="Y165" s="1112"/>
      <c r="Z165" s="1112"/>
      <c r="AA165" s="1112"/>
      <c r="AB165" s="1112"/>
      <c r="AC165" s="1112"/>
      <c r="AD165" s="1112"/>
      <c r="AE165" s="1112"/>
      <c r="AF165" s="1112"/>
      <c r="AG165" s="1112"/>
      <c r="AH165" s="1112"/>
      <c r="AI165" s="1112"/>
      <c r="AJ165" s="1112"/>
      <c r="AK165" s="1112"/>
      <c r="AL165" s="1112"/>
      <c r="AM165" s="1112"/>
      <c r="AN165" s="1112"/>
      <c r="AO165" s="1112"/>
      <c r="AP165" s="1112"/>
      <c r="AQ165" s="1112"/>
      <c r="AR165" s="1112"/>
      <c r="AS165" s="1112"/>
      <c r="AT165" s="1112"/>
      <c r="AU165" s="1112"/>
      <c r="AV165" s="1112"/>
      <c r="AW165" s="1112"/>
      <c r="AX165" s="1112"/>
      <c r="AY165" s="1112"/>
      <c r="AZ165" s="1112"/>
      <c r="BA165" s="1112"/>
      <c r="BB165" s="1112"/>
      <c r="BC165" s="1112"/>
      <c r="BD165" s="1112"/>
      <c r="BE165" s="1112"/>
      <c r="BF165" s="1112"/>
      <c r="BG165" s="1112"/>
      <c r="BH165" s="1112"/>
      <c r="BI165" s="1112"/>
      <c r="BJ165" s="1112"/>
      <c r="BK165" s="1112"/>
      <c r="BL165" s="1112"/>
      <c r="BM165" s="1112"/>
      <c r="BN165" s="1112"/>
      <c r="BO165" s="1112"/>
      <c r="BP165" s="1112"/>
      <c r="BQ165" s="1112"/>
      <c r="BR165" s="1112"/>
      <c r="BS165" s="1112"/>
      <c r="BT165" s="1112"/>
      <c r="BU165" s="1112"/>
      <c r="BV165" s="1112"/>
      <c r="BW165" s="1112"/>
      <c r="BX165" s="1112"/>
      <c r="BY165" s="1112"/>
      <c r="BZ165" s="1112"/>
      <c r="CA165" s="1112"/>
      <c r="CB165" s="1112"/>
      <c r="CC165" s="1112"/>
      <c r="CD165" s="1112"/>
      <c r="CE165" s="1112"/>
      <c r="CF165" s="1112"/>
      <c r="CG165" s="1112"/>
      <c r="CH165" s="1112"/>
      <c r="CI165" s="1112"/>
      <c r="CJ165" s="1112"/>
      <c r="CK165" s="1112"/>
      <c r="CL165" s="1112"/>
      <c r="CM165" s="1112"/>
      <c r="CN165" s="1112"/>
      <c r="CO165" s="1112"/>
      <c r="CP165" s="1112"/>
      <c r="CQ165" s="1112"/>
      <c r="CR165" s="1112"/>
      <c r="CS165" s="1112"/>
      <c r="CT165" s="1112"/>
      <c r="CU165" s="1112"/>
      <c r="CV165" s="1112"/>
      <c r="CW165" s="1112"/>
      <c r="CX165" s="1112"/>
      <c r="CY165" s="1112"/>
      <c r="CZ165" s="1112"/>
      <c r="DA165" s="1112"/>
      <c r="DB165" s="1112"/>
      <c r="DC165" s="1112"/>
      <c r="DD165" s="1112"/>
      <c r="DE165" s="1112"/>
      <c r="DF165" s="1112"/>
      <c r="DG165" s="1112"/>
      <c r="DH165" s="1112"/>
      <c r="DI165" s="1112"/>
      <c r="DJ165" s="1112"/>
      <c r="DK165" s="1112"/>
      <c r="DL165" s="1112"/>
      <c r="DM165" s="1112"/>
      <c r="DN165" s="1112"/>
      <c r="DO165" s="1112"/>
      <c r="DP165" s="1112"/>
      <c r="DQ165" s="1112"/>
      <c r="DR165" s="1112"/>
      <c r="DS165" s="1112"/>
      <c r="DT165" s="1112"/>
      <c r="DU165" s="1112"/>
      <c r="DV165" s="1112"/>
      <c r="DW165" s="1112"/>
      <c r="DX165" s="1112"/>
      <c r="DY165" s="1112"/>
      <c r="DZ165" s="1112"/>
      <c r="EA165" s="1112"/>
      <c r="EB165" s="1112"/>
      <c r="EC165" s="1112"/>
      <c r="ED165" s="1112"/>
      <c r="EE165" s="1112"/>
      <c r="EF165" s="1112"/>
      <c r="EG165" s="1112"/>
      <c r="EH165" s="1112"/>
      <c r="EI165" s="1112"/>
      <c r="EJ165" s="1112"/>
      <c r="EK165" s="1112"/>
      <c r="EL165" s="1112"/>
      <c r="EM165" s="1112"/>
      <c r="EN165" s="1112"/>
      <c r="EO165" s="1112"/>
      <c r="EP165" s="1112"/>
      <c r="EQ165" s="1112"/>
      <c r="ER165" s="1112"/>
      <c r="ES165" s="1112"/>
      <c r="ET165" s="1112"/>
      <c r="EU165" s="1112"/>
      <c r="EV165" s="1112"/>
      <c r="EW165" s="1112"/>
      <c r="EX165" s="1112"/>
      <c r="EY165" s="1112"/>
      <c r="EZ165" s="1112"/>
      <c r="FA165" s="1112"/>
      <c r="FB165" s="1112"/>
      <c r="FC165" s="1112"/>
      <c r="FD165" s="1112"/>
      <c r="FE165" s="1112"/>
      <c r="FF165" s="1112"/>
      <c r="FG165" s="1112"/>
      <c r="FH165" s="1112"/>
      <c r="FI165" s="1112"/>
      <c r="FJ165" s="1112"/>
      <c r="FK165" s="1112"/>
      <c r="FL165" s="1112"/>
      <c r="FM165" s="1112"/>
      <c r="FN165" s="1112"/>
      <c r="FO165" s="1112"/>
      <c r="FP165" s="1112"/>
      <c r="FQ165" s="1112"/>
      <c r="FR165" s="1112"/>
      <c r="FS165" s="1112"/>
      <c r="FT165" s="1112"/>
      <c r="FU165" s="1112"/>
      <c r="FV165" s="1112"/>
      <c r="FW165" s="1112"/>
      <c r="FX165" s="1112"/>
      <c r="FY165" s="1112"/>
      <c r="FZ165" s="1112"/>
      <c r="GA165" s="1112"/>
      <c r="GB165" s="1112"/>
      <c r="GC165" s="1112"/>
      <c r="GD165" s="1112"/>
      <c r="GE165" s="1112"/>
      <c r="GF165" s="1112"/>
      <c r="GG165" s="1112"/>
      <c r="GH165" s="1112"/>
      <c r="GI165" s="1112"/>
      <c r="GJ165" s="1112"/>
      <c r="GK165" s="1112"/>
      <c r="GL165" s="1112"/>
      <c r="GM165" s="1112"/>
      <c r="GN165" s="1112"/>
      <c r="GO165" s="1112"/>
      <c r="GP165" s="1112"/>
      <c r="GQ165" s="1112"/>
      <c r="GR165" s="1112"/>
      <c r="GS165" s="1112"/>
      <c r="GT165" s="1112"/>
      <c r="GU165" s="1112"/>
      <c r="GV165" s="1112"/>
      <c r="GW165" s="1112"/>
      <c r="GX165" s="1112"/>
      <c r="GY165" s="1112"/>
      <c r="GZ165" s="1112"/>
      <c r="HA165" s="1112"/>
      <c r="HB165" s="1112"/>
      <c r="HC165" s="1112"/>
      <c r="HD165" s="1112"/>
      <c r="HE165" s="1112"/>
      <c r="HF165" s="1112"/>
      <c r="HG165" s="1112"/>
      <c r="HH165" s="1112"/>
      <c r="HI165" s="1112"/>
      <c r="HJ165" s="1112"/>
      <c r="HK165" s="1112"/>
      <c r="HL165" s="1112"/>
      <c r="HM165" s="1112"/>
      <c r="HN165" s="1112"/>
      <c r="HO165" s="1112"/>
      <c r="HP165" s="1112"/>
      <c r="HQ165" s="1112"/>
      <c r="HR165" s="1112"/>
      <c r="HS165" s="1112"/>
      <c r="HT165" s="1112"/>
      <c r="HU165" s="1112"/>
      <c r="HV165" s="1112"/>
      <c r="HW165" s="1112"/>
      <c r="HX165" s="1112"/>
      <c r="HY165" s="1112"/>
      <c r="HZ165" s="1112"/>
      <c r="IA165" s="1112"/>
      <c r="IB165" s="1112"/>
      <c r="IC165" s="1112"/>
      <c r="ID165" s="1112"/>
      <c r="IE165" s="1112"/>
      <c r="IF165" s="1112"/>
      <c r="IG165" s="1112"/>
      <c r="IH165" s="1112"/>
      <c r="II165" s="1112"/>
      <c r="IJ165" s="1112"/>
      <c r="IK165" s="1112"/>
      <c r="IL165" s="1112"/>
      <c r="IM165" s="1112"/>
      <c r="IN165" s="1112"/>
      <c r="IO165" s="1112"/>
      <c r="IP165" s="1112"/>
      <c r="IQ165" s="1112"/>
      <c r="IR165" s="1112"/>
      <c r="IS165" s="1112"/>
      <c r="IT165" s="1112"/>
      <c r="IU165" s="1112"/>
      <c r="IV165" s="1112"/>
      <c r="IW165" s="1112"/>
      <c r="IX165" s="1112"/>
      <c r="IY165" s="1112"/>
      <c r="IZ165" s="1112"/>
      <c r="JA165" s="1112"/>
      <c r="JB165" s="1112"/>
      <c r="JC165" s="1112"/>
      <c r="JD165" s="1112"/>
      <c r="JE165" s="1112"/>
      <c r="JF165" s="1112"/>
      <c r="JG165" s="1112"/>
      <c r="JH165" s="1112"/>
      <c r="JI165" s="1112"/>
      <c r="JJ165" s="1112"/>
      <c r="JK165" s="1112"/>
      <c r="JL165" s="1112"/>
      <c r="JM165" s="1112"/>
      <c r="JN165" s="1112"/>
      <c r="JO165" s="1112"/>
      <c r="JP165" s="1112"/>
      <c r="JQ165" s="1112"/>
      <c r="JR165" s="1112"/>
      <c r="JS165" s="1112"/>
      <c r="JT165" s="1112"/>
      <c r="JU165" s="1112"/>
      <c r="JV165" s="1112"/>
      <c r="JW165" s="1112"/>
      <c r="JX165" s="1112"/>
      <c r="JY165" s="1112"/>
      <c r="JZ165" s="1112"/>
      <c r="KA165" s="1112"/>
      <c r="KB165" s="1112"/>
      <c r="KC165" s="1112"/>
      <c r="KD165" s="1112"/>
      <c r="KE165" s="1112"/>
      <c r="KF165" s="1112"/>
      <c r="KG165" s="1112"/>
      <c r="KH165" s="1112"/>
      <c r="KI165" s="1112"/>
      <c r="KJ165" s="1112"/>
      <c r="KK165" s="1112"/>
      <c r="KL165" s="1112"/>
      <c r="KM165" s="1112"/>
      <c r="KN165" s="1112"/>
      <c r="KO165" s="1112"/>
      <c r="KP165" s="1112"/>
      <c r="KQ165" s="1112"/>
      <c r="KR165" s="1112"/>
      <c r="KS165" s="1112"/>
      <c r="KT165" s="1112"/>
      <c r="KU165" s="1112"/>
      <c r="KV165" s="1112"/>
      <c r="KW165" s="1112"/>
      <c r="KX165" s="1112"/>
      <c r="KY165" s="1112"/>
      <c r="KZ165" s="1112"/>
      <c r="LA165" s="1112"/>
      <c r="LB165" s="1112"/>
      <c r="LC165" s="1112"/>
      <c r="LD165" s="1112"/>
      <c r="LE165" s="1112"/>
      <c r="LF165" s="1112"/>
      <c r="LG165" s="1112"/>
      <c r="LH165" s="1112"/>
      <c r="LI165" s="1112"/>
      <c r="LJ165" s="1112"/>
      <c r="LK165" s="1112"/>
      <c r="LL165" s="1112"/>
      <c r="LM165" s="1112"/>
      <c r="LN165" s="1112"/>
      <c r="LO165" s="1112"/>
      <c r="LP165" s="1112"/>
      <c r="LQ165" s="1112"/>
      <c r="LR165" s="1112"/>
      <c r="LS165" s="1112"/>
      <c r="LT165" s="1112"/>
      <c r="LU165" s="1112"/>
      <c r="LV165" s="1112"/>
      <c r="LW165" s="1112"/>
      <c r="LX165" s="1112"/>
      <c r="LY165" s="1112"/>
      <c r="LZ165" s="1112"/>
      <c r="MA165" s="1112"/>
      <c r="MB165" s="1112"/>
      <c r="MC165" s="1112"/>
      <c r="MD165" s="1112"/>
      <c r="ME165" s="1112"/>
      <c r="MF165" s="1112"/>
      <c r="MG165" s="1112"/>
      <c r="MH165" s="1112"/>
      <c r="MI165" s="1112"/>
      <c r="MJ165" s="1112"/>
      <c r="MK165" s="1112"/>
      <c r="ML165" s="1112"/>
      <c r="MM165" s="1112"/>
      <c r="MN165" s="1112"/>
      <c r="MO165" s="1112"/>
      <c r="MP165" s="1112"/>
      <c r="MQ165" s="1112"/>
      <c r="MR165" s="1112"/>
      <c r="MS165" s="1112"/>
      <c r="MT165" s="1112"/>
      <c r="MU165" s="1112"/>
      <c r="MV165" s="1112"/>
      <c r="MW165" s="1112"/>
      <c r="MX165" s="1112"/>
      <c r="MY165" s="1112"/>
      <c r="MZ165" s="1112"/>
      <c r="NA165" s="1112"/>
      <c r="NB165" s="1112"/>
      <c r="NC165" s="1112"/>
      <c r="ND165" s="1112"/>
      <c r="NE165" s="1112"/>
      <c r="NF165" s="1112"/>
      <c r="NG165" s="1112"/>
      <c r="NH165" s="1112"/>
      <c r="NI165" s="1112"/>
      <c r="NJ165" s="1112"/>
      <c r="NK165" s="1112"/>
      <c r="NL165" s="1112"/>
      <c r="NM165" s="1112"/>
      <c r="NN165" s="1112"/>
      <c r="NO165" s="1112"/>
      <c r="NP165" s="1112"/>
      <c r="NQ165" s="1112"/>
      <c r="NR165" s="1112"/>
      <c r="NS165" s="1112"/>
      <c r="NT165" s="1112"/>
      <c r="NU165" s="1112"/>
      <c r="NV165" s="1112"/>
      <c r="NW165" s="1112"/>
      <c r="NX165" s="1112"/>
      <c r="NY165" s="1112"/>
      <c r="NZ165" s="1112"/>
      <c r="OA165" s="1112"/>
      <c r="OB165" s="1112"/>
      <c r="OC165" s="1112"/>
      <c r="OD165" s="1112"/>
      <c r="OE165" s="1112"/>
      <c r="OF165" s="1112"/>
      <c r="OG165" s="1112"/>
      <c r="OH165" s="1112"/>
      <c r="OI165" s="1112"/>
      <c r="OJ165" s="1112"/>
      <c r="OK165" s="1112"/>
      <c r="OL165" s="1112"/>
      <c r="OM165" s="1112"/>
      <c r="ON165" s="1112"/>
      <c r="OO165" s="1112"/>
      <c r="OP165" s="1112"/>
      <c r="OQ165" s="1112"/>
      <c r="OR165" s="1112"/>
      <c r="OS165" s="1112"/>
      <c r="OT165" s="1112"/>
      <c r="OU165" s="1112"/>
      <c r="OV165" s="1112"/>
      <c r="OW165" s="1112"/>
      <c r="OX165" s="1112"/>
      <c r="OY165" s="1112"/>
      <c r="OZ165" s="1112"/>
      <c r="PA165" s="1112"/>
      <c r="PB165" s="1112"/>
      <c r="PC165" s="1112"/>
      <c r="PD165" s="1112"/>
      <c r="PE165" s="1112"/>
      <c r="PF165" s="1112"/>
      <c r="PG165" s="1112"/>
      <c r="PH165" s="1112"/>
      <c r="PI165" s="1112"/>
      <c r="PJ165" s="1112"/>
      <c r="PK165" s="1112"/>
      <c r="PL165" s="1112"/>
      <c r="PM165" s="1112"/>
      <c r="PN165" s="1112"/>
      <c r="PO165" s="1112"/>
      <c r="PP165" s="1112"/>
      <c r="PQ165" s="1112"/>
      <c r="PR165" s="1112"/>
      <c r="PS165" s="1112"/>
      <c r="PT165" s="1112"/>
      <c r="PU165" s="1112"/>
      <c r="PV165" s="1112"/>
      <c r="PW165" s="1112"/>
      <c r="PX165" s="1112"/>
      <c r="PY165" s="1112"/>
      <c r="PZ165" s="1112"/>
      <c r="QA165" s="1112"/>
      <c r="QB165" s="1112"/>
      <c r="QC165" s="1112"/>
      <c r="QD165" s="1112"/>
      <c r="QE165" s="1112"/>
      <c r="QF165" s="1112"/>
      <c r="QG165" s="1112"/>
      <c r="QH165" s="1112"/>
      <c r="QI165" s="1112"/>
      <c r="QJ165" s="1112"/>
      <c r="QK165" s="1112"/>
      <c r="QL165" s="1112"/>
      <c r="QM165" s="1112"/>
      <c r="QN165" s="1112"/>
      <c r="QO165" s="1112"/>
      <c r="QP165" s="1112"/>
      <c r="QQ165" s="1112"/>
      <c r="QR165" s="1112"/>
      <c r="QS165" s="1112"/>
      <c r="QT165" s="1112"/>
      <c r="QU165" s="1112"/>
      <c r="QV165" s="1112"/>
      <c r="QW165" s="1112"/>
      <c r="QX165" s="1112"/>
      <c r="QY165" s="1112"/>
      <c r="QZ165" s="1112"/>
      <c r="RA165" s="1112"/>
      <c r="RB165" s="1112"/>
      <c r="RC165" s="1112"/>
      <c r="RD165" s="1112"/>
      <c r="RE165" s="1112"/>
      <c r="RF165" s="1112"/>
      <c r="RG165" s="1112"/>
      <c r="RH165" s="1112"/>
      <c r="RI165" s="1112"/>
      <c r="RJ165" s="1112"/>
      <c r="RK165" s="1112"/>
      <c r="RL165" s="1112"/>
      <c r="RM165" s="1112"/>
      <c r="RN165" s="1112"/>
      <c r="RO165" s="1112"/>
      <c r="RP165" s="1112"/>
      <c r="RQ165" s="1112"/>
      <c r="RR165" s="1112"/>
      <c r="RS165" s="1112"/>
      <c r="RT165" s="1112"/>
      <c r="RU165" s="1112"/>
      <c r="RV165" s="1112"/>
      <c r="RW165" s="1112"/>
      <c r="RX165" s="1112"/>
      <c r="RY165" s="1112"/>
      <c r="RZ165" s="1112"/>
      <c r="SA165" s="1112"/>
      <c r="SB165" s="1112"/>
      <c r="SC165" s="1112"/>
      <c r="SD165" s="1112"/>
      <c r="SE165" s="1112"/>
      <c r="SF165" s="1112"/>
      <c r="SG165" s="1112"/>
      <c r="SH165" s="1112"/>
      <c r="SI165" s="1112"/>
      <c r="SJ165" s="1112"/>
      <c r="SK165" s="1112"/>
      <c r="SL165" s="1112"/>
      <c r="SM165" s="1112"/>
      <c r="SN165" s="1112"/>
      <c r="SO165" s="1112"/>
      <c r="SP165" s="1112"/>
      <c r="SQ165" s="1112"/>
      <c r="SR165" s="1112"/>
      <c r="SS165" s="1112"/>
      <c r="ST165" s="1112"/>
      <c r="SU165" s="1112"/>
      <c r="SV165" s="1112"/>
      <c r="SW165" s="1112"/>
      <c r="SX165" s="1112"/>
      <c r="SY165" s="1112"/>
      <c r="SZ165" s="1112"/>
      <c r="TA165" s="1112"/>
      <c r="TB165" s="1112"/>
      <c r="TC165" s="1112"/>
      <c r="TD165" s="1112"/>
      <c r="TE165" s="1112"/>
      <c r="TF165" s="1112"/>
      <c r="TG165" s="1112"/>
      <c r="TH165" s="1112"/>
      <c r="TI165" s="1112"/>
      <c r="TJ165" s="1112"/>
      <c r="TK165" s="1112"/>
      <c r="TL165" s="1112"/>
      <c r="TM165" s="1112"/>
      <c r="TN165" s="1112"/>
      <c r="TO165" s="1112"/>
      <c r="TP165" s="1112"/>
      <c r="TQ165" s="1112"/>
      <c r="TR165" s="1112"/>
      <c r="TS165" s="1112"/>
      <c r="TT165" s="1112"/>
      <c r="TU165" s="1112"/>
      <c r="TV165" s="1112"/>
      <c r="TW165" s="1112"/>
      <c r="TX165" s="1112"/>
      <c r="TY165" s="1112"/>
      <c r="TZ165" s="1112"/>
      <c r="UA165" s="1112"/>
      <c r="UB165" s="1112"/>
      <c r="UC165" s="1112"/>
      <c r="UD165" s="1112"/>
      <c r="UE165" s="1112"/>
      <c r="UF165" s="1112"/>
      <c r="UG165" s="1112"/>
      <c r="UH165" s="1112"/>
      <c r="UI165" s="1112"/>
      <c r="UJ165" s="1112"/>
      <c r="UK165" s="1112"/>
      <c r="UL165" s="1112"/>
      <c r="UM165" s="1112"/>
      <c r="UN165" s="1112"/>
      <c r="UO165" s="1112"/>
      <c r="UP165" s="1112"/>
      <c r="UQ165" s="1112"/>
      <c r="UR165" s="1112"/>
      <c r="US165" s="1112"/>
      <c r="UT165" s="1112"/>
      <c r="UU165" s="1112"/>
      <c r="UV165" s="1112"/>
      <c r="UW165" s="1112"/>
      <c r="UX165" s="1112"/>
      <c r="UY165" s="1112"/>
      <c r="UZ165" s="1112"/>
      <c r="VA165" s="1112"/>
      <c r="VB165" s="1112"/>
      <c r="VC165" s="1112"/>
      <c r="VD165" s="1112"/>
      <c r="VE165" s="1112"/>
      <c r="VF165" s="1112"/>
      <c r="VG165" s="1112"/>
      <c r="VH165" s="1112"/>
      <c r="VI165" s="1112"/>
      <c r="VJ165" s="1112"/>
      <c r="VK165" s="1112"/>
      <c r="VL165" s="1112"/>
      <c r="VM165" s="1112"/>
      <c r="VN165" s="1112"/>
      <c r="VO165" s="1112"/>
      <c r="VP165" s="1112"/>
      <c r="VQ165" s="1112"/>
      <c r="VR165" s="1112"/>
      <c r="VS165" s="1112"/>
      <c r="VT165" s="1112"/>
      <c r="VU165" s="1112"/>
      <c r="VV165" s="1112"/>
      <c r="VW165" s="1112"/>
      <c r="VX165" s="1112"/>
      <c r="VY165" s="1112"/>
      <c r="VZ165" s="1112"/>
      <c r="WA165" s="1112"/>
    </row>
    <row r="166" spans="9:599">
      <c r="I166" s="1112"/>
      <c r="J166" s="1112"/>
      <c r="K166" s="1112"/>
      <c r="L166" s="1112"/>
      <c r="M166" s="1112"/>
      <c r="N166" s="1112"/>
      <c r="O166" s="1112"/>
      <c r="P166" s="1112"/>
      <c r="Q166" s="1112"/>
      <c r="R166" s="1112"/>
      <c r="S166" s="1112"/>
      <c r="T166" s="1112"/>
      <c r="U166" s="1112"/>
      <c r="V166" s="1112"/>
      <c r="W166" s="1112"/>
      <c r="X166" s="1112"/>
      <c r="Y166" s="1112"/>
      <c r="Z166" s="1112"/>
      <c r="AA166" s="1112"/>
      <c r="AB166" s="1112"/>
      <c r="AC166" s="1112"/>
      <c r="AD166" s="1112"/>
      <c r="AE166" s="1112"/>
      <c r="AF166" s="1112"/>
      <c r="AG166" s="1112"/>
      <c r="AH166" s="1112"/>
      <c r="AI166" s="1112"/>
      <c r="AJ166" s="1112"/>
      <c r="AK166" s="1112"/>
      <c r="AL166" s="1112"/>
      <c r="AM166" s="1112"/>
      <c r="AN166" s="1112"/>
      <c r="AO166" s="1112"/>
      <c r="AP166" s="1112"/>
      <c r="AQ166" s="1112"/>
      <c r="AR166" s="1112"/>
      <c r="AS166" s="1112"/>
      <c r="AT166" s="1112"/>
      <c r="AU166" s="1112"/>
      <c r="AV166" s="1112"/>
      <c r="AW166" s="1112"/>
      <c r="AX166" s="1112"/>
      <c r="AY166" s="1112"/>
      <c r="AZ166" s="1112"/>
      <c r="BA166" s="1112"/>
      <c r="BB166" s="1112"/>
      <c r="BC166" s="1112"/>
      <c r="BD166" s="1112"/>
      <c r="BE166" s="1112"/>
      <c r="BF166" s="1112"/>
      <c r="BG166" s="1112"/>
      <c r="BH166" s="1112"/>
      <c r="BI166" s="1112"/>
      <c r="BJ166" s="1112"/>
      <c r="BK166" s="1112"/>
      <c r="BL166" s="1112"/>
      <c r="BM166" s="1112"/>
      <c r="BN166" s="1112"/>
      <c r="BO166" s="1112"/>
      <c r="BP166" s="1112"/>
      <c r="BQ166" s="1112"/>
      <c r="BR166" s="1112"/>
      <c r="BS166" s="1112"/>
      <c r="BT166" s="1112"/>
      <c r="BU166" s="1112"/>
      <c r="BV166" s="1112"/>
      <c r="BW166" s="1112"/>
      <c r="BX166" s="1112"/>
      <c r="BY166" s="1112"/>
      <c r="BZ166" s="1112"/>
      <c r="CA166" s="1112"/>
      <c r="CB166" s="1112"/>
      <c r="CC166" s="1112"/>
      <c r="CD166" s="1112"/>
      <c r="CE166" s="1112"/>
      <c r="CF166" s="1112"/>
      <c r="CG166" s="1112"/>
      <c r="CH166" s="1112"/>
      <c r="CI166" s="1112"/>
      <c r="CJ166" s="1112"/>
      <c r="CK166" s="1112"/>
      <c r="CL166" s="1112"/>
      <c r="CM166" s="1112"/>
      <c r="CN166" s="1112"/>
      <c r="CO166" s="1112"/>
      <c r="CP166" s="1112"/>
      <c r="CQ166" s="1112"/>
      <c r="CR166" s="1112"/>
      <c r="CS166" s="1112"/>
      <c r="CT166" s="1112"/>
      <c r="CU166" s="1112"/>
      <c r="CV166" s="1112"/>
      <c r="CW166" s="1112"/>
      <c r="CX166" s="1112"/>
      <c r="CY166" s="1112"/>
      <c r="CZ166" s="1112"/>
      <c r="DA166" s="1112"/>
      <c r="DB166" s="1112"/>
      <c r="DC166" s="1112"/>
      <c r="DD166" s="1112"/>
      <c r="DE166" s="1112"/>
      <c r="DF166" s="1112"/>
      <c r="DG166" s="1112"/>
      <c r="DH166" s="1112"/>
      <c r="DI166" s="1112"/>
      <c r="DJ166" s="1112"/>
      <c r="DK166" s="1112"/>
      <c r="DL166" s="1112"/>
      <c r="DM166" s="1112"/>
      <c r="DN166" s="1112"/>
      <c r="DO166" s="1112"/>
      <c r="DP166" s="1112"/>
      <c r="DQ166" s="1112"/>
      <c r="DR166" s="1112"/>
      <c r="DS166" s="1112"/>
      <c r="DT166" s="1112"/>
      <c r="DU166" s="1112"/>
      <c r="DV166" s="1112"/>
      <c r="DW166" s="1112"/>
      <c r="DX166" s="1112"/>
      <c r="DY166" s="1112"/>
      <c r="DZ166" s="1112"/>
      <c r="EA166" s="1112"/>
      <c r="EB166" s="1112"/>
      <c r="EC166" s="1112"/>
      <c r="ED166" s="1112"/>
      <c r="EE166" s="1112"/>
      <c r="EF166" s="1112"/>
      <c r="EG166" s="1112"/>
      <c r="EH166" s="1112"/>
      <c r="EI166" s="1112"/>
      <c r="EJ166" s="1112"/>
      <c r="EK166" s="1112"/>
      <c r="EL166" s="1112"/>
      <c r="EM166" s="1112"/>
      <c r="EN166" s="1112"/>
      <c r="EO166" s="1112"/>
      <c r="EP166" s="1112"/>
      <c r="EQ166" s="1112"/>
      <c r="ER166" s="1112"/>
      <c r="ES166" s="1112"/>
      <c r="ET166" s="1112"/>
      <c r="EU166" s="1112"/>
      <c r="EV166" s="1112"/>
      <c r="EW166" s="1112"/>
      <c r="EX166" s="1112"/>
      <c r="EY166" s="1112"/>
      <c r="EZ166" s="1112"/>
      <c r="FA166" s="1112"/>
      <c r="FB166" s="1112"/>
      <c r="FC166" s="1112"/>
      <c r="FD166" s="1112"/>
      <c r="FE166" s="1112"/>
      <c r="FF166" s="1112"/>
      <c r="FG166" s="1112"/>
      <c r="FH166" s="1112"/>
      <c r="FI166" s="1112"/>
      <c r="FJ166" s="1112"/>
      <c r="FK166" s="1112"/>
      <c r="FL166" s="1112"/>
      <c r="FM166" s="1112"/>
      <c r="FN166" s="1112"/>
      <c r="FO166" s="1112"/>
      <c r="FP166" s="1112"/>
      <c r="FQ166" s="1112"/>
      <c r="FR166" s="1112"/>
      <c r="FS166" s="1112"/>
      <c r="FT166" s="1112"/>
      <c r="FU166" s="1112"/>
      <c r="FV166" s="1112"/>
      <c r="FW166" s="1112"/>
      <c r="FX166" s="1112"/>
      <c r="FY166" s="1112"/>
      <c r="FZ166" s="1112"/>
      <c r="GA166" s="1112"/>
      <c r="GB166" s="1112"/>
      <c r="GC166" s="1112"/>
      <c r="GD166" s="1112"/>
      <c r="GE166" s="1112"/>
      <c r="GF166" s="1112"/>
      <c r="GG166" s="1112"/>
      <c r="GH166" s="1112"/>
      <c r="GI166" s="1112"/>
      <c r="GJ166" s="1112"/>
      <c r="GK166" s="1112"/>
      <c r="GL166" s="1112"/>
      <c r="GM166" s="1112"/>
      <c r="GN166" s="1112"/>
      <c r="GO166" s="1112"/>
      <c r="GP166" s="1112"/>
      <c r="GQ166" s="1112"/>
      <c r="GR166" s="1112"/>
      <c r="GS166" s="1112"/>
      <c r="GT166" s="1112"/>
      <c r="GU166" s="1112"/>
      <c r="GV166" s="1112"/>
      <c r="GW166" s="1112"/>
      <c r="GX166" s="1112"/>
      <c r="GY166" s="1112"/>
      <c r="GZ166" s="1112"/>
      <c r="HA166" s="1112"/>
      <c r="HB166" s="1112"/>
      <c r="HC166" s="1112"/>
      <c r="HD166" s="1112"/>
      <c r="HE166" s="1112"/>
      <c r="HF166" s="1112"/>
      <c r="HG166" s="1112"/>
      <c r="HH166" s="1112"/>
      <c r="HI166" s="1112"/>
      <c r="HJ166" s="1112"/>
      <c r="HK166" s="1112"/>
      <c r="HL166" s="1112"/>
      <c r="HM166" s="1112"/>
      <c r="HN166" s="1112"/>
      <c r="HO166" s="1112"/>
      <c r="HP166" s="1112"/>
      <c r="HQ166" s="1112"/>
      <c r="HR166" s="1112"/>
      <c r="HS166" s="1112"/>
      <c r="HT166" s="1112"/>
      <c r="HU166" s="1112"/>
      <c r="HV166" s="1112"/>
      <c r="HW166" s="1112"/>
      <c r="HX166" s="1112"/>
      <c r="HY166" s="1112"/>
      <c r="HZ166" s="1112"/>
      <c r="IA166" s="1112"/>
      <c r="IB166" s="1112"/>
      <c r="IC166" s="1112"/>
      <c r="ID166" s="1112"/>
      <c r="IE166" s="1112"/>
      <c r="IF166" s="1112"/>
      <c r="IG166" s="1112"/>
      <c r="IH166" s="1112"/>
      <c r="II166" s="1112"/>
      <c r="IJ166" s="1112"/>
      <c r="IK166" s="1112"/>
      <c r="IL166" s="1112"/>
      <c r="IM166" s="1112"/>
      <c r="IN166" s="1112"/>
      <c r="IO166" s="1112"/>
      <c r="IP166" s="1112"/>
      <c r="IQ166" s="1112"/>
      <c r="IR166" s="1112"/>
      <c r="IS166" s="1112"/>
      <c r="IT166" s="1112"/>
      <c r="IU166" s="1112"/>
      <c r="IV166" s="1112"/>
      <c r="IW166" s="1112"/>
      <c r="IX166" s="1112"/>
      <c r="IY166" s="1112"/>
      <c r="IZ166" s="1112"/>
      <c r="JA166" s="1112"/>
      <c r="JB166" s="1112"/>
      <c r="JC166" s="1112"/>
      <c r="JD166" s="1112"/>
      <c r="JE166" s="1112"/>
      <c r="JF166" s="1112"/>
      <c r="JG166" s="1112"/>
      <c r="JH166" s="1112"/>
      <c r="JI166" s="1112"/>
      <c r="JJ166" s="1112"/>
      <c r="JK166" s="1112"/>
      <c r="JL166" s="1112"/>
      <c r="JM166" s="1112"/>
      <c r="JN166" s="1112"/>
      <c r="JO166" s="1112"/>
      <c r="JP166" s="1112"/>
      <c r="JQ166" s="1112"/>
      <c r="JR166" s="1112"/>
      <c r="JS166" s="1112"/>
      <c r="JT166" s="1112"/>
      <c r="JU166" s="1112"/>
      <c r="JV166" s="1112"/>
      <c r="JW166" s="1112"/>
      <c r="JX166" s="1112"/>
      <c r="JY166" s="1112"/>
      <c r="JZ166" s="1112"/>
      <c r="KA166" s="1112"/>
      <c r="KB166" s="1112"/>
      <c r="KC166" s="1112"/>
      <c r="KD166" s="1112"/>
      <c r="KE166" s="1112"/>
      <c r="KF166" s="1112"/>
      <c r="KG166" s="1112"/>
      <c r="KH166" s="1112"/>
      <c r="KI166" s="1112"/>
      <c r="KJ166" s="1112"/>
      <c r="KK166" s="1112"/>
      <c r="KL166" s="1112"/>
      <c r="KM166" s="1112"/>
      <c r="KN166" s="1112"/>
      <c r="KO166" s="1112"/>
      <c r="KP166" s="1112"/>
      <c r="KQ166" s="1112"/>
      <c r="KR166" s="1112"/>
      <c r="KS166" s="1112"/>
      <c r="KT166" s="1112"/>
      <c r="KU166" s="1112"/>
      <c r="KV166" s="1112"/>
      <c r="KW166" s="1112"/>
      <c r="KX166" s="1112"/>
      <c r="KY166" s="1112"/>
      <c r="KZ166" s="1112"/>
      <c r="LA166" s="1112"/>
      <c r="LB166" s="1112"/>
      <c r="LC166" s="1112"/>
      <c r="LD166" s="1112"/>
      <c r="LE166" s="1112"/>
      <c r="LF166" s="1112"/>
      <c r="LG166" s="1112"/>
      <c r="LH166" s="1112"/>
      <c r="LI166" s="1112"/>
      <c r="LJ166" s="1112"/>
      <c r="LK166" s="1112"/>
      <c r="LL166" s="1112"/>
      <c r="LM166" s="1112"/>
      <c r="LN166" s="1112"/>
      <c r="LO166" s="1112"/>
      <c r="LP166" s="1112"/>
      <c r="LQ166" s="1112"/>
      <c r="LR166" s="1112"/>
      <c r="LS166" s="1112"/>
      <c r="LT166" s="1112"/>
      <c r="LU166" s="1112"/>
      <c r="LV166" s="1112"/>
      <c r="LW166" s="1112"/>
      <c r="LX166" s="1112"/>
      <c r="LY166" s="1112"/>
      <c r="LZ166" s="1112"/>
      <c r="MA166" s="1112"/>
      <c r="MB166" s="1112"/>
      <c r="MC166" s="1112"/>
      <c r="MD166" s="1112"/>
      <c r="ME166" s="1112"/>
      <c r="MF166" s="1112"/>
      <c r="MG166" s="1112"/>
      <c r="MH166" s="1112"/>
      <c r="MI166" s="1112"/>
      <c r="MJ166" s="1112"/>
      <c r="MK166" s="1112"/>
      <c r="ML166" s="1112"/>
      <c r="MM166" s="1112"/>
      <c r="MN166" s="1112"/>
      <c r="MO166" s="1112"/>
      <c r="MP166" s="1112"/>
      <c r="MQ166" s="1112"/>
      <c r="MR166" s="1112"/>
      <c r="MS166" s="1112"/>
      <c r="MT166" s="1112"/>
      <c r="MU166" s="1112"/>
      <c r="MV166" s="1112"/>
      <c r="MW166" s="1112"/>
      <c r="MX166" s="1112"/>
      <c r="MY166" s="1112"/>
      <c r="MZ166" s="1112"/>
      <c r="NA166" s="1112"/>
      <c r="NB166" s="1112"/>
      <c r="NC166" s="1112"/>
      <c r="ND166" s="1112"/>
      <c r="NE166" s="1112"/>
      <c r="NF166" s="1112"/>
      <c r="NG166" s="1112"/>
      <c r="NH166" s="1112"/>
      <c r="NI166" s="1112"/>
      <c r="NJ166" s="1112"/>
      <c r="NK166" s="1112"/>
      <c r="NL166" s="1112"/>
      <c r="NM166" s="1112"/>
      <c r="NN166" s="1112"/>
      <c r="NO166" s="1112"/>
      <c r="NP166" s="1112"/>
      <c r="NQ166" s="1112"/>
      <c r="NR166" s="1112"/>
      <c r="NS166" s="1112"/>
      <c r="NT166" s="1112"/>
      <c r="NU166" s="1112"/>
      <c r="NV166" s="1112"/>
      <c r="NW166" s="1112"/>
      <c r="NX166" s="1112"/>
      <c r="NY166" s="1112"/>
      <c r="NZ166" s="1112"/>
      <c r="OA166" s="1112"/>
      <c r="OB166" s="1112"/>
      <c r="OC166" s="1112"/>
      <c r="OD166" s="1112"/>
      <c r="OE166" s="1112"/>
      <c r="OF166" s="1112"/>
      <c r="OG166" s="1112"/>
      <c r="OH166" s="1112"/>
      <c r="OI166" s="1112"/>
      <c r="OJ166" s="1112"/>
      <c r="OK166" s="1112"/>
      <c r="OL166" s="1112"/>
      <c r="OM166" s="1112"/>
      <c r="ON166" s="1112"/>
      <c r="OO166" s="1112"/>
      <c r="OP166" s="1112"/>
      <c r="OQ166" s="1112"/>
      <c r="OR166" s="1112"/>
      <c r="OS166" s="1112"/>
      <c r="OT166" s="1112"/>
      <c r="OU166" s="1112"/>
      <c r="OV166" s="1112"/>
      <c r="OW166" s="1112"/>
      <c r="OX166" s="1112"/>
      <c r="OY166" s="1112"/>
      <c r="OZ166" s="1112"/>
      <c r="PA166" s="1112"/>
      <c r="PB166" s="1112"/>
      <c r="PC166" s="1112"/>
      <c r="PD166" s="1112"/>
      <c r="PE166" s="1112"/>
      <c r="PF166" s="1112"/>
      <c r="PG166" s="1112"/>
      <c r="PH166" s="1112"/>
      <c r="PI166" s="1112"/>
      <c r="PJ166" s="1112"/>
      <c r="PK166" s="1112"/>
      <c r="PL166" s="1112"/>
      <c r="PM166" s="1112"/>
      <c r="PN166" s="1112"/>
      <c r="PO166" s="1112"/>
      <c r="PP166" s="1112"/>
      <c r="PQ166" s="1112"/>
      <c r="PR166" s="1112"/>
      <c r="PS166" s="1112"/>
      <c r="PT166" s="1112"/>
      <c r="PU166" s="1112"/>
      <c r="PV166" s="1112"/>
      <c r="PW166" s="1112"/>
      <c r="PX166" s="1112"/>
      <c r="PY166" s="1112"/>
      <c r="PZ166" s="1112"/>
      <c r="QA166" s="1112"/>
      <c r="QB166" s="1112"/>
      <c r="QC166" s="1112"/>
      <c r="QD166" s="1112"/>
      <c r="QE166" s="1112"/>
      <c r="QF166" s="1112"/>
      <c r="QG166" s="1112"/>
      <c r="QH166" s="1112"/>
      <c r="QI166" s="1112"/>
      <c r="QJ166" s="1112"/>
      <c r="QK166" s="1112"/>
      <c r="QL166" s="1112"/>
      <c r="QM166" s="1112"/>
      <c r="QN166" s="1112"/>
      <c r="QO166" s="1112"/>
      <c r="QP166" s="1112"/>
      <c r="QQ166" s="1112"/>
      <c r="QR166" s="1112"/>
      <c r="QS166" s="1112"/>
      <c r="QT166" s="1112"/>
      <c r="QU166" s="1112"/>
      <c r="QV166" s="1112"/>
      <c r="QW166" s="1112"/>
      <c r="QX166" s="1112"/>
      <c r="QY166" s="1112"/>
      <c r="QZ166" s="1112"/>
      <c r="RA166" s="1112"/>
      <c r="RB166" s="1112"/>
      <c r="RC166" s="1112"/>
      <c r="RD166" s="1112"/>
      <c r="RE166" s="1112"/>
      <c r="RF166" s="1112"/>
      <c r="RG166" s="1112"/>
      <c r="RH166" s="1112"/>
      <c r="RI166" s="1112"/>
      <c r="RJ166" s="1112"/>
      <c r="RK166" s="1112"/>
      <c r="RL166" s="1112"/>
      <c r="RM166" s="1112"/>
      <c r="RN166" s="1112"/>
      <c r="RO166" s="1112"/>
      <c r="RP166" s="1112"/>
      <c r="RQ166" s="1112"/>
      <c r="RR166" s="1112"/>
      <c r="RS166" s="1112"/>
      <c r="RT166" s="1112"/>
      <c r="RU166" s="1112"/>
      <c r="RV166" s="1112"/>
      <c r="RW166" s="1112"/>
      <c r="RX166" s="1112"/>
      <c r="RY166" s="1112"/>
      <c r="RZ166" s="1112"/>
      <c r="SA166" s="1112"/>
      <c r="SB166" s="1112"/>
      <c r="SC166" s="1112"/>
      <c r="SD166" s="1112"/>
      <c r="SE166" s="1112"/>
      <c r="SF166" s="1112"/>
      <c r="SG166" s="1112"/>
      <c r="SH166" s="1112"/>
      <c r="SI166" s="1112"/>
      <c r="SJ166" s="1112"/>
      <c r="SK166" s="1112"/>
      <c r="SL166" s="1112"/>
      <c r="SM166" s="1112"/>
      <c r="SN166" s="1112"/>
      <c r="SO166" s="1112"/>
      <c r="SP166" s="1112"/>
      <c r="SQ166" s="1112"/>
      <c r="SR166" s="1112"/>
      <c r="SS166" s="1112"/>
      <c r="ST166" s="1112"/>
      <c r="SU166" s="1112"/>
      <c r="SV166" s="1112"/>
      <c r="SW166" s="1112"/>
      <c r="SX166" s="1112"/>
      <c r="SY166" s="1112"/>
      <c r="SZ166" s="1112"/>
      <c r="TA166" s="1112"/>
      <c r="TB166" s="1112"/>
      <c r="TC166" s="1112"/>
      <c r="TD166" s="1112"/>
      <c r="TE166" s="1112"/>
      <c r="TF166" s="1112"/>
      <c r="TG166" s="1112"/>
      <c r="TH166" s="1112"/>
      <c r="TI166" s="1112"/>
      <c r="TJ166" s="1112"/>
      <c r="TK166" s="1112"/>
      <c r="TL166" s="1112"/>
      <c r="TM166" s="1112"/>
      <c r="TN166" s="1112"/>
      <c r="TO166" s="1112"/>
      <c r="TP166" s="1112"/>
      <c r="TQ166" s="1112"/>
      <c r="TR166" s="1112"/>
      <c r="TS166" s="1112"/>
      <c r="TT166" s="1112"/>
      <c r="TU166" s="1112"/>
      <c r="TV166" s="1112"/>
      <c r="TW166" s="1112"/>
      <c r="TX166" s="1112"/>
      <c r="TY166" s="1112"/>
      <c r="TZ166" s="1112"/>
      <c r="UA166" s="1112"/>
      <c r="UB166" s="1112"/>
      <c r="UC166" s="1112"/>
      <c r="UD166" s="1112"/>
      <c r="UE166" s="1112"/>
      <c r="UF166" s="1112"/>
      <c r="UG166" s="1112"/>
      <c r="UH166" s="1112"/>
      <c r="UI166" s="1112"/>
      <c r="UJ166" s="1112"/>
      <c r="UK166" s="1112"/>
      <c r="UL166" s="1112"/>
      <c r="UM166" s="1112"/>
      <c r="UN166" s="1112"/>
      <c r="UO166" s="1112"/>
      <c r="UP166" s="1112"/>
      <c r="UQ166" s="1112"/>
      <c r="UR166" s="1112"/>
      <c r="US166" s="1112"/>
      <c r="UT166" s="1112"/>
      <c r="UU166" s="1112"/>
      <c r="UV166" s="1112"/>
      <c r="UW166" s="1112"/>
      <c r="UX166" s="1112"/>
      <c r="UY166" s="1112"/>
      <c r="UZ166" s="1112"/>
      <c r="VA166" s="1112"/>
      <c r="VB166" s="1112"/>
      <c r="VC166" s="1112"/>
      <c r="VD166" s="1112"/>
      <c r="VE166" s="1112"/>
      <c r="VF166" s="1112"/>
      <c r="VG166" s="1112"/>
      <c r="VH166" s="1112"/>
      <c r="VI166" s="1112"/>
      <c r="VJ166" s="1112"/>
      <c r="VK166" s="1112"/>
      <c r="VL166" s="1112"/>
      <c r="VM166" s="1112"/>
      <c r="VN166" s="1112"/>
      <c r="VO166" s="1112"/>
      <c r="VP166" s="1112"/>
      <c r="VQ166" s="1112"/>
      <c r="VR166" s="1112"/>
      <c r="VS166" s="1112"/>
      <c r="VT166" s="1112"/>
      <c r="VU166" s="1112"/>
      <c r="VV166" s="1112"/>
      <c r="VW166" s="1112"/>
      <c r="VX166" s="1112"/>
      <c r="VY166" s="1112"/>
      <c r="VZ166" s="1112"/>
      <c r="WA166" s="1112"/>
    </row>
    <row r="167" spans="9:599">
      <c r="I167" s="1112"/>
      <c r="J167" s="1112"/>
      <c r="K167" s="1112"/>
      <c r="L167" s="1112"/>
      <c r="M167" s="1112"/>
      <c r="N167" s="1112"/>
      <c r="O167" s="1112"/>
      <c r="P167" s="1112"/>
      <c r="Q167" s="1112"/>
      <c r="R167" s="1112"/>
      <c r="S167" s="1112"/>
      <c r="T167" s="1112"/>
      <c r="U167" s="1112"/>
      <c r="V167" s="1112"/>
      <c r="W167" s="1112"/>
      <c r="X167" s="1112"/>
      <c r="Y167" s="1112"/>
      <c r="Z167" s="1112"/>
      <c r="AA167" s="1112"/>
      <c r="AB167" s="1112"/>
      <c r="AC167" s="1112"/>
      <c r="AD167" s="1112"/>
      <c r="AE167" s="1112"/>
      <c r="AF167" s="1112"/>
      <c r="AG167" s="1112"/>
      <c r="AH167" s="1112"/>
      <c r="AI167" s="1112"/>
      <c r="AJ167" s="1112"/>
      <c r="AK167" s="1112"/>
      <c r="AL167" s="1112"/>
      <c r="AM167" s="1112"/>
      <c r="AN167" s="1112"/>
      <c r="AO167" s="1112"/>
      <c r="AP167" s="1112"/>
      <c r="AQ167" s="1112"/>
      <c r="AR167" s="1112"/>
      <c r="AS167" s="1112"/>
      <c r="AT167" s="1112"/>
      <c r="AU167" s="1112"/>
      <c r="AV167" s="1112"/>
      <c r="AW167" s="1112"/>
      <c r="AX167" s="1112"/>
      <c r="AY167" s="1112"/>
      <c r="AZ167" s="1112"/>
      <c r="BA167" s="1112"/>
      <c r="BB167" s="1112"/>
      <c r="BC167" s="1112"/>
      <c r="BD167" s="1112"/>
      <c r="BE167" s="1112"/>
      <c r="BF167" s="1112"/>
      <c r="BG167" s="1112"/>
      <c r="BH167" s="1112"/>
      <c r="BI167" s="1112"/>
      <c r="BJ167" s="1112"/>
      <c r="BK167" s="1112"/>
      <c r="BL167" s="1112"/>
      <c r="BM167" s="1112"/>
      <c r="BN167" s="1112"/>
      <c r="BO167" s="1112"/>
      <c r="BP167" s="1112"/>
      <c r="BQ167" s="1112"/>
      <c r="BR167" s="1112"/>
      <c r="BS167" s="1112"/>
      <c r="BT167" s="1112"/>
      <c r="BU167" s="1112"/>
      <c r="BV167" s="1112"/>
      <c r="BW167" s="1112"/>
      <c r="BX167" s="1112"/>
      <c r="BY167" s="1112"/>
      <c r="BZ167" s="1112"/>
      <c r="CA167" s="1112"/>
      <c r="CB167" s="1112"/>
      <c r="CC167" s="1112"/>
      <c r="CD167" s="1112"/>
      <c r="CE167" s="1112"/>
      <c r="CF167" s="1112"/>
      <c r="CG167" s="1112"/>
      <c r="CH167" s="1112"/>
      <c r="CI167" s="1112"/>
      <c r="CJ167" s="1112"/>
      <c r="CK167" s="1112"/>
      <c r="CL167" s="1112"/>
      <c r="CM167" s="1112"/>
      <c r="CN167" s="1112"/>
      <c r="CO167" s="1112"/>
      <c r="CP167" s="1112"/>
      <c r="CQ167" s="1112"/>
      <c r="CR167" s="1112"/>
      <c r="CS167" s="1112"/>
      <c r="CT167" s="1112"/>
      <c r="CU167" s="1112"/>
      <c r="CV167" s="1112"/>
      <c r="CW167" s="1112"/>
      <c r="CX167" s="1112"/>
      <c r="CY167" s="1112"/>
      <c r="CZ167" s="1112"/>
      <c r="DA167" s="1112"/>
      <c r="DB167" s="1112"/>
      <c r="DC167" s="1112"/>
      <c r="DD167" s="1112"/>
      <c r="DE167" s="1112"/>
      <c r="DF167" s="1112"/>
      <c r="DG167" s="1112"/>
      <c r="DH167" s="1112"/>
      <c r="DI167" s="1112"/>
      <c r="DJ167" s="1112"/>
      <c r="DK167" s="1112"/>
      <c r="DL167" s="1112"/>
      <c r="DM167" s="1112"/>
      <c r="DN167" s="1112"/>
      <c r="DO167" s="1112"/>
      <c r="DP167" s="1112"/>
      <c r="DQ167" s="1112"/>
      <c r="DR167" s="1112"/>
      <c r="DS167" s="1112"/>
      <c r="DT167" s="1112"/>
      <c r="DU167" s="1112"/>
      <c r="DV167" s="1112"/>
      <c r="DW167" s="1112"/>
      <c r="DX167" s="1112"/>
      <c r="DY167" s="1112"/>
      <c r="DZ167" s="1112"/>
      <c r="EA167" s="1112"/>
      <c r="EB167" s="1112"/>
      <c r="EC167" s="1112"/>
      <c r="ED167" s="1112"/>
      <c r="EE167" s="1112"/>
      <c r="EF167" s="1112"/>
      <c r="EG167" s="1112"/>
      <c r="EH167" s="1112"/>
      <c r="EI167" s="1112"/>
      <c r="EJ167" s="1112"/>
      <c r="EK167" s="1112"/>
      <c r="EL167" s="1112"/>
      <c r="EM167" s="1112"/>
      <c r="EN167" s="1112"/>
      <c r="EO167" s="1112"/>
      <c r="EP167" s="1112"/>
      <c r="EQ167" s="1112"/>
      <c r="ER167" s="1112"/>
      <c r="ES167" s="1112"/>
      <c r="ET167" s="1112"/>
      <c r="EU167" s="1112"/>
      <c r="EV167" s="1112"/>
      <c r="EW167" s="1112"/>
      <c r="EX167" s="1112"/>
      <c r="EY167" s="1112"/>
      <c r="EZ167" s="1112"/>
      <c r="FA167" s="1112"/>
      <c r="FB167" s="1112"/>
      <c r="FC167" s="1112"/>
      <c r="FD167" s="1112"/>
      <c r="FE167" s="1112"/>
      <c r="FF167" s="1112"/>
      <c r="FG167" s="1112"/>
      <c r="FH167" s="1112"/>
      <c r="FI167" s="1112"/>
      <c r="FJ167" s="1112"/>
      <c r="FK167" s="1112"/>
      <c r="FL167" s="1112"/>
      <c r="FM167" s="1112"/>
      <c r="FN167" s="1112"/>
      <c r="FO167" s="1112"/>
      <c r="FP167" s="1112"/>
      <c r="FQ167" s="1112"/>
      <c r="FR167" s="1112"/>
      <c r="FS167" s="1112"/>
      <c r="FT167" s="1112"/>
      <c r="FU167" s="1112"/>
      <c r="FV167" s="1112"/>
      <c r="FW167" s="1112"/>
      <c r="FX167" s="1112"/>
      <c r="FY167" s="1112"/>
      <c r="FZ167" s="1112"/>
      <c r="GA167" s="1112"/>
      <c r="GB167" s="1112"/>
      <c r="GC167" s="1112"/>
      <c r="GD167" s="1112"/>
      <c r="GE167" s="1112"/>
      <c r="GF167" s="1112"/>
      <c r="GG167" s="1112"/>
      <c r="GH167" s="1112"/>
      <c r="GI167" s="1112"/>
      <c r="GJ167" s="1112"/>
      <c r="GK167" s="1112"/>
      <c r="GL167" s="1112"/>
      <c r="GM167" s="1112"/>
      <c r="GN167" s="1112"/>
      <c r="GO167" s="1112"/>
      <c r="GP167" s="1112"/>
      <c r="GQ167" s="1112"/>
      <c r="GR167" s="1112"/>
      <c r="GS167" s="1112"/>
      <c r="GT167" s="1112"/>
      <c r="GU167" s="1112"/>
      <c r="GV167" s="1112"/>
      <c r="GW167" s="1112"/>
      <c r="GX167" s="1112"/>
      <c r="GY167" s="1112"/>
      <c r="GZ167" s="1112"/>
      <c r="HA167" s="1112"/>
      <c r="HB167" s="1112"/>
      <c r="HC167" s="1112"/>
      <c r="HD167" s="1112"/>
      <c r="HE167" s="1112"/>
      <c r="HF167" s="1112"/>
      <c r="HG167" s="1112"/>
      <c r="HH167" s="1112"/>
      <c r="HI167" s="1112"/>
      <c r="HJ167" s="1112"/>
      <c r="HK167" s="1112"/>
      <c r="HL167" s="1112"/>
      <c r="HM167" s="1112"/>
      <c r="HN167" s="1112"/>
      <c r="HO167" s="1112"/>
      <c r="HP167" s="1112"/>
      <c r="HQ167" s="1112"/>
      <c r="HR167" s="1112"/>
      <c r="HS167" s="1112"/>
      <c r="HT167" s="1112"/>
      <c r="HU167" s="1112"/>
      <c r="HV167" s="1112"/>
      <c r="HW167" s="1112"/>
      <c r="HX167" s="1112"/>
      <c r="HY167" s="1112"/>
      <c r="HZ167" s="1112"/>
      <c r="IA167" s="1112"/>
      <c r="IB167" s="1112"/>
      <c r="IC167" s="1112"/>
      <c r="ID167" s="1112"/>
      <c r="IE167" s="1112"/>
      <c r="IF167" s="1112"/>
      <c r="IG167" s="1112"/>
      <c r="IH167" s="1112"/>
      <c r="II167" s="1112"/>
      <c r="IJ167" s="1112"/>
      <c r="IK167" s="1112"/>
      <c r="IL167" s="1112"/>
      <c r="IM167" s="1112"/>
      <c r="IN167" s="1112"/>
      <c r="IO167" s="1112"/>
      <c r="IP167" s="1112"/>
      <c r="IQ167" s="1112"/>
      <c r="IR167" s="1112"/>
      <c r="IS167" s="1112"/>
      <c r="IT167" s="1112"/>
      <c r="IU167" s="1112"/>
      <c r="IV167" s="1112"/>
      <c r="IW167" s="1112"/>
      <c r="IX167" s="1112"/>
      <c r="IY167" s="1112"/>
      <c r="IZ167" s="1112"/>
      <c r="JA167" s="1112"/>
      <c r="JB167" s="1112"/>
      <c r="JC167" s="1112"/>
      <c r="JD167" s="1112"/>
      <c r="JE167" s="1112"/>
      <c r="JF167" s="1112"/>
      <c r="JG167" s="1112"/>
      <c r="JH167" s="1112"/>
      <c r="JI167" s="1112"/>
      <c r="JJ167" s="1112"/>
      <c r="JK167" s="1112"/>
      <c r="JL167" s="1112"/>
      <c r="JM167" s="1112"/>
      <c r="JN167" s="1112"/>
      <c r="JO167" s="1112"/>
      <c r="JP167" s="1112"/>
      <c r="JQ167" s="1112"/>
      <c r="JR167" s="1112"/>
      <c r="JS167" s="1112"/>
      <c r="JT167" s="1112"/>
      <c r="JU167" s="1112"/>
      <c r="JV167" s="1112"/>
      <c r="JW167" s="1112"/>
      <c r="JX167" s="1112"/>
      <c r="JY167" s="1112"/>
      <c r="JZ167" s="1112"/>
      <c r="KA167" s="1112"/>
      <c r="KB167" s="1112"/>
      <c r="KC167" s="1112"/>
      <c r="KD167" s="1112"/>
      <c r="KE167" s="1112"/>
      <c r="KF167" s="1112"/>
      <c r="KG167" s="1112"/>
      <c r="KH167" s="1112"/>
      <c r="KI167" s="1112"/>
      <c r="KJ167" s="1112"/>
      <c r="KK167" s="1112"/>
      <c r="KL167" s="1112"/>
      <c r="KM167" s="1112"/>
      <c r="KN167" s="1112"/>
      <c r="KO167" s="1112"/>
      <c r="KP167" s="1112"/>
      <c r="KQ167" s="1112"/>
      <c r="KR167" s="1112"/>
      <c r="KS167" s="1112"/>
      <c r="KT167" s="1112"/>
      <c r="KU167" s="1112"/>
      <c r="KV167" s="1112"/>
      <c r="KW167" s="1112"/>
      <c r="KX167" s="1112"/>
      <c r="KY167" s="1112"/>
      <c r="KZ167" s="1112"/>
      <c r="LA167" s="1112"/>
      <c r="LB167" s="1112"/>
      <c r="LC167" s="1112"/>
      <c r="LD167" s="1112"/>
      <c r="LE167" s="1112"/>
      <c r="LF167" s="1112"/>
      <c r="LG167" s="1112"/>
      <c r="LH167" s="1112"/>
      <c r="LI167" s="1112"/>
      <c r="LJ167" s="1112"/>
      <c r="LK167" s="1112"/>
      <c r="LL167" s="1112"/>
      <c r="LM167" s="1112"/>
      <c r="LN167" s="1112"/>
      <c r="LO167" s="1112"/>
      <c r="LP167" s="1112"/>
      <c r="LQ167" s="1112"/>
      <c r="LR167" s="1112"/>
      <c r="LS167" s="1112"/>
      <c r="LT167" s="1112"/>
      <c r="LU167" s="1112"/>
      <c r="LV167" s="1112"/>
      <c r="LW167" s="1112"/>
      <c r="LX167" s="1112"/>
      <c r="LY167" s="1112"/>
      <c r="LZ167" s="1112"/>
      <c r="MA167" s="1112"/>
      <c r="MB167" s="1112"/>
      <c r="MC167" s="1112"/>
      <c r="MD167" s="1112"/>
      <c r="ME167" s="1112"/>
      <c r="MF167" s="1112"/>
      <c r="MG167" s="1112"/>
      <c r="MH167" s="1112"/>
      <c r="MI167" s="1112"/>
      <c r="MJ167" s="1112"/>
      <c r="MK167" s="1112"/>
      <c r="ML167" s="1112"/>
      <c r="MM167" s="1112"/>
      <c r="MN167" s="1112"/>
      <c r="MO167" s="1112"/>
      <c r="MP167" s="1112"/>
      <c r="MQ167" s="1112"/>
      <c r="MR167" s="1112"/>
      <c r="MS167" s="1112"/>
      <c r="MT167" s="1112"/>
      <c r="MU167" s="1112"/>
      <c r="MV167" s="1112"/>
      <c r="MW167" s="1112"/>
      <c r="MX167" s="1112"/>
      <c r="MY167" s="1112"/>
      <c r="MZ167" s="1112"/>
      <c r="NA167" s="1112"/>
      <c r="NB167" s="1112"/>
      <c r="NC167" s="1112"/>
      <c r="ND167" s="1112"/>
      <c r="NE167" s="1112"/>
      <c r="NF167" s="1112"/>
      <c r="NG167" s="1112"/>
      <c r="NH167" s="1112"/>
      <c r="NI167" s="1112"/>
      <c r="NJ167" s="1112"/>
      <c r="NK167" s="1112"/>
      <c r="NL167" s="1112"/>
      <c r="NM167" s="1112"/>
      <c r="NN167" s="1112"/>
      <c r="NO167" s="1112"/>
      <c r="NP167" s="1112"/>
      <c r="NQ167" s="1112"/>
      <c r="NR167" s="1112"/>
      <c r="NS167" s="1112"/>
      <c r="NT167" s="1112"/>
      <c r="NU167" s="1112"/>
      <c r="NV167" s="1112"/>
      <c r="NW167" s="1112"/>
      <c r="NX167" s="1112"/>
      <c r="NY167" s="1112"/>
      <c r="NZ167" s="1112"/>
      <c r="OA167" s="1112"/>
      <c r="OB167" s="1112"/>
      <c r="OC167" s="1112"/>
      <c r="OD167" s="1112"/>
      <c r="OE167" s="1112"/>
      <c r="OF167" s="1112"/>
      <c r="OG167" s="1112"/>
      <c r="OH167" s="1112"/>
      <c r="OI167" s="1112"/>
      <c r="OJ167" s="1112"/>
      <c r="OK167" s="1112"/>
      <c r="OL167" s="1112"/>
      <c r="OM167" s="1112"/>
      <c r="ON167" s="1112"/>
      <c r="OO167" s="1112"/>
      <c r="OP167" s="1112"/>
      <c r="OQ167" s="1112"/>
      <c r="OR167" s="1112"/>
      <c r="OS167" s="1112"/>
      <c r="OT167" s="1112"/>
      <c r="OU167" s="1112"/>
      <c r="OV167" s="1112"/>
      <c r="OW167" s="1112"/>
      <c r="OX167" s="1112"/>
      <c r="OY167" s="1112"/>
      <c r="OZ167" s="1112"/>
      <c r="PA167" s="1112"/>
      <c r="PB167" s="1112"/>
      <c r="PC167" s="1112"/>
      <c r="PD167" s="1112"/>
      <c r="PE167" s="1112"/>
      <c r="PF167" s="1112"/>
      <c r="PG167" s="1112"/>
      <c r="PH167" s="1112"/>
      <c r="PI167" s="1112"/>
      <c r="PJ167" s="1112"/>
      <c r="PK167" s="1112"/>
      <c r="PL167" s="1112"/>
      <c r="PM167" s="1112"/>
      <c r="PN167" s="1112"/>
      <c r="PO167" s="1112"/>
      <c r="PP167" s="1112"/>
      <c r="PQ167" s="1112"/>
      <c r="PR167" s="1112"/>
      <c r="PS167" s="1112"/>
      <c r="PT167" s="1112"/>
      <c r="PU167" s="1112"/>
      <c r="PV167" s="1112"/>
      <c r="PW167" s="1112"/>
      <c r="PX167" s="1112"/>
      <c r="PY167" s="1112"/>
      <c r="PZ167" s="1112"/>
      <c r="QA167" s="1112"/>
      <c r="QB167" s="1112"/>
      <c r="QC167" s="1112"/>
      <c r="QD167" s="1112"/>
      <c r="QE167" s="1112"/>
      <c r="QF167" s="1112"/>
      <c r="QG167" s="1112"/>
      <c r="QH167" s="1112"/>
      <c r="QI167" s="1112"/>
      <c r="QJ167" s="1112"/>
      <c r="QK167" s="1112"/>
      <c r="QL167" s="1112"/>
      <c r="QM167" s="1112"/>
      <c r="QN167" s="1112"/>
      <c r="QO167" s="1112"/>
      <c r="QP167" s="1112"/>
      <c r="QQ167" s="1112"/>
      <c r="QR167" s="1112"/>
      <c r="QS167" s="1112"/>
      <c r="QT167" s="1112"/>
      <c r="QU167" s="1112"/>
      <c r="QV167" s="1112"/>
      <c r="QW167" s="1112"/>
      <c r="QX167" s="1112"/>
      <c r="QY167" s="1112"/>
      <c r="QZ167" s="1112"/>
      <c r="RA167" s="1112"/>
      <c r="RB167" s="1112"/>
      <c r="RC167" s="1112"/>
      <c r="RD167" s="1112"/>
      <c r="RE167" s="1112"/>
      <c r="RF167" s="1112"/>
      <c r="RG167" s="1112"/>
      <c r="RH167" s="1112"/>
      <c r="RI167" s="1112"/>
      <c r="RJ167" s="1112"/>
      <c r="RK167" s="1112"/>
      <c r="RL167" s="1112"/>
      <c r="RM167" s="1112"/>
      <c r="RN167" s="1112"/>
      <c r="RO167" s="1112"/>
      <c r="RP167" s="1112"/>
      <c r="RQ167" s="1112"/>
      <c r="RR167" s="1112"/>
      <c r="RS167" s="1112"/>
      <c r="RT167" s="1112"/>
      <c r="RU167" s="1112"/>
      <c r="RV167" s="1112"/>
      <c r="RW167" s="1112"/>
      <c r="RX167" s="1112"/>
      <c r="RY167" s="1112"/>
      <c r="RZ167" s="1112"/>
      <c r="SA167" s="1112"/>
      <c r="SB167" s="1112"/>
      <c r="SC167" s="1112"/>
      <c r="SD167" s="1112"/>
      <c r="SE167" s="1112"/>
      <c r="SF167" s="1112"/>
      <c r="SG167" s="1112"/>
      <c r="SH167" s="1112"/>
      <c r="SI167" s="1112"/>
      <c r="SJ167" s="1112"/>
      <c r="SK167" s="1112"/>
      <c r="SL167" s="1112"/>
      <c r="SM167" s="1112"/>
      <c r="SN167" s="1112"/>
      <c r="SO167" s="1112"/>
      <c r="SP167" s="1112"/>
      <c r="SQ167" s="1112"/>
      <c r="SR167" s="1112"/>
      <c r="SS167" s="1112"/>
      <c r="ST167" s="1112"/>
      <c r="SU167" s="1112"/>
      <c r="SV167" s="1112"/>
      <c r="SW167" s="1112"/>
      <c r="SX167" s="1112"/>
      <c r="SY167" s="1112"/>
      <c r="SZ167" s="1112"/>
      <c r="TA167" s="1112"/>
      <c r="TB167" s="1112"/>
      <c r="TC167" s="1112"/>
      <c r="TD167" s="1112"/>
      <c r="TE167" s="1112"/>
      <c r="TF167" s="1112"/>
      <c r="TG167" s="1112"/>
      <c r="TH167" s="1112"/>
      <c r="TI167" s="1112"/>
      <c r="TJ167" s="1112"/>
      <c r="TK167" s="1112"/>
      <c r="TL167" s="1112"/>
      <c r="TM167" s="1112"/>
      <c r="TN167" s="1112"/>
      <c r="TO167" s="1112"/>
      <c r="TP167" s="1112"/>
      <c r="TQ167" s="1112"/>
      <c r="TR167" s="1112"/>
      <c r="TS167" s="1112"/>
      <c r="TT167" s="1112"/>
      <c r="TU167" s="1112"/>
      <c r="TV167" s="1112"/>
      <c r="TW167" s="1112"/>
      <c r="TX167" s="1112"/>
      <c r="TY167" s="1112"/>
      <c r="TZ167" s="1112"/>
      <c r="UA167" s="1112"/>
      <c r="UB167" s="1112"/>
      <c r="UC167" s="1112"/>
      <c r="UD167" s="1112"/>
      <c r="UE167" s="1112"/>
      <c r="UF167" s="1112"/>
      <c r="UG167" s="1112"/>
      <c r="UH167" s="1112"/>
      <c r="UI167" s="1112"/>
      <c r="UJ167" s="1112"/>
      <c r="UK167" s="1112"/>
      <c r="UL167" s="1112"/>
      <c r="UM167" s="1112"/>
      <c r="UN167" s="1112"/>
      <c r="UO167" s="1112"/>
      <c r="UP167" s="1112"/>
      <c r="UQ167" s="1112"/>
      <c r="UR167" s="1112"/>
      <c r="US167" s="1112"/>
      <c r="UT167" s="1112"/>
      <c r="UU167" s="1112"/>
      <c r="UV167" s="1112"/>
      <c r="UW167" s="1112"/>
      <c r="UX167" s="1112"/>
      <c r="UY167" s="1112"/>
      <c r="UZ167" s="1112"/>
      <c r="VA167" s="1112"/>
      <c r="VB167" s="1112"/>
      <c r="VC167" s="1112"/>
      <c r="VD167" s="1112"/>
      <c r="VE167" s="1112"/>
      <c r="VF167" s="1112"/>
      <c r="VG167" s="1112"/>
      <c r="VH167" s="1112"/>
      <c r="VI167" s="1112"/>
      <c r="VJ167" s="1112"/>
      <c r="VK167" s="1112"/>
      <c r="VL167" s="1112"/>
      <c r="VM167" s="1112"/>
      <c r="VN167" s="1112"/>
      <c r="VO167" s="1112"/>
      <c r="VP167" s="1112"/>
      <c r="VQ167" s="1112"/>
      <c r="VR167" s="1112"/>
      <c r="VS167" s="1112"/>
      <c r="VT167" s="1112"/>
      <c r="VU167" s="1112"/>
      <c r="VV167" s="1112"/>
      <c r="VW167" s="1112"/>
      <c r="VX167" s="1112"/>
      <c r="VY167" s="1112"/>
      <c r="VZ167" s="1112"/>
      <c r="WA167" s="1112"/>
    </row>
    <row r="168" spans="9:599">
      <c r="I168" s="1112"/>
      <c r="J168" s="1112"/>
      <c r="K168" s="1112"/>
      <c r="L168" s="1112"/>
      <c r="M168" s="1112"/>
      <c r="N168" s="1112"/>
      <c r="O168" s="1112"/>
      <c r="P168" s="1112"/>
    </row>
    <row r="169" spans="9:599">
      <c r="I169" s="1112"/>
      <c r="J169" s="1112"/>
      <c r="K169" s="1112"/>
      <c r="L169" s="1112"/>
      <c r="M169" s="1112"/>
      <c r="N169" s="1112"/>
      <c r="O169" s="1112"/>
      <c r="P169" s="1112"/>
    </row>
    <row r="170" spans="9:599">
      <c r="I170" s="1112"/>
      <c r="J170" s="1112"/>
      <c r="K170" s="1112"/>
      <c r="L170" s="1112"/>
      <c r="M170" s="1112"/>
      <c r="N170" s="1112"/>
      <c r="O170" s="1112"/>
      <c r="P170" s="1112"/>
    </row>
    <row r="171" spans="9:599">
      <c r="I171" s="1112"/>
      <c r="J171" s="1112"/>
      <c r="K171" s="1112"/>
      <c r="L171" s="1112"/>
      <c r="M171" s="1112"/>
      <c r="N171" s="1112"/>
      <c r="O171" s="1112"/>
      <c r="P171" s="1112"/>
    </row>
    <row r="172" spans="9:599">
      <c r="I172" s="1112"/>
      <c r="J172" s="1112"/>
      <c r="K172" s="1112"/>
      <c r="L172" s="1112"/>
      <c r="M172" s="1112"/>
      <c r="N172" s="1112"/>
      <c r="O172" s="1112"/>
      <c r="P172" s="1112"/>
    </row>
    <row r="173" spans="9:599">
      <c r="I173" s="1112"/>
      <c r="J173" s="1112"/>
      <c r="K173" s="1112"/>
      <c r="L173" s="1112"/>
      <c r="M173" s="1112"/>
      <c r="N173" s="1112"/>
      <c r="O173" s="1112"/>
      <c r="P173" s="1112"/>
    </row>
  </sheetData>
  <mergeCells count="3">
    <mergeCell ref="H28:M28"/>
    <mergeCell ref="J29:K29"/>
    <mergeCell ref="F83:M83"/>
  </mergeCells>
  <pageMargins left="0.25" right="0.25" top="0.75" bottom="0.75" header="0.3" footer="0.3"/>
  <pageSetup scale="65" fitToHeight="2" orientation="portrait" r:id="rId1"/>
  <headerFooter>
    <oddFooter xml:space="preserve">&amp;L&amp;F&amp;RPage &amp;P&amp;  of &amp;P       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showGridLines="0" topLeftCell="A13" zoomScaleNormal="100" workbookViewId="0">
      <selection activeCell="W75" sqref="W75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838"/>
      <c r="G6" s="153"/>
    </row>
    <row r="7" spans="1:7" s="76" customFormat="1" ht="14">
      <c r="D7" s="838"/>
      <c r="E7" s="838"/>
      <c r="F7" s="838"/>
      <c r="G7" s="153"/>
    </row>
    <row r="8" spans="1:7" s="76" customFormat="1" ht="14">
      <c r="D8" s="838"/>
      <c r="E8" s="838"/>
      <c r="F8" s="838"/>
      <c r="G8" s="153"/>
    </row>
    <row r="9" spans="1:7" s="76" customFormat="1" ht="14">
      <c r="D9" s="838"/>
      <c r="E9" s="838"/>
      <c r="F9" s="838"/>
      <c r="G9" s="153"/>
    </row>
    <row r="10" spans="1:7" s="76" customFormat="1" ht="14">
      <c r="D10" s="838"/>
      <c r="E10" s="838"/>
      <c r="F10" s="838"/>
      <c r="G10" s="153"/>
    </row>
    <row r="11" spans="1:7" s="76" customFormat="1" ht="14"/>
    <row r="12" spans="1:7" s="76" customFormat="1" ht="14">
      <c r="A12" s="76" t="s">
        <v>70</v>
      </c>
      <c r="B12" s="839">
        <v>42139</v>
      </c>
      <c r="D12" s="840"/>
    </row>
    <row r="13" spans="1:7" s="76" customFormat="1" ht="14"/>
    <row r="14" spans="1:7" s="76" customFormat="1" ht="14">
      <c r="A14" s="76" t="s">
        <v>71</v>
      </c>
      <c r="B14" s="76" t="s">
        <v>72</v>
      </c>
    </row>
    <row r="15" spans="1:7" s="76" customFormat="1" ht="14">
      <c r="B15" s="526"/>
      <c r="C15" s="526"/>
      <c r="D15" s="526"/>
    </row>
    <row r="16" spans="1:7" s="76" customFormat="1" ht="14">
      <c r="A16" s="76" t="s">
        <v>73</v>
      </c>
      <c r="B16" s="76" t="s">
        <v>647</v>
      </c>
    </row>
    <row r="17" spans="1:12" s="76" customFormat="1" ht="14">
      <c r="B17" s="526"/>
      <c r="C17" s="526"/>
      <c r="D17" s="526"/>
    </row>
    <row r="18" spans="1:12" s="76" customFormat="1" ht="14">
      <c r="A18" s="76" t="s">
        <v>75</v>
      </c>
      <c r="B18" s="77" t="s">
        <v>649</v>
      </c>
    </row>
    <row r="19" spans="1:12" s="76" customFormat="1" ht="14">
      <c r="B19" s="526"/>
      <c r="C19" s="526"/>
      <c r="D19" s="526"/>
    </row>
    <row r="20" spans="1:12" s="76" customFormat="1" ht="14">
      <c r="A20" s="76" t="s">
        <v>494</v>
      </c>
      <c r="B20" s="526"/>
      <c r="C20" s="526"/>
      <c r="D20" s="526"/>
    </row>
    <row r="21" spans="1:12" s="76" customFormat="1" ht="14">
      <c r="A21" s="99" t="s">
        <v>628</v>
      </c>
      <c r="B21" s="527"/>
      <c r="C21" s="527"/>
      <c r="D21" s="527"/>
    </row>
    <row r="22" spans="1:12" s="76" customFormat="1" ht="14">
      <c r="A22" s="99" t="s">
        <v>496</v>
      </c>
      <c r="B22" s="527"/>
      <c r="C22" s="527"/>
      <c r="D22" s="527"/>
    </row>
    <row r="23" spans="1:12" s="76" customFormat="1" ht="14">
      <c r="A23" s="99"/>
      <c r="B23" s="527"/>
      <c r="C23" s="527"/>
      <c r="D23" s="527"/>
    </row>
    <row r="24" spans="1:12" s="76" customFormat="1" ht="14">
      <c r="A24" s="99" t="s">
        <v>629</v>
      </c>
      <c r="B24" s="527"/>
      <c r="C24" s="527"/>
      <c r="D24" s="527"/>
    </row>
    <row r="25" spans="1:12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</row>
    <row r="26" spans="1:12" ht="15.5">
      <c r="A26" s="643"/>
      <c r="B26" s="644"/>
      <c r="C26" s="644"/>
      <c r="D26" s="644"/>
      <c r="E26" s="644"/>
      <c r="F26" s="514"/>
      <c r="G26" s="645"/>
      <c r="H26" s="645"/>
      <c r="I26" s="645"/>
      <c r="J26" s="645"/>
      <c r="K26" s="645"/>
    </row>
    <row r="27" spans="1:12" ht="15.5">
      <c r="A27" s="647" t="s">
        <v>18</v>
      </c>
      <c r="B27" s="648" t="s">
        <v>0</v>
      </c>
      <c r="C27" s="649"/>
      <c r="D27" s="650" t="s">
        <v>1</v>
      </c>
      <c r="E27" s="651"/>
      <c r="F27" s="519" t="s">
        <v>163</v>
      </c>
      <c r="G27" s="645"/>
      <c r="H27" s="645"/>
      <c r="I27" s="645"/>
      <c r="J27" s="645"/>
      <c r="K27" s="645"/>
    </row>
    <row r="28" spans="1:12" ht="15.5">
      <c r="A28" s="652"/>
      <c r="B28" s="653"/>
      <c r="C28" s="654"/>
      <c r="D28" s="654"/>
      <c r="E28" s="654"/>
      <c r="F28" s="522"/>
      <c r="G28" s="645"/>
      <c r="H28" s="645"/>
      <c r="I28" s="645"/>
      <c r="J28" s="645"/>
      <c r="K28" s="645"/>
    </row>
    <row r="29" spans="1:12">
      <c r="A29" s="791"/>
      <c r="B29" s="793" t="s">
        <v>4</v>
      </c>
      <c r="C29" s="791"/>
      <c r="D29" s="791"/>
      <c r="E29" s="791"/>
      <c r="F29" s="126"/>
      <c r="G29" s="785"/>
    </row>
    <row r="30" spans="1:12">
      <c r="A30" s="783" t="s">
        <v>50</v>
      </c>
      <c r="B30" s="794" t="s">
        <v>581</v>
      </c>
      <c r="C30" s="791" t="s">
        <v>424</v>
      </c>
      <c r="D30" s="842" t="s">
        <v>650</v>
      </c>
      <c r="E30" s="791"/>
      <c r="F30" s="136">
        <v>100000</v>
      </c>
      <c r="G30" s="785"/>
    </row>
    <row r="31" spans="1:12">
      <c r="A31" s="791" t="s">
        <v>515</v>
      </c>
      <c r="B31" s="794" t="s">
        <v>583</v>
      </c>
      <c r="C31" s="791"/>
      <c r="D31" s="791" t="s">
        <v>584</v>
      </c>
      <c r="E31" s="791"/>
      <c r="F31" s="126">
        <v>85000</v>
      </c>
      <c r="G31" s="785"/>
    </row>
    <row r="32" spans="1:12">
      <c r="A32" s="791" t="s">
        <v>50</v>
      </c>
      <c r="B32" s="794" t="s">
        <v>583</v>
      </c>
      <c r="C32" s="791"/>
      <c r="D32" s="791" t="s">
        <v>585</v>
      </c>
      <c r="E32" s="791"/>
      <c r="F32" s="126">
        <v>10000</v>
      </c>
      <c r="G32" s="785"/>
    </row>
    <row r="33" spans="1:8">
      <c r="A33" s="785" t="s">
        <v>19</v>
      </c>
      <c r="B33" s="796" t="s">
        <v>586</v>
      </c>
      <c r="C33" s="785"/>
      <c r="D33" s="785" t="s">
        <v>587</v>
      </c>
      <c r="E33" s="785"/>
      <c r="F33" s="126">
        <v>5000</v>
      </c>
      <c r="G33" s="785"/>
    </row>
    <row r="34" spans="1:8">
      <c r="A34" s="791" t="s">
        <v>19</v>
      </c>
      <c r="B34" s="792" t="s">
        <v>586</v>
      </c>
      <c r="C34" s="791"/>
      <c r="D34" s="791" t="s">
        <v>588</v>
      </c>
      <c r="E34" s="791"/>
      <c r="F34" s="797">
        <v>10000</v>
      </c>
      <c r="G34" s="785"/>
    </row>
    <row r="35" spans="1:8">
      <c r="A35" s="791" t="s">
        <v>19</v>
      </c>
      <c r="B35" s="792" t="s">
        <v>586</v>
      </c>
      <c r="C35" s="791"/>
      <c r="D35" s="791" t="s">
        <v>589</v>
      </c>
      <c r="E35" s="791"/>
      <c r="F35" s="797">
        <v>3000</v>
      </c>
      <c r="G35" s="785"/>
    </row>
    <row r="36" spans="1:8">
      <c r="A36" s="791" t="s">
        <v>19</v>
      </c>
      <c r="B36" s="792" t="s">
        <v>586</v>
      </c>
      <c r="C36" s="791"/>
      <c r="D36" s="791" t="s">
        <v>633</v>
      </c>
      <c r="E36" s="791"/>
      <c r="F36" s="797">
        <v>0</v>
      </c>
      <c r="G36" s="785"/>
    </row>
    <row r="37" spans="1:8">
      <c r="A37" s="791"/>
      <c r="B37" s="792"/>
      <c r="C37" s="791"/>
      <c r="D37" s="791"/>
      <c r="E37" s="791"/>
      <c r="F37" s="798"/>
      <c r="G37" s="785"/>
    </row>
    <row r="38" spans="1:8" ht="15" thickBot="1">
      <c r="A38" s="791"/>
      <c r="B38" s="792" t="s">
        <v>17</v>
      </c>
      <c r="C38" s="791"/>
      <c r="D38" s="799" t="s">
        <v>514</v>
      </c>
      <c r="E38" s="791"/>
      <c r="F38" s="248">
        <f>SUM(F30:F36)</f>
        <v>213000</v>
      </c>
      <c r="G38" s="785"/>
    </row>
    <row r="39" spans="1:8" ht="15" thickTop="1">
      <c r="A39" s="791"/>
      <c r="B39" s="793" t="s">
        <v>7</v>
      </c>
      <c r="C39" s="791"/>
      <c r="D39" s="799"/>
      <c r="E39" s="791"/>
      <c r="F39" s="800"/>
      <c r="G39" s="785"/>
    </row>
    <row r="40" spans="1:8">
      <c r="A40" s="791" t="s">
        <v>591</v>
      </c>
      <c r="B40" s="794" t="s">
        <v>592</v>
      </c>
      <c r="C40" s="791" t="s">
        <v>593</v>
      </c>
      <c r="D40" s="841" t="s">
        <v>648</v>
      </c>
      <c r="E40" s="791"/>
      <c r="F40" s="811">
        <v>50000</v>
      </c>
      <c r="G40" s="785"/>
    </row>
    <row r="41" spans="1:8">
      <c r="A41" s="791" t="s">
        <v>591</v>
      </c>
      <c r="B41" s="794" t="s">
        <v>592</v>
      </c>
      <c r="C41" s="791" t="s">
        <v>593</v>
      </c>
      <c r="D41" s="843" t="s">
        <v>652</v>
      </c>
      <c r="E41" s="791"/>
      <c r="F41" s="844">
        <v>50000</v>
      </c>
      <c r="G41" s="785"/>
    </row>
    <row r="42" spans="1:8">
      <c r="A42" s="791" t="s">
        <v>591</v>
      </c>
      <c r="B42" s="794" t="s">
        <v>592</v>
      </c>
      <c r="C42" s="791"/>
      <c r="D42" s="791" t="s">
        <v>631</v>
      </c>
      <c r="E42" s="791"/>
      <c r="F42" s="811">
        <v>50000</v>
      </c>
      <c r="G42" s="785"/>
    </row>
    <row r="43" spans="1:8">
      <c r="A43" s="791" t="s">
        <v>515</v>
      </c>
      <c r="B43" s="794" t="s">
        <v>596</v>
      </c>
      <c r="C43" s="791"/>
      <c r="D43" s="791" t="s">
        <v>597</v>
      </c>
      <c r="E43" s="791"/>
      <c r="F43" s="802">
        <v>6000</v>
      </c>
      <c r="G43" s="785"/>
      <c r="H43" s="646">
        <v>6000</v>
      </c>
    </row>
    <row r="44" spans="1:8">
      <c r="A44" s="791" t="s">
        <v>515</v>
      </c>
      <c r="B44" s="794" t="s">
        <v>592</v>
      </c>
      <c r="C44" s="791"/>
      <c r="D44" s="791" t="s">
        <v>598</v>
      </c>
      <c r="E44" s="791"/>
      <c r="F44" s="802">
        <v>17500</v>
      </c>
      <c r="G44" s="785"/>
    </row>
    <row r="45" spans="1:8">
      <c r="A45" s="791" t="s">
        <v>515</v>
      </c>
      <c r="B45" s="794" t="s">
        <v>592</v>
      </c>
      <c r="C45" s="791"/>
      <c r="D45" s="791" t="s">
        <v>521</v>
      </c>
      <c r="E45" s="791"/>
      <c r="F45" s="802">
        <v>15000</v>
      </c>
      <c r="G45" s="785"/>
      <c r="H45" s="646">
        <v>15000</v>
      </c>
    </row>
    <row r="46" spans="1:8">
      <c r="A46" s="791"/>
      <c r="B46" s="794" t="s">
        <v>599</v>
      </c>
      <c r="C46" s="791"/>
      <c r="D46" s="791" t="s">
        <v>600</v>
      </c>
      <c r="E46" s="791"/>
      <c r="F46" s="802">
        <v>25000</v>
      </c>
      <c r="G46" s="785"/>
      <c r="H46" s="646">
        <v>25000</v>
      </c>
    </row>
    <row r="47" spans="1:8">
      <c r="A47" s="791" t="s">
        <v>50</v>
      </c>
      <c r="B47" s="794" t="s">
        <v>601</v>
      </c>
      <c r="C47" s="791"/>
      <c r="D47" s="791" t="s">
        <v>602</v>
      </c>
      <c r="E47" s="791"/>
      <c r="F47" s="802">
        <v>20000</v>
      </c>
      <c r="G47" s="785"/>
    </row>
    <row r="48" spans="1:8">
      <c r="A48" s="791" t="s">
        <v>19</v>
      </c>
      <c r="B48" s="794" t="s">
        <v>603</v>
      </c>
      <c r="C48" s="791"/>
      <c r="D48" s="803" t="s">
        <v>604</v>
      </c>
      <c r="E48" s="791"/>
      <c r="F48" s="802">
        <v>26000</v>
      </c>
      <c r="G48" s="785"/>
    </row>
    <row r="49" spans="1:8">
      <c r="A49" s="791" t="s">
        <v>50</v>
      </c>
      <c r="B49" s="792" t="s">
        <v>605</v>
      </c>
      <c r="C49" s="791"/>
      <c r="D49" s="791" t="s">
        <v>632</v>
      </c>
      <c r="E49" s="791"/>
      <c r="F49" s="797">
        <v>25000</v>
      </c>
      <c r="G49" s="785"/>
      <c r="H49" s="646">
        <v>25000</v>
      </c>
    </row>
    <row r="50" spans="1:8">
      <c r="A50" s="805"/>
      <c r="B50" s="806"/>
      <c r="C50" s="805"/>
      <c r="D50" s="669"/>
      <c r="E50" s="805"/>
      <c r="F50" s="797"/>
      <c r="G50" s="785"/>
    </row>
    <row r="51" spans="1:8" ht="15" thickBot="1">
      <c r="A51" s="783"/>
      <c r="B51" s="783"/>
      <c r="C51" s="783"/>
      <c r="D51" s="807" t="s">
        <v>529</v>
      </c>
      <c r="E51" s="783"/>
      <c r="F51" s="248">
        <f>SUM(F40:F49)</f>
        <v>284500</v>
      </c>
      <c r="G51" s="785"/>
    </row>
    <row r="52" spans="1:8" ht="15" thickTop="1">
      <c r="A52" s="783"/>
      <c r="B52" s="783"/>
      <c r="C52" s="783"/>
      <c r="D52" s="807"/>
      <c r="E52" s="783"/>
      <c r="F52" s="784"/>
      <c r="G52" s="785"/>
    </row>
    <row r="53" spans="1:8">
      <c r="A53" s="783"/>
      <c r="B53" s="808" t="s">
        <v>450</v>
      </c>
      <c r="C53" s="783"/>
      <c r="D53" s="807"/>
      <c r="E53" s="783"/>
      <c r="F53" s="784"/>
      <c r="G53" s="785"/>
    </row>
    <row r="54" spans="1:8">
      <c r="A54" s="783" t="s">
        <v>515</v>
      </c>
      <c r="B54" s="809" t="s">
        <v>607</v>
      </c>
      <c r="C54" s="783"/>
      <c r="D54" s="783" t="s">
        <v>608</v>
      </c>
      <c r="E54" s="783"/>
      <c r="F54" s="784">
        <v>6168</v>
      </c>
      <c r="G54" s="785"/>
    </row>
    <row r="55" spans="1:8">
      <c r="A55" s="783" t="s">
        <v>591</v>
      </c>
      <c r="B55" s="810" t="s">
        <v>609</v>
      </c>
      <c r="C55" s="783" t="s">
        <v>593</v>
      </c>
      <c r="D55" s="783" t="s">
        <v>610</v>
      </c>
      <c r="E55" s="783"/>
      <c r="F55" s="784">
        <v>50000</v>
      </c>
      <c r="G55" s="785"/>
    </row>
    <row r="56" spans="1:8">
      <c r="A56" s="783" t="s">
        <v>515</v>
      </c>
      <c r="B56" s="810" t="s">
        <v>609</v>
      </c>
      <c r="C56" s="783"/>
      <c r="D56" s="783" t="s">
        <v>611</v>
      </c>
      <c r="E56" s="783"/>
      <c r="F56" s="784">
        <v>6000</v>
      </c>
      <c r="G56" s="785"/>
      <c r="H56" s="646">
        <v>6000</v>
      </c>
    </row>
    <row r="57" spans="1:8">
      <c r="A57" s="783" t="s">
        <v>515</v>
      </c>
      <c r="B57" s="810" t="s">
        <v>609</v>
      </c>
      <c r="C57" s="783"/>
      <c r="D57" s="791" t="s">
        <v>598</v>
      </c>
      <c r="E57" s="783"/>
      <c r="F57" s="784">
        <v>17500</v>
      </c>
      <c r="G57" s="785"/>
    </row>
    <row r="58" spans="1:8">
      <c r="A58" s="783" t="s">
        <v>515</v>
      </c>
      <c r="B58" s="810" t="s">
        <v>609</v>
      </c>
      <c r="C58" s="783"/>
      <c r="D58" s="791" t="s">
        <v>612</v>
      </c>
      <c r="E58" s="783"/>
      <c r="F58" s="784">
        <v>75000</v>
      </c>
      <c r="G58" s="785"/>
      <c r="H58" s="646">
        <v>75000</v>
      </c>
    </row>
    <row r="59" spans="1:8">
      <c r="A59" s="783" t="s">
        <v>50</v>
      </c>
      <c r="B59" s="810" t="s">
        <v>609</v>
      </c>
      <c r="C59" s="783"/>
      <c r="D59" s="791" t="s">
        <v>613</v>
      </c>
      <c r="E59" s="783"/>
      <c r="F59" s="784">
        <v>12000</v>
      </c>
      <c r="G59" s="785"/>
      <c r="H59" s="646">
        <v>12000</v>
      </c>
    </row>
    <row r="60" spans="1:8">
      <c r="A60" s="783" t="s">
        <v>19</v>
      </c>
      <c r="B60" s="810" t="s">
        <v>609</v>
      </c>
      <c r="C60" s="783"/>
      <c r="D60" s="791" t="s">
        <v>614</v>
      </c>
      <c r="E60" s="783"/>
      <c r="F60" s="784">
        <v>100000</v>
      </c>
      <c r="G60" s="785"/>
    </row>
    <row r="61" spans="1:8">
      <c r="A61" s="783" t="s">
        <v>19</v>
      </c>
      <c r="B61" s="810" t="s">
        <v>615</v>
      </c>
      <c r="C61" s="783"/>
      <c r="D61" s="783" t="s">
        <v>616</v>
      </c>
      <c r="E61" s="783"/>
      <c r="F61" s="784">
        <v>2827</v>
      </c>
      <c r="G61" s="785"/>
    </row>
    <row r="62" spans="1:8">
      <c r="A62" s="791" t="s">
        <v>515</v>
      </c>
      <c r="B62" s="792" t="s">
        <v>617</v>
      </c>
      <c r="C62" s="791"/>
      <c r="D62" s="451" t="s">
        <v>618</v>
      </c>
      <c r="E62" s="791"/>
      <c r="F62" s="798">
        <v>50000</v>
      </c>
      <c r="G62" s="785"/>
      <c r="H62" s="646">
        <v>50000</v>
      </c>
    </row>
    <row r="63" spans="1:8">
      <c r="A63" s="791" t="s">
        <v>515</v>
      </c>
      <c r="B63" s="792" t="s">
        <v>615</v>
      </c>
      <c r="C63" s="791"/>
      <c r="D63" s="451" t="s">
        <v>619</v>
      </c>
      <c r="E63" s="791"/>
      <c r="F63" s="798">
        <v>6852</v>
      </c>
      <c r="G63" s="785"/>
    </row>
    <row r="64" spans="1:8">
      <c r="A64" s="791" t="s">
        <v>515</v>
      </c>
      <c r="B64" s="792" t="s">
        <v>620</v>
      </c>
      <c r="C64" s="791"/>
      <c r="D64" s="451" t="s">
        <v>621</v>
      </c>
      <c r="E64" s="791"/>
      <c r="F64" s="798">
        <v>70000</v>
      </c>
      <c r="G64" s="785"/>
      <c r="H64" s="646">
        <v>70000</v>
      </c>
    </row>
    <row r="65" spans="1:8">
      <c r="A65" s="783" t="s">
        <v>50</v>
      </c>
      <c r="B65" s="792" t="s">
        <v>622</v>
      </c>
      <c r="C65" s="791" t="s">
        <v>424</v>
      </c>
      <c r="D65" s="451" t="s">
        <v>651</v>
      </c>
      <c r="E65" s="791"/>
      <c r="F65" s="798">
        <v>0</v>
      </c>
      <c r="G65" s="785"/>
    </row>
    <row r="66" spans="1:8">
      <c r="A66" s="805"/>
      <c r="B66" s="806"/>
      <c r="C66" s="805"/>
      <c r="D66" s="669"/>
      <c r="E66" s="805"/>
      <c r="F66" s="797"/>
      <c r="G66" s="785"/>
    </row>
    <row r="67" spans="1:8" ht="15" thickBot="1">
      <c r="A67" s="783"/>
      <c r="B67" s="783"/>
      <c r="C67" s="783"/>
      <c r="D67" s="807" t="s">
        <v>544</v>
      </c>
      <c r="E67" s="783"/>
      <c r="F67" s="248">
        <f>SUM(F54:F65)</f>
        <v>396347</v>
      </c>
      <c r="G67" s="785"/>
    </row>
    <row r="68" spans="1:8" ht="15" thickTop="1">
      <c r="A68" s="783"/>
      <c r="B68" s="783"/>
      <c r="C68" s="783"/>
      <c r="D68" s="783"/>
      <c r="E68" s="783"/>
      <c r="F68" s="784"/>
      <c r="G68" s="785"/>
    </row>
    <row r="69" spans="1:8" ht="15" thickBot="1">
      <c r="A69" s="783"/>
      <c r="B69" s="783"/>
      <c r="C69" s="783"/>
      <c r="D69" s="807" t="s">
        <v>624</v>
      </c>
      <c r="E69" s="783"/>
      <c r="F69" s="248">
        <f>F38+F51+F67</f>
        <v>893847</v>
      </c>
      <c r="G69" s="785"/>
      <c r="H69" s="646">
        <f>SUM(H30:H64)</f>
        <v>284000</v>
      </c>
    </row>
    <row r="70" spans="1:8" ht="15" thickTop="1">
      <c r="A70" s="783"/>
      <c r="B70" s="783"/>
      <c r="C70" s="783"/>
      <c r="D70" s="783"/>
      <c r="E70" s="783"/>
      <c r="F70" s="784"/>
      <c r="G70" s="785"/>
    </row>
    <row r="71" spans="1:8">
      <c r="A71" s="783"/>
      <c r="B71" s="783"/>
      <c r="C71" s="783" t="s">
        <v>424</v>
      </c>
      <c r="D71" s="783" t="s">
        <v>625</v>
      </c>
      <c r="E71" s="783"/>
      <c r="F71" s="784"/>
      <c r="G71" s="785"/>
    </row>
    <row r="72" spans="1:8">
      <c r="A72" s="783"/>
      <c r="B72" s="783"/>
      <c r="C72" s="783" t="s">
        <v>593</v>
      </c>
      <c r="D72" s="783" t="s">
        <v>644</v>
      </c>
      <c r="E72" s="783"/>
      <c r="F72" s="784"/>
      <c r="G72" s="785"/>
    </row>
  </sheetData>
  <mergeCells count="1">
    <mergeCell ref="D6:E6"/>
  </mergeCells>
  <pageMargins left="0.5" right="0.25" top="0.25" bottom="0.25" header="0.3" footer="0.3"/>
  <pageSetup scale="73" orientation="portrait" r:id="rId1"/>
  <headerFooter>
    <oddFooter xml:space="preserve">&amp;L&amp;F&amp;RPage &amp;P&amp;  of &amp;P       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"/>
  <sheetViews>
    <sheetView showGridLines="0" workbookViewId="0">
      <selection activeCell="J23" sqref="J23"/>
    </sheetView>
  </sheetViews>
  <sheetFormatPr defaultRowHeight="12.5"/>
  <cols>
    <col min="1" max="1" width="8.90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3.6328125" style="689" customWidth="1"/>
    <col min="13" max="13" width="13.36328125" style="689" customWidth="1"/>
    <col min="14" max="255" width="8.90625" style="689"/>
    <col min="256" max="256" width="28.453125" style="689" customWidth="1"/>
    <col min="257" max="257" width="2.453125" style="689" customWidth="1"/>
    <col min="258" max="259" width="10.36328125" style="689" bestFit="1" customWidth="1"/>
    <col min="260" max="260" width="11.36328125" style="689" bestFit="1" customWidth="1"/>
    <col min="261" max="261" width="3.08984375" style="689" customWidth="1"/>
    <col min="262" max="262" width="10.90625" style="689" bestFit="1" customWidth="1"/>
    <col min="263" max="263" width="14" style="689" bestFit="1" customWidth="1"/>
    <col min="264" max="264" width="9.6328125" style="689" bestFit="1" customWidth="1"/>
    <col min="265" max="265" width="1.90625" style="689" customWidth="1"/>
    <col min="266" max="266" width="11.36328125" style="689" bestFit="1" customWidth="1"/>
    <col min="267" max="511" width="8.90625" style="689"/>
    <col min="512" max="512" width="28.453125" style="689" customWidth="1"/>
    <col min="513" max="513" width="2.453125" style="689" customWidth="1"/>
    <col min="514" max="515" width="10.36328125" style="689" bestFit="1" customWidth="1"/>
    <col min="516" max="516" width="11.36328125" style="689" bestFit="1" customWidth="1"/>
    <col min="517" max="517" width="3.08984375" style="689" customWidth="1"/>
    <col min="518" max="518" width="10.90625" style="689" bestFit="1" customWidth="1"/>
    <col min="519" max="519" width="14" style="689" bestFit="1" customWidth="1"/>
    <col min="520" max="520" width="9.6328125" style="689" bestFit="1" customWidth="1"/>
    <col min="521" max="521" width="1.90625" style="689" customWidth="1"/>
    <col min="522" max="522" width="11.36328125" style="689" bestFit="1" customWidth="1"/>
    <col min="523" max="767" width="8.90625" style="689"/>
    <col min="768" max="768" width="28.453125" style="689" customWidth="1"/>
    <col min="769" max="769" width="2.453125" style="689" customWidth="1"/>
    <col min="770" max="771" width="10.36328125" style="689" bestFit="1" customWidth="1"/>
    <col min="772" max="772" width="11.36328125" style="689" bestFit="1" customWidth="1"/>
    <col min="773" max="773" width="3.08984375" style="689" customWidth="1"/>
    <col min="774" max="774" width="10.90625" style="689" bestFit="1" customWidth="1"/>
    <col min="775" max="775" width="14" style="689" bestFit="1" customWidth="1"/>
    <col min="776" max="776" width="9.6328125" style="689" bestFit="1" customWidth="1"/>
    <col min="777" max="777" width="1.90625" style="689" customWidth="1"/>
    <col min="778" max="778" width="11.36328125" style="689" bestFit="1" customWidth="1"/>
    <col min="779" max="1023" width="8.90625" style="689"/>
    <col min="1024" max="1024" width="28.453125" style="689" customWidth="1"/>
    <col min="1025" max="1025" width="2.453125" style="689" customWidth="1"/>
    <col min="1026" max="1027" width="10.36328125" style="689" bestFit="1" customWidth="1"/>
    <col min="1028" max="1028" width="11.36328125" style="689" bestFit="1" customWidth="1"/>
    <col min="1029" max="1029" width="3.08984375" style="689" customWidth="1"/>
    <col min="1030" max="1030" width="10.90625" style="689" bestFit="1" customWidth="1"/>
    <col min="1031" max="1031" width="14" style="689" bestFit="1" customWidth="1"/>
    <col min="1032" max="1032" width="9.6328125" style="689" bestFit="1" customWidth="1"/>
    <col min="1033" max="1033" width="1.90625" style="689" customWidth="1"/>
    <col min="1034" max="1034" width="11.36328125" style="689" bestFit="1" customWidth="1"/>
    <col min="1035" max="1279" width="8.90625" style="689"/>
    <col min="1280" max="1280" width="28.453125" style="689" customWidth="1"/>
    <col min="1281" max="1281" width="2.453125" style="689" customWidth="1"/>
    <col min="1282" max="1283" width="10.36328125" style="689" bestFit="1" customWidth="1"/>
    <col min="1284" max="1284" width="11.36328125" style="689" bestFit="1" customWidth="1"/>
    <col min="1285" max="1285" width="3.08984375" style="689" customWidth="1"/>
    <col min="1286" max="1286" width="10.90625" style="689" bestFit="1" customWidth="1"/>
    <col min="1287" max="1287" width="14" style="689" bestFit="1" customWidth="1"/>
    <col min="1288" max="1288" width="9.6328125" style="689" bestFit="1" customWidth="1"/>
    <col min="1289" max="1289" width="1.90625" style="689" customWidth="1"/>
    <col min="1290" max="1290" width="11.36328125" style="689" bestFit="1" customWidth="1"/>
    <col min="1291" max="1535" width="8.90625" style="689"/>
    <col min="1536" max="1536" width="28.453125" style="689" customWidth="1"/>
    <col min="1537" max="1537" width="2.453125" style="689" customWidth="1"/>
    <col min="1538" max="1539" width="10.36328125" style="689" bestFit="1" customWidth="1"/>
    <col min="1540" max="1540" width="11.36328125" style="689" bestFit="1" customWidth="1"/>
    <col min="1541" max="1541" width="3.08984375" style="689" customWidth="1"/>
    <col min="1542" max="1542" width="10.90625" style="689" bestFit="1" customWidth="1"/>
    <col min="1543" max="1543" width="14" style="689" bestFit="1" customWidth="1"/>
    <col min="1544" max="1544" width="9.6328125" style="689" bestFit="1" customWidth="1"/>
    <col min="1545" max="1545" width="1.90625" style="689" customWidth="1"/>
    <col min="1546" max="1546" width="11.36328125" style="689" bestFit="1" customWidth="1"/>
    <col min="1547" max="1791" width="8.90625" style="689"/>
    <col min="1792" max="1792" width="28.453125" style="689" customWidth="1"/>
    <col min="1793" max="1793" width="2.453125" style="689" customWidth="1"/>
    <col min="1794" max="1795" width="10.36328125" style="689" bestFit="1" customWidth="1"/>
    <col min="1796" max="1796" width="11.36328125" style="689" bestFit="1" customWidth="1"/>
    <col min="1797" max="1797" width="3.08984375" style="689" customWidth="1"/>
    <col min="1798" max="1798" width="10.90625" style="689" bestFit="1" customWidth="1"/>
    <col min="1799" max="1799" width="14" style="689" bestFit="1" customWidth="1"/>
    <col min="1800" max="1800" width="9.6328125" style="689" bestFit="1" customWidth="1"/>
    <col min="1801" max="1801" width="1.90625" style="689" customWidth="1"/>
    <col min="1802" max="1802" width="11.36328125" style="689" bestFit="1" customWidth="1"/>
    <col min="1803" max="2047" width="8.90625" style="689"/>
    <col min="2048" max="2048" width="28.453125" style="689" customWidth="1"/>
    <col min="2049" max="2049" width="2.453125" style="689" customWidth="1"/>
    <col min="2050" max="2051" width="10.36328125" style="689" bestFit="1" customWidth="1"/>
    <col min="2052" max="2052" width="11.36328125" style="689" bestFit="1" customWidth="1"/>
    <col min="2053" max="2053" width="3.08984375" style="689" customWidth="1"/>
    <col min="2054" max="2054" width="10.90625" style="689" bestFit="1" customWidth="1"/>
    <col min="2055" max="2055" width="14" style="689" bestFit="1" customWidth="1"/>
    <col min="2056" max="2056" width="9.6328125" style="689" bestFit="1" customWidth="1"/>
    <col min="2057" max="2057" width="1.90625" style="689" customWidth="1"/>
    <col min="2058" max="2058" width="11.36328125" style="689" bestFit="1" customWidth="1"/>
    <col min="2059" max="2303" width="8.90625" style="689"/>
    <col min="2304" max="2304" width="28.453125" style="689" customWidth="1"/>
    <col min="2305" max="2305" width="2.453125" style="689" customWidth="1"/>
    <col min="2306" max="2307" width="10.36328125" style="689" bestFit="1" customWidth="1"/>
    <col min="2308" max="2308" width="11.36328125" style="689" bestFit="1" customWidth="1"/>
    <col min="2309" max="2309" width="3.08984375" style="689" customWidth="1"/>
    <col min="2310" max="2310" width="10.90625" style="689" bestFit="1" customWidth="1"/>
    <col min="2311" max="2311" width="14" style="689" bestFit="1" customWidth="1"/>
    <col min="2312" max="2312" width="9.6328125" style="689" bestFit="1" customWidth="1"/>
    <col min="2313" max="2313" width="1.90625" style="689" customWidth="1"/>
    <col min="2314" max="2314" width="11.36328125" style="689" bestFit="1" customWidth="1"/>
    <col min="2315" max="2559" width="8.90625" style="689"/>
    <col min="2560" max="2560" width="28.453125" style="689" customWidth="1"/>
    <col min="2561" max="2561" width="2.453125" style="689" customWidth="1"/>
    <col min="2562" max="2563" width="10.36328125" style="689" bestFit="1" customWidth="1"/>
    <col min="2564" max="2564" width="11.36328125" style="689" bestFit="1" customWidth="1"/>
    <col min="2565" max="2565" width="3.08984375" style="689" customWidth="1"/>
    <col min="2566" max="2566" width="10.90625" style="689" bestFit="1" customWidth="1"/>
    <col min="2567" max="2567" width="14" style="689" bestFit="1" customWidth="1"/>
    <col min="2568" max="2568" width="9.6328125" style="689" bestFit="1" customWidth="1"/>
    <col min="2569" max="2569" width="1.90625" style="689" customWidth="1"/>
    <col min="2570" max="2570" width="11.36328125" style="689" bestFit="1" customWidth="1"/>
    <col min="2571" max="2815" width="8.90625" style="689"/>
    <col min="2816" max="2816" width="28.453125" style="689" customWidth="1"/>
    <col min="2817" max="2817" width="2.453125" style="689" customWidth="1"/>
    <col min="2818" max="2819" width="10.36328125" style="689" bestFit="1" customWidth="1"/>
    <col min="2820" max="2820" width="11.36328125" style="689" bestFit="1" customWidth="1"/>
    <col min="2821" max="2821" width="3.08984375" style="689" customWidth="1"/>
    <col min="2822" max="2822" width="10.90625" style="689" bestFit="1" customWidth="1"/>
    <col min="2823" max="2823" width="14" style="689" bestFit="1" customWidth="1"/>
    <col min="2824" max="2824" width="9.6328125" style="689" bestFit="1" customWidth="1"/>
    <col min="2825" max="2825" width="1.90625" style="689" customWidth="1"/>
    <col min="2826" max="2826" width="11.36328125" style="689" bestFit="1" customWidth="1"/>
    <col min="2827" max="3071" width="8.90625" style="689"/>
    <col min="3072" max="3072" width="28.453125" style="689" customWidth="1"/>
    <col min="3073" max="3073" width="2.453125" style="689" customWidth="1"/>
    <col min="3074" max="3075" width="10.36328125" style="689" bestFit="1" customWidth="1"/>
    <col min="3076" max="3076" width="11.36328125" style="689" bestFit="1" customWidth="1"/>
    <col min="3077" max="3077" width="3.08984375" style="689" customWidth="1"/>
    <col min="3078" max="3078" width="10.90625" style="689" bestFit="1" customWidth="1"/>
    <col min="3079" max="3079" width="14" style="689" bestFit="1" customWidth="1"/>
    <col min="3080" max="3080" width="9.6328125" style="689" bestFit="1" customWidth="1"/>
    <col min="3081" max="3081" width="1.90625" style="689" customWidth="1"/>
    <col min="3082" max="3082" width="11.36328125" style="689" bestFit="1" customWidth="1"/>
    <col min="3083" max="3327" width="8.90625" style="689"/>
    <col min="3328" max="3328" width="28.453125" style="689" customWidth="1"/>
    <col min="3329" max="3329" width="2.453125" style="689" customWidth="1"/>
    <col min="3330" max="3331" width="10.36328125" style="689" bestFit="1" customWidth="1"/>
    <col min="3332" max="3332" width="11.36328125" style="689" bestFit="1" customWidth="1"/>
    <col min="3333" max="3333" width="3.08984375" style="689" customWidth="1"/>
    <col min="3334" max="3334" width="10.90625" style="689" bestFit="1" customWidth="1"/>
    <col min="3335" max="3335" width="14" style="689" bestFit="1" customWidth="1"/>
    <col min="3336" max="3336" width="9.6328125" style="689" bestFit="1" customWidth="1"/>
    <col min="3337" max="3337" width="1.90625" style="689" customWidth="1"/>
    <col min="3338" max="3338" width="11.36328125" style="689" bestFit="1" customWidth="1"/>
    <col min="3339" max="3583" width="8.90625" style="689"/>
    <col min="3584" max="3584" width="28.453125" style="689" customWidth="1"/>
    <col min="3585" max="3585" width="2.453125" style="689" customWidth="1"/>
    <col min="3586" max="3587" width="10.36328125" style="689" bestFit="1" customWidth="1"/>
    <col min="3588" max="3588" width="11.36328125" style="689" bestFit="1" customWidth="1"/>
    <col min="3589" max="3589" width="3.08984375" style="689" customWidth="1"/>
    <col min="3590" max="3590" width="10.90625" style="689" bestFit="1" customWidth="1"/>
    <col min="3591" max="3591" width="14" style="689" bestFit="1" customWidth="1"/>
    <col min="3592" max="3592" width="9.6328125" style="689" bestFit="1" customWidth="1"/>
    <col min="3593" max="3593" width="1.90625" style="689" customWidth="1"/>
    <col min="3594" max="3594" width="11.36328125" style="689" bestFit="1" customWidth="1"/>
    <col min="3595" max="3839" width="8.90625" style="689"/>
    <col min="3840" max="3840" width="28.453125" style="689" customWidth="1"/>
    <col min="3841" max="3841" width="2.453125" style="689" customWidth="1"/>
    <col min="3842" max="3843" width="10.36328125" style="689" bestFit="1" customWidth="1"/>
    <col min="3844" max="3844" width="11.36328125" style="689" bestFit="1" customWidth="1"/>
    <col min="3845" max="3845" width="3.08984375" style="689" customWidth="1"/>
    <col min="3846" max="3846" width="10.90625" style="689" bestFit="1" customWidth="1"/>
    <col min="3847" max="3847" width="14" style="689" bestFit="1" customWidth="1"/>
    <col min="3848" max="3848" width="9.6328125" style="689" bestFit="1" customWidth="1"/>
    <col min="3849" max="3849" width="1.90625" style="689" customWidth="1"/>
    <col min="3850" max="3850" width="11.36328125" style="689" bestFit="1" customWidth="1"/>
    <col min="3851" max="4095" width="8.90625" style="689"/>
    <col min="4096" max="4096" width="28.453125" style="689" customWidth="1"/>
    <col min="4097" max="4097" width="2.453125" style="689" customWidth="1"/>
    <col min="4098" max="4099" width="10.36328125" style="689" bestFit="1" customWidth="1"/>
    <col min="4100" max="4100" width="11.36328125" style="689" bestFit="1" customWidth="1"/>
    <col min="4101" max="4101" width="3.08984375" style="689" customWidth="1"/>
    <col min="4102" max="4102" width="10.90625" style="689" bestFit="1" customWidth="1"/>
    <col min="4103" max="4103" width="14" style="689" bestFit="1" customWidth="1"/>
    <col min="4104" max="4104" width="9.6328125" style="689" bestFit="1" customWidth="1"/>
    <col min="4105" max="4105" width="1.90625" style="689" customWidth="1"/>
    <col min="4106" max="4106" width="11.36328125" style="689" bestFit="1" customWidth="1"/>
    <col min="4107" max="4351" width="8.90625" style="689"/>
    <col min="4352" max="4352" width="28.453125" style="689" customWidth="1"/>
    <col min="4353" max="4353" width="2.453125" style="689" customWidth="1"/>
    <col min="4354" max="4355" width="10.36328125" style="689" bestFit="1" customWidth="1"/>
    <col min="4356" max="4356" width="11.36328125" style="689" bestFit="1" customWidth="1"/>
    <col min="4357" max="4357" width="3.08984375" style="689" customWidth="1"/>
    <col min="4358" max="4358" width="10.90625" style="689" bestFit="1" customWidth="1"/>
    <col min="4359" max="4359" width="14" style="689" bestFit="1" customWidth="1"/>
    <col min="4360" max="4360" width="9.6328125" style="689" bestFit="1" customWidth="1"/>
    <col min="4361" max="4361" width="1.90625" style="689" customWidth="1"/>
    <col min="4362" max="4362" width="11.36328125" style="689" bestFit="1" customWidth="1"/>
    <col min="4363" max="4607" width="8.90625" style="689"/>
    <col min="4608" max="4608" width="28.453125" style="689" customWidth="1"/>
    <col min="4609" max="4609" width="2.453125" style="689" customWidth="1"/>
    <col min="4610" max="4611" width="10.36328125" style="689" bestFit="1" customWidth="1"/>
    <col min="4612" max="4612" width="11.36328125" style="689" bestFit="1" customWidth="1"/>
    <col min="4613" max="4613" width="3.08984375" style="689" customWidth="1"/>
    <col min="4614" max="4614" width="10.90625" style="689" bestFit="1" customWidth="1"/>
    <col min="4615" max="4615" width="14" style="689" bestFit="1" customWidth="1"/>
    <col min="4616" max="4616" width="9.6328125" style="689" bestFit="1" customWidth="1"/>
    <col min="4617" max="4617" width="1.90625" style="689" customWidth="1"/>
    <col min="4618" max="4618" width="11.36328125" style="689" bestFit="1" customWidth="1"/>
    <col min="4619" max="4863" width="8.90625" style="689"/>
    <col min="4864" max="4864" width="28.453125" style="689" customWidth="1"/>
    <col min="4865" max="4865" width="2.453125" style="689" customWidth="1"/>
    <col min="4866" max="4867" width="10.36328125" style="689" bestFit="1" customWidth="1"/>
    <col min="4868" max="4868" width="11.36328125" style="689" bestFit="1" customWidth="1"/>
    <col min="4869" max="4869" width="3.08984375" style="689" customWidth="1"/>
    <col min="4870" max="4870" width="10.90625" style="689" bestFit="1" customWidth="1"/>
    <col min="4871" max="4871" width="14" style="689" bestFit="1" customWidth="1"/>
    <col min="4872" max="4872" width="9.6328125" style="689" bestFit="1" customWidth="1"/>
    <col min="4873" max="4873" width="1.90625" style="689" customWidth="1"/>
    <col min="4874" max="4874" width="11.36328125" style="689" bestFit="1" customWidth="1"/>
    <col min="4875" max="5119" width="8.90625" style="689"/>
    <col min="5120" max="5120" width="28.453125" style="689" customWidth="1"/>
    <col min="5121" max="5121" width="2.453125" style="689" customWidth="1"/>
    <col min="5122" max="5123" width="10.36328125" style="689" bestFit="1" customWidth="1"/>
    <col min="5124" max="5124" width="11.36328125" style="689" bestFit="1" customWidth="1"/>
    <col min="5125" max="5125" width="3.08984375" style="689" customWidth="1"/>
    <col min="5126" max="5126" width="10.90625" style="689" bestFit="1" customWidth="1"/>
    <col min="5127" max="5127" width="14" style="689" bestFit="1" customWidth="1"/>
    <col min="5128" max="5128" width="9.6328125" style="689" bestFit="1" customWidth="1"/>
    <col min="5129" max="5129" width="1.90625" style="689" customWidth="1"/>
    <col min="5130" max="5130" width="11.36328125" style="689" bestFit="1" customWidth="1"/>
    <col min="5131" max="5375" width="8.90625" style="689"/>
    <col min="5376" max="5376" width="28.453125" style="689" customWidth="1"/>
    <col min="5377" max="5377" width="2.453125" style="689" customWidth="1"/>
    <col min="5378" max="5379" width="10.36328125" style="689" bestFit="1" customWidth="1"/>
    <col min="5380" max="5380" width="11.36328125" style="689" bestFit="1" customWidth="1"/>
    <col min="5381" max="5381" width="3.08984375" style="689" customWidth="1"/>
    <col min="5382" max="5382" width="10.90625" style="689" bestFit="1" customWidth="1"/>
    <col min="5383" max="5383" width="14" style="689" bestFit="1" customWidth="1"/>
    <col min="5384" max="5384" width="9.6328125" style="689" bestFit="1" customWidth="1"/>
    <col min="5385" max="5385" width="1.90625" style="689" customWidth="1"/>
    <col min="5386" max="5386" width="11.36328125" style="689" bestFit="1" customWidth="1"/>
    <col min="5387" max="5631" width="8.90625" style="689"/>
    <col min="5632" max="5632" width="28.453125" style="689" customWidth="1"/>
    <col min="5633" max="5633" width="2.453125" style="689" customWidth="1"/>
    <col min="5634" max="5635" width="10.36328125" style="689" bestFit="1" customWidth="1"/>
    <col min="5636" max="5636" width="11.36328125" style="689" bestFit="1" customWidth="1"/>
    <col min="5637" max="5637" width="3.08984375" style="689" customWidth="1"/>
    <col min="5638" max="5638" width="10.90625" style="689" bestFit="1" customWidth="1"/>
    <col min="5639" max="5639" width="14" style="689" bestFit="1" customWidth="1"/>
    <col min="5640" max="5640" width="9.6328125" style="689" bestFit="1" customWidth="1"/>
    <col min="5641" max="5641" width="1.90625" style="689" customWidth="1"/>
    <col min="5642" max="5642" width="11.36328125" style="689" bestFit="1" customWidth="1"/>
    <col min="5643" max="5887" width="8.90625" style="689"/>
    <col min="5888" max="5888" width="28.453125" style="689" customWidth="1"/>
    <col min="5889" max="5889" width="2.453125" style="689" customWidth="1"/>
    <col min="5890" max="5891" width="10.36328125" style="689" bestFit="1" customWidth="1"/>
    <col min="5892" max="5892" width="11.36328125" style="689" bestFit="1" customWidth="1"/>
    <col min="5893" max="5893" width="3.08984375" style="689" customWidth="1"/>
    <col min="5894" max="5894" width="10.90625" style="689" bestFit="1" customWidth="1"/>
    <col min="5895" max="5895" width="14" style="689" bestFit="1" customWidth="1"/>
    <col min="5896" max="5896" width="9.6328125" style="689" bestFit="1" customWidth="1"/>
    <col min="5897" max="5897" width="1.90625" style="689" customWidth="1"/>
    <col min="5898" max="5898" width="11.36328125" style="689" bestFit="1" customWidth="1"/>
    <col min="5899" max="6143" width="8.90625" style="689"/>
    <col min="6144" max="6144" width="28.453125" style="689" customWidth="1"/>
    <col min="6145" max="6145" width="2.453125" style="689" customWidth="1"/>
    <col min="6146" max="6147" width="10.36328125" style="689" bestFit="1" customWidth="1"/>
    <col min="6148" max="6148" width="11.36328125" style="689" bestFit="1" customWidth="1"/>
    <col min="6149" max="6149" width="3.08984375" style="689" customWidth="1"/>
    <col min="6150" max="6150" width="10.90625" style="689" bestFit="1" customWidth="1"/>
    <col min="6151" max="6151" width="14" style="689" bestFit="1" customWidth="1"/>
    <col min="6152" max="6152" width="9.6328125" style="689" bestFit="1" customWidth="1"/>
    <col min="6153" max="6153" width="1.90625" style="689" customWidth="1"/>
    <col min="6154" max="6154" width="11.36328125" style="689" bestFit="1" customWidth="1"/>
    <col min="6155" max="6399" width="8.90625" style="689"/>
    <col min="6400" max="6400" width="28.453125" style="689" customWidth="1"/>
    <col min="6401" max="6401" width="2.453125" style="689" customWidth="1"/>
    <col min="6402" max="6403" width="10.36328125" style="689" bestFit="1" customWidth="1"/>
    <col min="6404" max="6404" width="11.36328125" style="689" bestFit="1" customWidth="1"/>
    <col min="6405" max="6405" width="3.08984375" style="689" customWidth="1"/>
    <col min="6406" max="6406" width="10.90625" style="689" bestFit="1" customWidth="1"/>
    <col min="6407" max="6407" width="14" style="689" bestFit="1" customWidth="1"/>
    <col min="6408" max="6408" width="9.6328125" style="689" bestFit="1" customWidth="1"/>
    <col min="6409" max="6409" width="1.90625" style="689" customWidth="1"/>
    <col min="6410" max="6410" width="11.36328125" style="689" bestFit="1" customWidth="1"/>
    <col min="6411" max="6655" width="8.90625" style="689"/>
    <col min="6656" max="6656" width="28.453125" style="689" customWidth="1"/>
    <col min="6657" max="6657" width="2.453125" style="689" customWidth="1"/>
    <col min="6658" max="6659" width="10.36328125" style="689" bestFit="1" customWidth="1"/>
    <col min="6660" max="6660" width="11.36328125" style="689" bestFit="1" customWidth="1"/>
    <col min="6661" max="6661" width="3.08984375" style="689" customWidth="1"/>
    <col min="6662" max="6662" width="10.90625" style="689" bestFit="1" customWidth="1"/>
    <col min="6663" max="6663" width="14" style="689" bestFit="1" customWidth="1"/>
    <col min="6664" max="6664" width="9.6328125" style="689" bestFit="1" customWidth="1"/>
    <col min="6665" max="6665" width="1.90625" style="689" customWidth="1"/>
    <col min="6666" max="6666" width="11.36328125" style="689" bestFit="1" customWidth="1"/>
    <col min="6667" max="6911" width="8.90625" style="689"/>
    <col min="6912" max="6912" width="28.453125" style="689" customWidth="1"/>
    <col min="6913" max="6913" width="2.453125" style="689" customWidth="1"/>
    <col min="6914" max="6915" width="10.36328125" style="689" bestFit="1" customWidth="1"/>
    <col min="6916" max="6916" width="11.36328125" style="689" bestFit="1" customWidth="1"/>
    <col min="6917" max="6917" width="3.08984375" style="689" customWidth="1"/>
    <col min="6918" max="6918" width="10.90625" style="689" bestFit="1" customWidth="1"/>
    <col min="6919" max="6919" width="14" style="689" bestFit="1" customWidth="1"/>
    <col min="6920" max="6920" width="9.6328125" style="689" bestFit="1" customWidth="1"/>
    <col min="6921" max="6921" width="1.90625" style="689" customWidth="1"/>
    <col min="6922" max="6922" width="11.36328125" style="689" bestFit="1" customWidth="1"/>
    <col min="6923" max="7167" width="8.90625" style="689"/>
    <col min="7168" max="7168" width="28.453125" style="689" customWidth="1"/>
    <col min="7169" max="7169" width="2.453125" style="689" customWidth="1"/>
    <col min="7170" max="7171" width="10.36328125" style="689" bestFit="1" customWidth="1"/>
    <col min="7172" max="7172" width="11.36328125" style="689" bestFit="1" customWidth="1"/>
    <col min="7173" max="7173" width="3.08984375" style="689" customWidth="1"/>
    <col min="7174" max="7174" width="10.90625" style="689" bestFit="1" customWidth="1"/>
    <col min="7175" max="7175" width="14" style="689" bestFit="1" customWidth="1"/>
    <col min="7176" max="7176" width="9.6328125" style="689" bestFit="1" customWidth="1"/>
    <col min="7177" max="7177" width="1.90625" style="689" customWidth="1"/>
    <col min="7178" max="7178" width="11.36328125" style="689" bestFit="1" customWidth="1"/>
    <col min="7179" max="7423" width="8.90625" style="689"/>
    <col min="7424" max="7424" width="28.453125" style="689" customWidth="1"/>
    <col min="7425" max="7425" width="2.453125" style="689" customWidth="1"/>
    <col min="7426" max="7427" width="10.36328125" style="689" bestFit="1" customWidth="1"/>
    <col min="7428" max="7428" width="11.36328125" style="689" bestFit="1" customWidth="1"/>
    <col min="7429" max="7429" width="3.08984375" style="689" customWidth="1"/>
    <col min="7430" max="7430" width="10.90625" style="689" bestFit="1" customWidth="1"/>
    <col min="7431" max="7431" width="14" style="689" bestFit="1" customWidth="1"/>
    <col min="7432" max="7432" width="9.6328125" style="689" bestFit="1" customWidth="1"/>
    <col min="7433" max="7433" width="1.90625" style="689" customWidth="1"/>
    <col min="7434" max="7434" width="11.36328125" style="689" bestFit="1" customWidth="1"/>
    <col min="7435" max="7679" width="8.90625" style="689"/>
    <col min="7680" max="7680" width="28.453125" style="689" customWidth="1"/>
    <col min="7681" max="7681" width="2.453125" style="689" customWidth="1"/>
    <col min="7682" max="7683" width="10.36328125" style="689" bestFit="1" customWidth="1"/>
    <col min="7684" max="7684" width="11.36328125" style="689" bestFit="1" customWidth="1"/>
    <col min="7685" max="7685" width="3.08984375" style="689" customWidth="1"/>
    <col min="7686" max="7686" width="10.90625" style="689" bestFit="1" customWidth="1"/>
    <col min="7687" max="7687" width="14" style="689" bestFit="1" customWidth="1"/>
    <col min="7688" max="7688" width="9.6328125" style="689" bestFit="1" customWidth="1"/>
    <col min="7689" max="7689" width="1.90625" style="689" customWidth="1"/>
    <col min="7690" max="7690" width="11.36328125" style="689" bestFit="1" customWidth="1"/>
    <col min="7691" max="7935" width="8.90625" style="689"/>
    <col min="7936" max="7936" width="28.453125" style="689" customWidth="1"/>
    <col min="7937" max="7937" width="2.453125" style="689" customWidth="1"/>
    <col min="7938" max="7939" width="10.36328125" style="689" bestFit="1" customWidth="1"/>
    <col min="7940" max="7940" width="11.36328125" style="689" bestFit="1" customWidth="1"/>
    <col min="7941" max="7941" width="3.08984375" style="689" customWidth="1"/>
    <col min="7942" max="7942" width="10.90625" style="689" bestFit="1" customWidth="1"/>
    <col min="7943" max="7943" width="14" style="689" bestFit="1" customWidth="1"/>
    <col min="7944" max="7944" width="9.6328125" style="689" bestFit="1" customWidth="1"/>
    <col min="7945" max="7945" width="1.90625" style="689" customWidth="1"/>
    <col min="7946" max="7946" width="11.36328125" style="689" bestFit="1" customWidth="1"/>
    <col min="7947" max="8191" width="8.90625" style="689"/>
    <col min="8192" max="8192" width="28.453125" style="689" customWidth="1"/>
    <col min="8193" max="8193" width="2.453125" style="689" customWidth="1"/>
    <col min="8194" max="8195" width="10.36328125" style="689" bestFit="1" customWidth="1"/>
    <col min="8196" max="8196" width="11.36328125" style="689" bestFit="1" customWidth="1"/>
    <col min="8197" max="8197" width="3.08984375" style="689" customWidth="1"/>
    <col min="8198" max="8198" width="10.90625" style="689" bestFit="1" customWidth="1"/>
    <col min="8199" max="8199" width="14" style="689" bestFit="1" customWidth="1"/>
    <col min="8200" max="8200" width="9.6328125" style="689" bestFit="1" customWidth="1"/>
    <col min="8201" max="8201" width="1.90625" style="689" customWidth="1"/>
    <col min="8202" max="8202" width="11.36328125" style="689" bestFit="1" customWidth="1"/>
    <col min="8203" max="8447" width="8.90625" style="689"/>
    <col min="8448" max="8448" width="28.453125" style="689" customWidth="1"/>
    <col min="8449" max="8449" width="2.453125" style="689" customWidth="1"/>
    <col min="8450" max="8451" width="10.36328125" style="689" bestFit="1" customWidth="1"/>
    <col min="8452" max="8452" width="11.36328125" style="689" bestFit="1" customWidth="1"/>
    <col min="8453" max="8453" width="3.08984375" style="689" customWidth="1"/>
    <col min="8454" max="8454" width="10.90625" style="689" bestFit="1" customWidth="1"/>
    <col min="8455" max="8455" width="14" style="689" bestFit="1" customWidth="1"/>
    <col min="8456" max="8456" width="9.6328125" style="689" bestFit="1" customWidth="1"/>
    <col min="8457" max="8457" width="1.90625" style="689" customWidth="1"/>
    <col min="8458" max="8458" width="11.36328125" style="689" bestFit="1" customWidth="1"/>
    <col min="8459" max="8703" width="8.90625" style="689"/>
    <col min="8704" max="8704" width="28.453125" style="689" customWidth="1"/>
    <col min="8705" max="8705" width="2.453125" style="689" customWidth="1"/>
    <col min="8706" max="8707" width="10.36328125" style="689" bestFit="1" customWidth="1"/>
    <col min="8708" max="8708" width="11.36328125" style="689" bestFit="1" customWidth="1"/>
    <col min="8709" max="8709" width="3.08984375" style="689" customWidth="1"/>
    <col min="8710" max="8710" width="10.90625" style="689" bestFit="1" customWidth="1"/>
    <col min="8711" max="8711" width="14" style="689" bestFit="1" customWidth="1"/>
    <col min="8712" max="8712" width="9.6328125" style="689" bestFit="1" customWidth="1"/>
    <col min="8713" max="8713" width="1.90625" style="689" customWidth="1"/>
    <col min="8714" max="8714" width="11.36328125" style="689" bestFit="1" customWidth="1"/>
    <col min="8715" max="8959" width="8.90625" style="689"/>
    <col min="8960" max="8960" width="28.453125" style="689" customWidth="1"/>
    <col min="8961" max="8961" width="2.453125" style="689" customWidth="1"/>
    <col min="8962" max="8963" width="10.36328125" style="689" bestFit="1" customWidth="1"/>
    <col min="8964" max="8964" width="11.36328125" style="689" bestFit="1" customWidth="1"/>
    <col min="8965" max="8965" width="3.08984375" style="689" customWidth="1"/>
    <col min="8966" max="8966" width="10.90625" style="689" bestFit="1" customWidth="1"/>
    <col min="8967" max="8967" width="14" style="689" bestFit="1" customWidth="1"/>
    <col min="8968" max="8968" width="9.6328125" style="689" bestFit="1" customWidth="1"/>
    <col min="8969" max="8969" width="1.90625" style="689" customWidth="1"/>
    <col min="8970" max="8970" width="11.36328125" style="689" bestFit="1" customWidth="1"/>
    <col min="8971" max="9215" width="8.90625" style="689"/>
    <col min="9216" max="9216" width="28.453125" style="689" customWidth="1"/>
    <col min="9217" max="9217" width="2.453125" style="689" customWidth="1"/>
    <col min="9218" max="9219" width="10.36328125" style="689" bestFit="1" customWidth="1"/>
    <col min="9220" max="9220" width="11.36328125" style="689" bestFit="1" customWidth="1"/>
    <col min="9221" max="9221" width="3.08984375" style="689" customWidth="1"/>
    <col min="9222" max="9222" width="10.90625" style="689" bestFit="1" customWidth="1"/>
    <col min="9223" max="9223" width="14" style="689" bestFit="1" customWidth="1"/>
    <col min="9224" max="9224" width="9.6328125" style="689" bestFit="1" customWidth="1"/>
    <col min="9225" max="9225" width="1.90625" style="689" customWidth="1"/>
    <col min="9226" max="9226" width="11.36328125" style="689" bestFit="1" customWidth="1"/>
    <col min="9227" max="9471" width="8.90625" style="689"/>
    <col min="9472" max="9472" width="28.453125" style="689" customWidth="1"/>
    <col min="9473" max="9473" width="2.453125" style="689" customWidth="1"/>
    <col min="9474" max="9475" width="10.36328125" style="689" bestFit="1" customWidth="1"/>
    <col min="9476" max="9476" width="11.36328125" style="689" bestFit="1" customWidth="1"/>
    <col min="9477" max="9477" width="3.08984375" style="689" customWidth="1"/>
    <col min="9478" max="9478" width="10.90625" style="689" bestFit="1" customWidth="1"/>
    <col min="9479" max="9479" width="14" style="689" bestFit="1" customWidth="1"/>
    <col min="9480" max="9480" width="9.6328125" style="689" bestFit="1" customWidth="1"/>
    <col min="9481" max="9481" width="1.90625" style="689" customWidth="1"/>
    <col min="9482" max="9482" width="11.36328125" style="689" bestFit="1" customWidth="1"/>
    <col min="9483" max="9727" width="8.90625" style="689"/>
    <col min="9728" max="9728" width="28.453125" style="689" customWidth="1"/>
    <col min="9729" max="9729" width="2.453125" style="689" customWidth="1"/>
    <col min="9730" max="9731" width="10.36328125" style="689" bestFit="1" customWidth="1"/>
    <col min="9732" max="9732" width="11.36328125" style="689" bestFit="1" customWidth="1"/>
    <col min="9733" max="9733" width="3.08984375" style="689" customWidth="1"/>
    <col min="9734" max="9734" width="10.90625" style="689" bestFit="1" customWidth="1"/>
    <col min="9735" max="9735" width="14" style="689" bestFit="1" customWidth="1"/>
    <col min="9736" max="9736" width="9.6328125" style="689" bestFit="1" customWidth="1"/>
    <col min="9737" max="9737" width="1.90625" style="689" customWidth="1"/>
    <col min="9738" max="9738" width="11.36328125" style="689" bestFit="1" customWidth="1"/>
    <col min="9739" max="9983" width="8.90625" style="689"/>
    <col min="9984" max="9984" width="28.453125" style="689" customWidth="1"/>
    <col min="9985" max="9985" width="2.453125" style="689" customWidth="1"/>
    <col min="9986" max="9987" width="10.36328125" style="689" bestFit="1" customWidth="1"/>
    <col min="9988" max="9988" width="11.36328125" style="689" bestFit="1" customWidth="1"/>
    <col min="9989" max="9989" width="3.08984375" style="689" customWidth="1"/>
    <col min="9990" max="9990" width="10.90625" style="689" bestFit="1" customWidth="1"/>
    <col min="9991" max="9991" width="14" style="689" bestFit="1" customWidth="1"/>
    <col min="9992" max="9992" width="9.6328125" style="689" bestFit="1" customWidth="1"/>
    <col min="9993" max="9993" width="1.90625" style="689" customWidth="1"/>
    <col min="9994" max="9994" width="11.36328125" style="689" bestFit="1" customWidth="1"/>
    <col min="9995" max="10239" width="8.90625" style="689"/>
    <col min="10240" max="10240" width="28.453125" style="689" customWidth="1"/>
    <col min="10241" max="10241" width="2.453125" style="689" customWidth="1"/>
    <col min="10242" max="10243" width="10.36328125" style="689" bestFit="1" customWidth="1"/>
    <col min="10244" max="10244" width="11.36328125" style="689" bestFit="1" customWidth="1"/>
    <col min="10245" max="10245" width="3.08984375" style="689" customWidth="1"/>
    <col min="10246" max="10246" width="10.90625" style="689" bestFit="1" customWidth="1"/>
    <col min="10247" max="10247" width="14" style="689" bestFit="1" customWidth="1"/>
    <col min="10248" max="10248" width="9.6328125" style="689" bestFit="1" customWidth="1"/>
    <col min="10249" max="10249" width="1.90625" style="689" customWidth="1"/>
    <col min="10250" max="10250" width="11.36328125" style="689" bestFit="1" customWidth="1"/>
    <col min="10251" max="10495" width="8.90625" style="689"/>
    <col min="10496" max="10496" width="28.453125" style="689" customWidth="1"/>
    <col min="10497" max="10497" width="2.453125" style="689" customWidth="1"/>
    <col min="10498" max="10499" width="10.36328125" style="689" bestFit="1" customWidth="1"/>
    <col min="10500" max="10500" width="11.36328125" style="689" bestFit="1" customWidth="1"/>
    <col min="10501" max="10501" width="3.08984375" style="689" customWidth="1"/>
    <col min="10502" max="10502" width="10.90625" style="689" bestFit="1" customWidth="1"/>
    <col min="10503" max="10503" width="14" style="689" bestFit="1" customWidth="1"/>
    <col min="10504" max="10504" width="9.6328125" style="689" bestFit="1" customWidth="1"/>
    <col min="10505" max="10505" width="1.90625" style="689" customWidth="1"/>
    <col min="10506" max="10506" width="11.36328125" style="689" bestFit="1" customWidth="1"/>
    <col min="10507" max="10751" width="8.90625" style="689"/>
    <col min="10752" max="10752" width="28.453125" style="689" customWidth="1"/>
    <col min="10753" max="10753" width="2.453125" style="689" customWidth="1"/>
    <col min="10754" max="10755" width="10.36328125" style="689" bestFit="1" customWidth="1"/>
    <col min="10756" max="10756" width="11.36328125" style="689" bestFit="1" customWidth="1"/>
    <col min="10757" max="10757" width="3.08984375" style="689" customWidth="1"/>
    <col min="10758" max="10758" width="10.90625" style="689" bestFit="1" customWidth="1"/>
    <col min="10759" max="10759" width="14" style="689" bestFit="1" customWidth="1"/>
    <col min="10760" max="10760" width="9.6328125" style="689" bestFit="1" customWidth="1"/>
    <col min="10761" max="10761" width="1.90625" style="689" customWidth="1"/>
    <col min="10762" max="10762" width="11.36328125" style="689" bestFit="1" customWidth="1"/>
    <col min="10763" max="11007" width="8.90625" style="689"/>
    <col min="11008" max="11008" width="28.453125" style="689" customWidth="1"/>
    <col min="11009" max="11009" width="2.453125" style="689" customWidth="1"/>
    <col min="11010" max="11011" width="10.36328125" style="689" bestFit="1" customWidth="1"/>
    <col min="11012" max="11012" width="11.36328125" style="689" bestFit="1" customWidth="1"/>
    <col min="11013" max="11013" width="3.08984375" style="689" customWidth="1"/>
    <col min="11014" max="11014" width="10.90625" style="689" bestFit="1" customWidth="1"/>
    <col min="11015" max="11015" width="14" style="689" bestFit="1" customWidth="1"/>
    <col min="11016" max="11016" width="9.6328125" style="689" bestFit="1" customWidth="1"/>
    <col min="11017" max="11017" width="1.90625" style="689" customWidth="1"/>
    <col min="11018" max="11018" width="11.36328125" style="689" bestFit="1" customWidth="1"/>
    <col min="11019" max="11263" width="8.90625" style="689"/>
    <col min="11264" max="11264" width="28.453125" style="689" customWidth="1"/>
    <col min="11265" max="11265" width="2.453125" style="689" customWidth="1"/>
    <col min="11266" max="11267" width="10.36328125" style="689" bestFit="1" customWidth="1"/>
    <col min="11268" max="11268" width="11.36328125" style="689" bestFit="1" customWidth="1"/>
    <col min="11269" max="11269" width="3.08984375" style="689" customWidth="1"/>
    <col min="11270" max="11270" width="10.90625" style="689" bestFit="1" customWidth="1"/>
    <col min="11271" max="11271" width="14" style="689" bestFit="1" customWidth="1"/>
    <col min="11272" max="11272" width="9.6328125" style="689" bestFit="1" customWidth="1"/>
    <col min="11273" max="11273" width="1.90625" style="689" customWidth="1"/>
    <col min="11274" max="11274" width="11.36328125" style="689" bestFit="1" customWidth="1"/>
    <col min="11275" max="11519" width="8.90625" style="689"/>
    <col min="11520" max="11520" width="28.453125" style="689" customWidth="1"/>
    <col min="11521" max="11521" width="2.453125" style="689" customWidth="1"/>
    <col min="11522" max="11523" width="10.36328125" style="689" bestFit="1" customWidth="1"/>
    <col min="11524" max="11524" width="11.36328125" style="689" bestFit="1" customWidth="1"/>
    <col min="11525" max="11525" width="3.08984375" style="689" customWidth="1"/>
    <col min="11526" max="11526" width="10.90625" style="689" bestFit="1" customWidth="1"/>
    <col min="11527" max="11527" width="14" style="689" bestFit="1" customWidth="1"/>
    <col min="11528" max="11528" width="9.6328125" style="689" bestFit="1" customWidth="1"/>
    <col min="11529" max="11529" width="1.90625" style="689" customWidth="1"/>
    <col min="11530" max="11530" width="11.36328125" style="689" bestFit="1" customWidth="1"/>
    <col min="11531" max="11775" width="8.90625" style="689"/>
    <col min="11776" max="11776" width="28.453125" style="689" customWidth="1"/>
    <col min="11777" max="11777" width="2.453125" style="689" customWidth="1"/>
    <col min="11778" max="11779" width="10.36328125" style="689" bestFit="1" customWidth="1"/>
    <col min="11780" max="11780" width="11.36328125" style="689" bestFit="1" customWidth="1"/>
    <col min="11781" max="11781" width="3.08984375" style="689" customWidth="1"/>
    <col min="11782" max="11782" width="10.90625" style="689" bestFit="1" customWidth="1"/>
    <col min="11783" max="11783" width="14" style="689" bestFit="1" customWidth="1"/>
    <col min="11784" max="11784" width="9.6328125" style="689" bestFit="1" customWidth="1"/>
    <col min="11785" max="11785" width="1.90625" style="689" customWidth="1"/>
    <col min="11786" max="11786" width="11.36328125" style="689" bestFit="1" customWidth="1"/>
    <col min="11787" max="12031" width="8.90625" style="689"/>
    <col min="12032" max="12032" width="28.453125" style="689" customWidth="1"/>
    <col min="12033" max="12033" width="2.453125" style="689" customWidth="1"/>
    <col min="12034" max="12035" width="10.36328125" style="689" bestFit="1" customWidth="1"/>
    <col min="12036" max="12036" width="11.36328125" style="689" bestFit="1" customWidth="1"/>
    <col min="12037" max="12037" width="3.08984375" style="689" customWidth="1"/>
    <col min="12038" max="12038" width="10.90625" style="689" bestFit="1" customWidth="1"/>
    <col min="12039" max="12039" width="14" style="689" bestFit="1" customWidth="1"/>
    <col min="12040" max="12040" width="9.6328125" style="689" bestFit="1" customWidth="1"/>
    <col min="12041" max="12041" width="1.90625" style="689" customWidth="1"/>
    <col min="12042" max="12042" width="11.36328125" style="689" bestFit="1" customWidth="1"/>
    <col min="12043" max="12287" width="8.90625" style="689"/>
    <col min="12288" max="12288" width="28.453125" style="689" customWidth="1"/>
    <col min="12289" max="12289" width="2.453125" style="689" customWidth="1"/>
    <col min="12290" max="12291" width="10.36328125" style="689" bestFit="1" customWidth="1"/>
    <col min="12292" max="12292" width="11.36328125" style="689" bestFit="1" customWidth="1"/>
    <col min="12293" max="12293" width="3.08984375" style="689" customWidth="1"/>
    <col min="12294" max="12294" width="10.90625" style="689" bestFit="1" customWidth="1"/>
    <col min="12295" max="12295" width="14" style="689" bestFit="1" customWidth="1"/>
    <col min="12296" max="12296" width="9.6328125" style="689" bestFit="1" customWidth="1"/>
    <col min="12297" max="12297" width="1.90625" style="689" customWidth="1"/>
    <col min="12298" max="12298" width="11.36328125" style="689" bestFit="1" customWidth="1"/>
    <col min="12299" max="12543" width="8.90625" style="689"/>
    <col min="12544" max="12544" width="28.453125" style="689" customWidth="1"/>
    <col min="12545" max="12545" width="2.453125" style="689" customWidth="1"/>
    <col min="12546" max="12547" width="10.36328125" style="689" bestFit="1" customWidth="1"/>
    <col min="12548" max="12548" width="11.36328125" style="689" bestFit="1" customWidth="1"/>
    <col min="12549" max="12549" width="3.08984375" style="689" customWidth="1"/>
    <col min="12550" max="12550" width="10.90625" style="689" bestFit="1" customWidth="1"/>
    <col min="12551" max="12551" width="14" style="689" bestFit="1" customWidth="1"/>
    <col min="12552" max="12552" width="9.6328125" style="689" bestFit="1" customWidth="1"/>
    <col min="12553" max="12553" width="1.90625" style="689" customWidth="1"/>
    <col min="12554" max="12554" width="11.36328125" style="689" bestFit="1" customWidth="1"/>
    <col min="12555" max="12799" width="8.90625" style="689"/>
    <col min="12800" max="12800" width="28.453125" style="689" customWidth="1"/>
    <col min="12801" max="12801" width="2.453125" style="689" customWidth="1"/>
    <col min="12802" max="12803" width="10.36328125" style="689" bestFit="1" customWidth="1"/>
    <col min="12804" max="12804" width="11.36328125" style="689" bestFit="1" customWidth="1"/>
    <col min="12805" max="12805" width="3.08984375" style="689" customWidth="1"/>
    <col min="12806" max="12806" width="10.90625" style="689" bestFit="1" customWidth="1"/>
    <col min="12807" max="12807" width="14" style="689" bestFit="1" customWidth="1"/>
    <col min="12808" max="12808" width="9.6328125" style="689" bestFit="1" customWidth="1"/>
    <col min="12809" max="12809" width="1.90625" style="689" customWidth="1"/>
    <col min="12810" max="12810" width="11.36328125" style="689" bestFit="1" customWidth="1"/>
    <col min="12811" max="13055" width="8.90625" style="689"/>
    <col min="13056" max="13056" width="28.453125" style="689" customWidth="1"/>
    <col min="13057" max="13057" width="2.453125" style="689" customWidth="1"/>
    <col min="13058" max="13059" width="10.36328125" style="689" bestFit="1" customWidth="1"/>
    <col min="13060" max="13060" width="11.36328125" style="689" bestFit="1" customWidth="1"/>
    <col min="13061" max="13061" width="3.08984375" style="689" customWidth="1"/>
    <col min="13062" max="13062" width="10.90625" style="689" bestFit="1" customWidth="1"/>
    <col min="13063" max="13063" width="14" style="689" bestFit="1" customWidth="1"/>
    <col min="13064" max="13064" width="9.6328125" style="689" bestFit="1" customWidth="1"/>
    <col min="13065" max="13065" width="1.90625" style="689" customWidth="1"/>
    <col min="13066" max="13066" width="11.36328125" style="689" bestFit="1" customWidth="1"/>
    <col min="13067" max="13311" width="8.90625" style="689"/>
    <col min="13312" max="13312" width="28.453125" style="689" customWidth="1"/>
    <col min="13313" max="13313" width="2.453125" style="689" customWidth="1"/>
    <col min="13314" max="13315" width="10.36328125" style="689" bestFit="1" customWidth="1"/>
    <col min="13316" max="13316" width="11.36328125" style="689" bestFit="1" customWidth="1"/>
    <col min="13317" max="13317" width="3.08984375" style="689" customWidth="1"/>
    <col min="13318" max="13318" width="10.90625" style="689" bestFit="1" customWidth="1"/>
    <col min="13319" max="13319" width="14" style="689" bestFit="1" customWidth="1"/>
    <col min="13320" max="13320" width="9.6328125" style="689" bestFit="1" customWidth="1"/>
    <col min="13321" max="13321" width="1.90625" style="689" customWidth="1"/>
    <col min="13322" max="13322" width="11.36328125" style="689" bestFit="1" customWidth="1"/>
    <col min="13323" max="13567" width="8.90625" style="689"/>
    <col min="13568" max="13568" width="28.453125" style="689" customWidth="1"/>
    <col min="13569" max="13569" width="2.453125" style="689" customWidth="1"/>
    <col min="13570" max="13571" width="10.36328125" style="689" bestFit="1" customWidth="1"/>
    <col min="13572" max="13572" width="11.36328125" style="689" bestFit="1" customWidth="1"/>
    <col min="13573" max="13573" width="3.08984375" style="689" customWidth="1"/>
    <col min="13574" max="13574" width="10.90625" style="689" bestFit="1" customWidth="1"/>
    <col min="13575" max="13575" width="14" style="689" bestFit="1" customWidth="1"/>
    <col min="13576" max="13576" width="9.6328125" style="689" bestFit="1" customWidth="1"/>
    <col min="13577" max="13577" width="1.90625" style="689" customWidth="1"/>
    <col min="13578" max="13578" width="11.36328125" style="689" bestFit="1" customWidth="1"/>
    <col min="13579" max="13823" width="8.90625" style="689"/>
    <col min="13824" max="13824" width="28.453125" style="689" customWidth="1"/>
    <col min="13825" max="13825" width="2.453125" style="689" customWidth="1"/>
    <col min="13826" max="13827" width="10.36328125" style="689" bestFit="1" customWidth="1"/>
    <col min="13828" max="13828" width="11.36328125" style="689" bestFit="1" customWidth="1"/>
    <col min="13829" max="13829" width="3.08984375" style="689" customWidth="1"/>
    <col min="13830" max="13830" width="10.90625" style="689" bestFit="1" customWidth="1"/>
    <col min="13831" max="13831" width="14" style="689" bestFit="1" customWidth="1"/>
    <col min="13832" max="13832" width="9.6328125" style="689" bestFit="1" customWidth="1"/>
    <col min="13833" max="13833" width="1.90625" style="689" customWidth="1"/>
    <col min="13834" max="13834" width="11.36328125" style="689" bestFit="1" customWidth="1"/>
    <col min="13835" max="14079" width="8.90625" style="689"/>
    <col min="14080" max="14080" width="28.453125" style="689" customWidth="1"/>
    <col min="14081" max="14081" width="2.453125" style="689" customWidth="1"/>
    <col min="14082" max="14083" width="10.36328125" style="689" bestFit="1" customWidth="1"/>
    <col min="14084" max="14084" width="11.36328125" style="689" bestFit="1" customWidth="1"/>
    <col min="14085" max="14085" width="3.08984375" style="689" customWidth="1"/>
    <col min="14086" max="14086" width="10.90625" style="689" bestFit="1" customWidth="1"/>
    <col min="14087" max="14087" width="14" style="689" bestFit="1" customWidth="1"/>
    <col min="14088" max="14088" width="9.6328125" style="689" bestFit="1" customWidth="1"/>
    <col min="14089" max="14089" width="1.90625" style="689" customWidth="1"/>
    <col min="14090" max="14090" width="11.36328125" style="689" bestFit="1" customWidth="1"/>
    <col min="14091" max="14335" width="8.90625" style="689"/>
    <col min="14336" max="14336" width="28.453125" style="689" customWidth="1"/>
    <col min="14337" max="14337" width="2.453125" style="689" customWidth="1"/>
    <col min="14338" max="14339" width="10.36328125" style="689" bestFit="1" customWidth="1"/>
    <col min="14340" max="14340" width="11.36328125" style="689" bestFit="1" customWidth="1"/>
    <col min="14341" max="14341" width="3.08984375" style="689" customWidth="1"/>
    <col min="14342" max="14342" width="10.90625" style="689" bestFit="1" customWidth="1"/>
    <col min="14343" max="14343" width="14" style="689" bestFit="1" customWidth="1"/>
    <col min="14344" max="14344" width="9.6328125" style="689" bestFit="1" customWidth="1"/>
    <col min="14345" max="14345" width="1.90625" style="689" customWidth="1"/>
    <col min="14346" max="14346" width="11.36328125" style="689" bestFit="1" customWidth="1"/>
    <col min="14347" max="14591" width="8.90625" style="689"/>
    <col min="14592" max="14592" width="28.453125" style="689" customWidth="1"/>
    <col min="14593" max="14593" width="2.453125" style="689" customWidth="1"/>
    <col min="14594" max="14595" width="10.36328125" style="689" bestFit="1" customWidth="1"/>
    <col min="14596" max="14596" width="11.36328125" style="689" bestFit="1" customWidth="1"/>
    <col min="14597" max="14597" width="3.08984375" style="689" customWidth="1"/>
    <col min="14598" max="14598" width="10.90625" style="689" bestFit="1" customWidth="1"/>
    <col min="14599" max="14599" width="14" style="689" bestFit="1" customWidth="1"/>
    <col min="14600" max="14600" width="9.6328125" style="689" bestFit="1" customWidth="1"/>
    <col min="14601" max="14601" width="1.90625" style="689" customWidth="1"/>
    <col min="14602" max="14602" width="11.36328125" style="689" bestFit="1" customWidth="1"/>
    <col min="14603" max="14847" width="8.90625" style="689"/>
    <col min="14848" max="14848" width="28.453125" style="689" customWidth="1"/>
    <col min="14849" max="14849" width="2.453125" style="689" customWidth="1"/>
    <col min="14850" max="14851" width="10.36328125" style="689" bestFit="1" customWidth="1"/>
    <col min="14852" max="14852" width="11.36328125" style="689" bestFit="1" customWidth="1"/>
    <col min="14853" max="14853" width="3.08984375" style="689" customWidth="1"/>
    <col min="14854" max="14854" width="10.90625" style="689" bestFit="1" customWidth="1"/>
    <col min="14855" max="14855" width="14" style="689" bestFit="1" customWidth="1"/>
    <col min="14856" max="14856" width="9.6328125" style="689" bestFit="1" customWidth="1"/>
    <col min="14857" max="14857" width="1.90625" style="689" customWidth="1"/>
    <col min="14858" max="14858" width="11.36328125" style="689" bestFit="1" customWidth="1"/>
    <col min="14859" max="15103" width="8.90625" style="689"/>
    <col min="15104" max="15104" width="28.453125" style="689" customWidth="1"/>
    <col min="15105" max="15105" width="2.453125" style="689" customWidth="1"/>
    <col min="15106" max="15107" width="10.36328125" style="689" bestFit="1" customWidth="1"/>
    <col min="15108" max="15108" width="11.36328125" style="689" bestFit="1" customWidth="1"/>
    <col min="15109" max="15109" width="3.08984375" style="689" customWidth="1"/>
    <col min="15110" max="15110" width="10.90625" style="689" bestFit="1" customWidth="1"/>
    <col min="15111" max="15111" width="14" style="689" bestFit="1" customWidth="1"/>
    <col min="15112" max="15112" width="9.6328125" style="689" bestFit="1" customWidth="1"/>
    <col min="15113" max="15113" width="1.90625" style="689" customWidth="1"/>
    <col min="15114" max="15114" width="11.36328125" style="689" bestFit="1" customWidth="1"/>
    <col min="15115" max="15359" width="8.90625" style="689"/>
    <col min="15360" max="15360" width="28.453125" style="689" customWidth="1"/>
    <col min="15361" max="15361" width="2.453125" style="689" customWidth="1"/>
    <col min="15362" max="15363" width="10.36328125" style="689" bestFit="1" customWidth="1"/>
    <col min="15364" max="15364" width="11.36328125" style="689" bestFit="1" customWidth="1"/>
    <col min="15365" max="15365" width="3.08984375" style="689" customWidth="1"/>
    <col min="15366" max="15366" width="10.90625" style="689" bestFit="1" customWidth="1"/>
    <col min="15367" max="15367" width="14" style="689" bestFit="1" customWidth="1"/>
    <col min="15368" max="15368" width="9.6328125" style="689" bestFit="1" customWidth="1"/>
    <col min="15369" max="15369" width="1.90625" style="689" customWidth="1"/>
    <col min="15370" max="15370" width="11.36328125" style="689" bestFit="1" customWidth="1"/>
    <col min="15371" max="15615" width="8.90625" style="689"/>
    <col min="15616" max="15616" width="28.453125" style="689" customWidth="1"/>
    <col min="15617" max="15617" width="2.453125" style="689" customWidth="1"/>
    <col min="15618" max="15619" width="10.36328125" style="689" bestFit="1" customWidth="1"/>
    <col min="15620" max="15620" width="11.36328125" style="689" bestFit="1" customWidth="1"/>
    <col min="15621" max="15621" width="3.08984375" style="689" customWidth="1"/>
    <col min="15622" max="15622" width="10.90625" style="689" bestFit="1" customWidth="1"/>
    <col min="15623" max="15623" width="14" style="689" bestFit="1" customWidth="1"/>
    <col min="15624" max="15624" width="9.6328125" style="689" bestFit="1" customWidth="1"/>
    <col min="15625" max="15625" width="1.90625" style="689" customWidth="1"/>
    <col min="15626" max="15626" width="11.36328125" style="689" bestFit="1" customWidth="1"/>
    <col min="15627" max="15871" width="8.90625" style="689"/>
    <col min="15872" max="15872" width="28.453125" style="689" customWidth="1"/>
    <col min="15873" max="15873" width="2.453125" style="689" customWidth="1"/>
    <col min="15874" max="15875" width="10.36328125" style="689" bestFit="1" customWidth="1"/>
    <col min="15876" max="15876" width="11.36328125" style="689" bestFit="1" customWidth="1"/>
    <col min="15877" max="15877" width="3.08984375" style="689" customWidth="1"/>
    <col min="15878" max="15878" width="10.90625" style="689" bestFit="1" customWidth="1"/>
    <col min="15879" max="15879" width="14" style="689" bestFit="1" customWidth="1"/>
    <col min="15880" max="15880" width="9.6328125" style="689" bestFit="1" customWidth="1"/>
    <col min="15881" max="15881" width="1.90625" style="689" customWidth="1"/>
    <col min="15882" max="15882" width="11.36328125" style="689" bestFit="1" customWidth="1"/>
    <col min="15883" max="16127" width="8.90625" style="689"/>
    <col min="16128" max="16128" width="28.453125" style="689" customWidth="1"/>
    <col min="16129" max="16129" width="2.453125" style="689" customWidth="1"/>
    <col min="16130" max="16131" width="10.36328125" style="689" bestFit="1" customWidth="1"/>
    <col min="16132" max="16132" width="11.36328125" style="689" bestFit="1" customWidth="1"/>
    <col min="16133" max="16133" width="3.08984375" style="689" customWidth="1"/>
    <col min="16134" max="16134" width="10.90625" style="689" bestFit="1" customWidth="1"/>
    <col min="16135" max="16135" width="14" style="689" bestFit="1" customWidth="1"/>
    <col min="16136" max="16136" width="9.6328125" style="689" bestFit="1" customWidth="1"/>
    <col min="16137" max="16137" width="1.90625" style="689" customWidth="1"/>
    <col min="16138" max="16138" width="11.36328125" style="689" bestFit="1" customWidth="1"/>
    <col min="16139" max="16384" width="8.90625" style="689"/>
  </cols>
  <sheetData>
    <row r="1" spans="2:14" ht="15.5">
      <c r="F1" s="1116"/>
      <c r="G1" s="1116"/>
      <c r="H1" s="1116"/>
      <c r="I1" s="1116"/>
      <c r="J1" s="1116"/>
      <c r="K1" s="1116"/>
    </row>
    <row r="2" spans="2:14" ht="16" thickBot="1">
      <c r="F2" s="1117" t="s">
        <v>507</v>
      </c>
      <c r="G2" s="1117"/>
      <c r="H2" s="1117"/>
      <c r="I2" s="1117"/>
      <c r="J2" s="1117"/>
      <c r="K2" s="1117"/>
    </row>
    <row r="4" spans="2:14" ht="21" customHeight="1" thickBot="1">
      <c r="C4" s="690"/>
      <c r="D4" s="691"/>
      <c r="E4" s="692"/>
      <c r="F4" s="1118" t="s">
        <v>577</v>
      </c>
      <c r="G4" s="1118"/>
      <c r="H4" s="1118"/>
      <c r="I4" s="1118"/>
      <c r="J4" s="1118"/>
      <c r="K4" s="1118"/>
    </row>
    <row r="5" spans="2:14" ht="33" customHeight="1" thickBot="1">
      <c r="D5" s="763" t="s">
        <v>550</v>
      </c>
      <c r="E5" s="759"/>
      <c r="F5" s="760" t="s">
        <v>398</v>
      </c>
      <c r="G5" s="708" t="s">
        <v>397</v>
      </c>
      <c r="H5" s="708" t="s">
        <v>551</v>
      </c>
      <c r="I5" s="709" t="s">
        <v>132</v>
      </c>
      <c r="J5" s="761"/>
      <c r="K5" s="762" t="s">
        <v>197</v>
      </c>
      <c r="L5" s="761"/>
      <c r="M5" s="763" t="s">
        <v>579</v>
      </c>
    </row>
    <row r="6" spans="2:14">
      <c r="B6" s="689" t="s">
        <v>133</v>
      </c>
      <c r="C6" s="693"/>
      <c r="D6" s="766">
        <v>106700</v>
      </c>
      <c r="E6" s="765"/>
      <c r="F6" s="694">
        <v>56682</v>
      </c>
      <c r="G6" s="694">
        <v>0</v>
      </c>
      <c r="H6" s="694">
        <v>0</v>
      </c>
      <c r="I6" s="694">
        <f>SUM(F6:H6)</f>
        <v>56682</v>
      </c>
      <c r="J6" s="707"/>
      <c r="K6" s="694">
        <f>+D6-I6</f>
        <v>50018</v>
      </c>
      <c r="L6" s="707"/>
      <c r="M6" s="766">
        <v>213000</v>
      </c>
    </row>
    <row r="7" spans="2:14" ht="14">
      <c r="B7" s="689" t="s">
        <v>134</v>
      </c>
      <c r="C7" s="695"/>
      <c r="D7" s="356">
        <v>265926</v>
      </c>
      <c r="E7" s="765"/>
      <c r="F7" s="696">
        <v>21861</v>
      </c>
      <c r="G7" s="697">
        <v>0</v>
      </c>
      <c r="H7" s="697">
        <v>0</v>
      </c>
      <c r="I7" s="767">
        <f t="shared" ref="I7:I12" si="0">SUM(F7:H7)</f>
        <v>21861</v>
      </c>
      <c r="J7" s="707"/>
      <c r="K7" s="767">
        <f>+D7-I7</f>
        <v>244065</v>
      </c>
      <c r="L7" s="707"/>
      <c r="M7" s="356">
        <v>234000</v>
      </c>
      <c r="N7" s="698"/>
    </row>
    <row r="8" spans="2:14">
      <c r="B8" s="689" t="s">
        <v>135</v>
      </c>
      <c r="C8" s="695"/>
      <c r="D8" s="356">
        <v>413617</v>
      </c>
      <c r="E8" s="765"/>
      <c r="F8" s="699">
        <v>343722</v>
      </c>
      <c r="G8" s="699">
        <v>0</v>
      </c>
      <c r="H8" s="699">
        <v>96455</v>
      </c>
      <c r="I8" s="767">
        <f t="shared" si="0"/>
        <v>440177</v>
      </c>
      <c r="J8" s="707"/>
      <c r="K8" s="767">
        <f>+D8-I8</f>
        <v>-26560</v>
      </c>
      <c r="L8" s="707"/>
      <c r="M8" s="356">
        <v>646347</v>
      </c>
    </row>
    <row r="9" spans="2:14" ht="13" thickBot="1">
      <c r="B9" s="689" t="s">
        <v>346</v>
      </c>
      <c r="C9" s="695"/>
      <c r="D9" s="768">
        <v>0</v>
      </c>
      <c r="E9" s="765"/>
      <c r="F9" s="704">
        <v>0</v>
      </c>
      <c r="G9" s="704">
        <v>0</v>
      </c>
      <c r="H9" s="704">
        <v>0</v>
      </c>
      <c r="I9" s="705">
        <f t="shared" si="0"/>
        <v>0</v>
      </c>
      <c r="J9" s="707"/>
      <c r="K9" s="705">
        <f>+D9-I9</f>
        <v>0</v>
      </c>
      <c r="L9" s="707"/>
      <c r="M9" s="768">
        <v>0</v>
      </c>
    </row>
    <row r="10" spans="2:14">
      <c r="B10" s="689" t="s">
        <v>198</v>
      </c>
      <c r="C10" s="693"/>
      <c r="D10" s="770">
        <f>SUM(D6:D9)</f>
        <v>786243</v>
      </c>
      <c r="E10" s="769"/>
      <c r="F10" s="701">
        <f>SUM(F6:F9)</f>
        <v>422265</v>
      </c>
      <c r="G10" s="701">
        <f>SUM(G6:G9)</f>
        <v>0</v>
      </c>
      <c r="H10" s="701">
        <f>SUM(H6:H9)</f>
        <v>96455</v>
      </c>
      <c r="I10" s="701">
        <f>SUM(I6:I9)</f>
        <v>518720</v>
      </c>
      <c r="J10" s="707"/>
      <c r="K10" s="701">
        <f>SUM(K6:K9)</f>
        <v>267523</v>
      </c>
      <c r="L10" s="707"/>
      <c r="M10" s="770">
        <f>SUM(M6:M9)</f>
        <v>1093347</v>
      </c>
    </row>
    <row r="11" spans="2:14" ht="13" thickBot="1">
      <c r="B11" s="689" t="s">
        <v>578</v>
      </c>
      <c r="C11" s="693"/>
      <c r="D11" s="771">
        <v>180000</v>
      </c>
      <c r="E11" s="769"/>
      <c r="F11" s="703">
        <v>158394</v>
      </c>
      <c r="G11" s="704"/>
      <c r="H11" s="704"/>
      <c r="I11" s="705">
        <f t="shared" si="0"/>
        <v>158394</v>
      </c>
      <c r="J11" s="765"/>
      <c r="K11" s="705">
        <f>+D11-I11</f>
        <v>21606</v>
      </c>
      <c r="L11" s="707"/>
      <c r="M11" s="771">
        <v>0</v>
      </c>
    </row>
    <row r="12" spans="2:14" ht="13" hidden="1" thickBot="1">
      <c r="B12" s="689" t="s">
        <v>200</v>
      </c>
      <c r="C12" s="695"/>
      <c r="D12" s="771">
        <v>0</v>
      </c>
      <c r="E12" s="765"/>
      <c r="F12" s="700"/>
      <c r="G12" s="700"/>
      <c r="H12" s="700"/>
      <c r="I12" s="706">
        <f t="shared" si="0"/>
        <v>0</v>
      </c>
      <c r="J12" s="707"/>
      <c r="K12" s="706">
        <f>+D12-I12</f>
        <v>0</v>
      </c>
      <c r="L12" s="707"/>
      <c r="M12" s="771">
        <v>0</v>
      </c>
    </row>
    <row r="13" spans="2:14">
      <c r="B13" s="689" t="s">
        <v>138</v>
      </c>
      <c r="C13" s="693"/>
      <c r="D13" s="770">
        <f>SUM(D10:D12)</f>
        <v>966243</v>
      </c>
      <c r="E13" s="765"/>
      <c r="F13" s="701">
        <f>SUM(F10:F12)</f>
        <v>580659</v>
      </c>
      <c r="G13" s="701">
        <f>SUM(G10:G12)</f>
        <v>0</v>
      </c>
      <c r="H13" s="701">
        <f>SUM(H10:H12)</f>
        <v>96455</v>
      </c>
      <c r="I13" s="701">
        <f>SUM(I10:I12)</f>
        <v>677114</v>
      </c>
      <c r="J13" s="707"/>
      <c r="K13" s="701">
        <f>SUM(K10:K12)</f>
        <v>289129</v>
      </c>
      <c r="L13" s="707"/>
      <c r="M13" s="770">
        <f>SUM(M10:M12)</f>
        <v>1093347</v>
      </c>
    </row>
    <row r="14" spans="2:14">
      <c r="C14" s="693"/>
      <c r="D14" s="702"/>
      <c r="E14" s="692"/>
      <c r="F14" s="701"/>
      <c r="G14" s="701"/>
      <c r="H14" s="702"/>
      <c r="I14" s="702"/>
      <c r="K14" s="701"/>
    </row>
    <row r="17" spans="9:9">
      <c r="I17" s="702"/>
    </row>
  </sheetData>
  <mergeCells count="3">
    <mergeCell ref="F1:K1"/>
    <mergeCell ref="F2:K2"/>
    <mergeCell ref="F4:K4"/>
  </mergeCells>
  <pageMargins left="0.75" right="0.75" top="1" bottom="1" header="0.5" footer="0.5"/>
  <pageSetup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71"/>
  <sheetViews>
    <sheetView showGridLines="0" topLeftCell="A4" zoomScaleNormal="100" workbookViewId="0">
      <selection activeCell="D32" sqref="D32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777"/>
      <c r="G6" s="153"/>
    </row>
    <row r="7" spans="1:7" s="76" customFormat="1" ht="14">
      <c r="D7" s="777"/>
      <c r="E7" s="777"/>
      <c r="F7" s="777"/>
      <c r="G7" s="153"/>
    </row>
    <row r="8" spans="1:7" s="76" customFormat="1" ht="14">
      <c r="D8" s="777"/>
      <c r="E8" s="777"/>
      <c r="F8" s="777"/>
      <c r="G8" s="153"/>
    </row>
    <row r="9" spans="1:7" s="76" customFormat="1" ht="14">
      <c r="D9" s="777"/>
      <c r="E9" s="777"/>
      <c r="F9" s="777"/>
      <c r="G9" s="153"/>
    </row>
    <row r="10" spans="1:7" s="76" customFormat="1" ht="14">
      <c r="D10" s="777"/>
      <c r="E10" s="777"/>
      <c r="F10" s="777"/>
      <c r="G10" s="153"/>
    </row>
    <row r="11" spans="1:7" s="76" customFormat="1" ht="14"/>
    <row r="12" spans="1:7" s="76" customFormat="1" ht="14">
      <c r="A12" s="76" t="s">
        <v>70</v>
      </c>
      <c r="B12" s="779">
        <v>42139</v>
      </c>
      <c r="D12" s="780"/>
    </row>
    <row r="13" spans="1:7" s="76" customFormat="1" ht="14"/>
    <row r="14" spans="1:7" s="76" customFormat="1" ht="14">
      <c r="A14" s="76" t="s">
        <v>71</v>
      </c>
      <c r="B14" s="76" t="s">
        <v>72</v>
      </c>
    </row>
    <row r="15" spans="1:7" s="76" customFormat="1" ht="14">
      <c r="B15" s="526"/>
      <c r="C15" s="526"/>
      <c r="D15" s="526"/>
    </row>
    <row r="16" spans="1:7" s="76" customFormat="1" ht="14">
      <c r="A16" s="76" t="s">
        <v>73</v>
      </c>
      <c r="B16" s="76" t="s">
        <v>647</v>
      </c>
    </row>
    <row r="17" spans="1:12" s="76" customFormat="1" ht="14">
      <c r="B17" s="526"/>
      <c r="C17" s="526"/>
      <c r="D17" s="526"/>
    </row>
    <row r="18" spans="1:12" s="76" customFormat="1" ht="14">
      <c r="A18" s="76" t="s">
        <v>75</v>
      </c>
      <c r="B18" s="77" t="s">
        <v>627</v>
      </c>
    </row>
    <row r="19" spans="1:12" s="76" customFormat="1" ht="14">
      <c r="B19" s="526"/>
      <c r="C19" s="526"/>
      <c r="D19" s="526"/>
    </row>
    <row r="20" spans="1:12" s="76" customFormat="1" ht="14">
      <c r="A20" s="76" t="s">
        <v>494</v>
      </c>
      <c r="B20" s="526"/>
      <c r="C20" s="526"/>
      <c r="D20" s="526"/>
    </row>
    <row r="21" spans="1:12" s="76" customFormat="1" ht="14">
      <c r="A21" s="99" t="s">
        <v>628</v>
      </c>
      <c r="B21" s="527"/>
      <c r="C21" s="527"/>
      <c r="D21" s="527"/>
    </row>
    <row r="22" spans="1:12" s="76" customFormat="1" ht="14">
      <c r="A22" s="99" t="s">
        <v>496</v>
      </c>
      <c r="B22" s="527"/>
      <c r="C22" s="527"/>
      <c r="D22" s="527"/>
    </row>
    <row r="23" spans="1:12" s="76" customFormat="1" ht="14">
      <c r="A23" s="99"/>
      <c r="B23" s="527"/>
      <c r="C23" s="527"/>
      <c r="D23" s="527"/>
    </row>
    <row r="24" spans="1:12" s="76" customFormat="1" ht="14">
      <c r="A24" s="99" t="s">
        <v>629</v>
      </c>
      <c r="B24" s="527"/>
      <c r="C24" s="527"/>
      <c r="D24" s="527"/>
    </row>
    <row r="25" spans="1:12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</row>
    <row r="26" spans="1:12" ht="15.5">
      <c r="A26" s="643"/>
      <c r="B26" s="644"/>
      <c r="C26" s="644"/>
      <c r="D26" s="644"/>
      <c r="E26" s="644"/>
      <c r="F26" s="514"/>
      <c r="G26" s="645"/>
      <c r="H26" s="645"/>
      <c r="I26" s="645"/>
      <c r="J26" s="645"/>
      <c r="K26" s="645"/>
    </row>
    <row r="27" spans="1:12" ht="15.5">
      <c r="A27" s="647" t="s">
        <v>18</v>
      </c>
      <c r="B27" s="648" t="s">
        <v>0</v>
      </c>
      <c r="C27" s="649"/>
      <c r="D27" s="650" t="s">
        <v>1</v>
      </c>
      <c r="E27" s="651"/>
      <c r="F27" s="519" t="s">
        <v>163</v>
      </c>
      <c r="G27" s="645"/>
      <c r="H27" s="645"/>
      <c r="I27" s="645"/>
      <c r="J27" s="645"/>
      <c r="K27" s="645"/>
    </row>
    <row r="28" spans="1:12" ht="15.5">
      <c r="A28" s="652"/>
      <c r="B28" s="653"/>
      <c r="C28" s="654"/>
      <c r="D28" s="654"/>
      <c r="E28" s="654"/>
      <c r="F28" s="522"/>
      <c r="G28" s="645"/>
      <c r="H28" s="645"/>
      <c r="I28" s="645"/>
      <c r="J28" s="645"/>
      <c r="K28" s="645"/>
    </row>
    <row r="29" spans="1:12">
      <c r="A29" s="791"/>
      <c r="B29" s="793" t="s">
        <v>4</v>
      </c>
      <c r="C29" s="791"/>
      <c r="D29" s="791"/>
      <c r="E29" s="791"/>
      <c r="F29" s="126"/>
      <c r="G29" s="785"/>
    </row>
    <row r="30" spans="1:12">
      <c r="A30" s="783" t="s">
        <v>50</v>
      </c>
      <c r="B30" s="794" t="s">
        <v>581</v>
      </c>
      <c r="C30" s="791" t="s">
        <v>424</v>
      </c>
      <c r="D30" s="791" t="s">
        <v>630</v>
      </c>
      <c r="E30" s="791"/>
      <c r="F30" s="136">
        <v>100000</v>
      </c>
      <c r="G30" s="785"/>
    </row>
    <row r="31" spans="1:12">
      <c r="A31" s="791" t="s">
        <v>515</v>
      </c>
      <c r="B31" s="794" t="s">
        <v>583</v>
      </c>
      <c r="C31" s="791"/>
      <c r="D31" s="791" t="s">
        <v>584</v>
      </c>
      <c r="E31" s="791"/>
      <c r="F31" s="126">
        <v>85000</v>
      </c>
      <c r="G31" s="785"/>
    </row>
    <row r="32" spans="1:12">
      <c r="A32" s="791" t="s">
        <v>50</v>
      </c>
      <c r="B32" s="794" t="s">
        <v>583</v>
      </c>
      <c r="C32" s="791"/>
      <c r="D32" s="791" t="s">
        <v>585</v>
      </c>
      <c r="E32" s="791"/>
      <c r="F32" s="126">
        <v>10000</v>
      </c>
      <c r="G32" s="785"/>
    </row>
    <row r="33" spans="1:8">
      <c r="A33" s="785" t="s">
        <v>19</v>
      </c>
      <c r="B33" s="796" t="s">
        <v>586</v>
      </c>
      <c r="C33" s="785"/>
      <c r="D33" s="785" t="s">
        <v>587</v>
      </c>
      <c r="E33" s="785"/>
      <c r="F33" s="126">
        <v>5000</v>
      </c>
      <c r="G33" s="785"/>
    </row>
    <row r="34" spans="1:8">
      <c r="A34" s="791" t="s">
        <v>19</v>
      </c>
      <c r="B34" s="792" t="s">
        <v>586</v>
      </c>
      <c r="C34" s="791"/>
      <c r="D34" s="791" t="s">
        <v>588</v>
      </c>
      <c r="E34" s="791"/>
      <c r="F34" s="797">
        <v>10000</v>
      </c>
      <c r="G34" s="785"/>
    </row>
    <row r="35" spans="1:8">
      <c r="A35" s="791" t="s">
        <v>19</v>
      </c>
      <c r="B35" s="792" t="s">
        <v>586</v>
      </c>
      <c r="C35" s="791"/>
      <c r="D35" s="791" t="s">
        <v>589</v>
      </c>
      <c r="E35" s="791"/>
      <c r="F35" s="797">
        <v>3000</v>
      </c>
      <c r="G35" s="785"/>
    </row>
    <row r="36" spans="1:8">
      <c r="A36" s="791" t="s">
        <v>19</v>
      </c>
      <c r="B36" s="792" t="s">
        <v>586</v>
      </c>
      <c r="C36" s="791"/>
      <c r="D36" s="791" t="s">
        <v>633</v>
      </c>
      <c r="E36" s="791"/>
      <c r="F36" s="797">
        <v>0</v>
      </c>
      <c r="G36" s="785"/>
    </row>
    <row r="37" spans="1:8">
      <c r="A37" s="791"/>
      <c r="B37" s="792"/>
      <c r="C37" s="791"/>
      <c r="D37" s="791"/>
      <c r="E37" s="791"/>
      <c r="F37" s="798"/>
      <c r="G37" s="785"/>
    </row>
    <row r="38" spans="1:8" ht="15" thickBot="1">
      <c r="A38" s="791"/>
      <c r="B38" s="792" t="s">
        <v>17</v>
      </c>
      <c r="C38" s="791"/>
      <c r="D38" s="799" t="s">
        <v>514</v>
      </c>
      <c r="E38" s="791"/>
      <c r="F38" s="248">
        <f>SUM(F30:F36)</f>
        <v>213000</v>
      </c>
      <c r="G38" s="785"/>
    </row>
    <row r="39" spans="1:8" ht="15" thickTop="1">
      <c r="A39" s="791"/>
      <c r="B39" s="793" t="s">
        <v>7</v>
      </c>
      <c r="C39" s="791"/>
      <c r="D39" s="799"/>
      <c r="E39" s="791"/>
      <c r="F39" s="800"/>
      <c r="G39" s="785"/>
    </row>
    <row r="40" spans="1:8">
      <c r="A40" s="791" t="s">
        <v>591</v>
      </c>
      <c r="B40" s="794" t="s">
        <v>592</v>
      </c>
      <c r="C40" s="791" t="s">
        <v>593</v>
      </c>
      <c r="D40" s="841" t="s">
        <v>648</v>
      </c>
      <c r="E40" s="791"/>
      <c r="F40" s="811">
        <v>50000</v>
      </c>
      <c r="G40" s="785"/>
    </row>
    <row r="41" spans="1:8">
      <c r="A41" s="791" t="s">
        <v>591</v>
      </c>
      <c r="B41" s="794" t="s">
        <v>592</v>
      </c>
      <c r="C41" s="791"/>
      <c r="D41" s="791" t="s">
        <v>631</v>
      </c>
      <c r="E41" s="791"/>
      <c r="F41" s="811">
        <v>50000</v>
      </c>
      <c r="G41" s="785"/>
    </row>
    <row r="42" spans="1:8">
      <c r="A42" s="791" t="s">
        <v>515</v>
      </c>
      <c r="B42" s="794" t="s">
        <v>596</v>
      </c>
      <c r="C42" s="791"/>
      <c r="D42" s="791" t="s">
        <v>597</v>
      </c>
      <c r="E42" s="791"/>
      <c r="F42" s="802">
        <v>6000</v>
      </c>
      <c r="G42" s="785"/>
      <c r="H42" s="646">
        <v>6000</v>
      </c>
    </row>
    <row r="43" spans="1:8">
      <c r="A43" s="791" t="s">
        <v>515</v>
      </c>
      <c r="B43" s="794" t="s">
        <v>592</v>
      </c>
      <c r="C43" s="791"/>
      <c r="D43" s="791" t="s">
        <v>598</v>
      </c>
      <c r="E43" s="791"/>
      <c r="F43" s="802">
        <v>17500</v>
      </c>
      <c r="G43" s="785"/>
    </row>
    <row r="44" spans="1:8">
      <c r="A44" s="791" t="s">
        <v>515</v>
      </c>
      <c r="B44" s="794" t="s">
        <v>592</v>
      </c>
      <c r="C44" s="791"/>
      <c r="D44" s="791" t="s">
        <v>521</v>
      </c>
      <c r="E44" s="791"/>
      <c r="F44" s="802">
        <v>15000</v>
      </c>
      <c r="G44" s="785"/>
      <c r="H44" s="646">
        <v>15000</v>
      </c>
    </row>
    <row r="45" spans="1:8">
      <c r="A45" s="791"/>
      <c r="B45" s="794" t="s">
        <v>599</v>
      </c>
      <c r="C45" s="791"/>
      <c r="D45" s="791" t="s">
        <v>600</v>
      </c>
      <c r="E45" s="791"/>
      <c r="F45" s="802">
        <v>25000</v>
      </c>
      <c r="G45" s="785"/>
      <c r="H45" s="646">
        <v>25000</v>
      </c>
    </row>
    <row r="46" spans="1:8">
      <c r="A46" s="791" t="s">
        <v>50</v>
      </c>
      <c r="B46" s="794" t="s">
        <v>601</v>
      </c>
      <c r="C46" s="791"/>
      <c r="D46" s="791" t="s">
        <v>602</v>
      </c>
      <c r="E46" s="791"/>
      <c r="F46" s="802">
        <v>20000</v>
      </c>
      <c r="G46" s="785"/>
    </row>
    <row r="47" spans="1:8">
      <c r="A47" s="791" t="s">
        <v>19</v>
      </c>
      <c r="B47" s="794" t="s">
        <v>603</v>
      </c>
      <c r="C47" s="791"/>
      <c r="D47" s="803" t="s">
        <v>604</v>
      </c>
      <c r="E47" s="791"/>
      <c r="F47" s="802">
        <v>26000</v>
      </c>
      <c r="G47" s="785"/>
    </row>
    <row r="48" spans="1:8">
      <c r="A48" s="791" t="s">
        <v>50</v>
      </c>
      <c r="B48" s="792" t="s">
        <v>605</v>
      </c>
      <c r="C48" s="791"/>
      <c r="D48" s="791" t="s">
        <v>632</v>
      </c>
      <c r="E48" s="791"/>
      <c r="F48" s="797">
        <v>25000</v>
      </c>
      <c r="G48" s="785"/>
      <c r="H48" s="646">
        <v>25000</v>
      </c>
    </row>
    <row r="49" spans="1:8">
      <c r="A49" s="805"/>
      <c r="B49" s="806"/>
      <c r="C49" s="805"/>
      <c r="D49" s="669"/>
      <c r="E49" s="805"/>
      <c r="F49" s="797"/>
      <c r="G49" s="785"/>
    </row>
    <row r="50" spans="1:8" ht="15" thickBot="1">
      <c r="A50" s="783"/>
      <c r="B50" s="783"/>
      <c r="C50" s="783"/>
      <c r="D50" s="807" t="s">
        <v>529</v>
      </c>
      <c r="E50" s="783"/>
      <c r="F50" s="248">
        <f>SUM(F40:F48)</f>
        <v>234500</v>
      </c>
      <c r="G50" s="785"/>
    </row>
    <row r="51" spans="1:8" ht="15" thickTop="1">
      <c r="A51" s="783"/>
      <c r="B51" s="783"/>
      <c r="C51" s="783"/>
      <c r="D51" s="807"/>
      <c r="E51" s="783"/>
      <c r="F51" s="784"/>
      <c r="G51" s="785"/>
    </row>
    <row r="52" spans="1:8">
      <c r="A52" s="783"/>
      <c r="B52" s="808" t="s">
        <v>450</v>
      </c>
      <c r="C52" s="783"/>
      <c r="D52" s="807"/>
      <c r="E52" s="783"/>
      <c r="F52" s="784"/>
      <c r="G52" s="785"/>
    </row>
    <row r="53" spans="1:8">
      <c r="A53" s="783" t="s">
        <v>515</v>
      </c>
      <c r="B53" s="809" t="s">
        <v>607</v>
      </c>
      <c r="C53" s="783"/>
      <c r="D53" s="783" t="s">
        <v>608</v>
      </c>
      <c r="E53" s="783"/>
      <c r="F53" s="784">
        <v>6168</v>
      </c>
      <c r="G53" s="785"/>
    </row>
    <row r="54" spans="1:8">
      <c r="A54" s="783" t="s">
        <v>591</v>
      </c>
      <c r="B54" s="810" t="s">
        <v>609</v>
      </c>
      <c r="C54" s="783" t="s">
        <v>593</v>
      </c>
      <c r="D54" s="783" t="s">
        <v>610</v>
      </c>
      <c r="E54" s="783"/>
      <c r="F54" s="784">
        <v>50000</v>
      </c>
      <c r="G54" s="785"/>
    </row>
    <row r="55" spans="1:8">
      <c r="A55" s="783" t="s">
        <v>515</v>
      </c>
      <c r="B55" s="810" t="s">
        <v>609</v>
      </c>
      <c r="C55" s="783"/>
      <c r="D55" s="783" t="s">
        <v>611</v>
      </c>
      <c r="E55" s="783"/>
      <c r="F55" s="784">
        <v>6000</v>
      </c>
      <c r="G55" s="785"/>
      <c r="H55" s="646">
        <v>6000</v>
      </c>
    </row>
    <row r="56" spans="1:8">
      <c r="A56" s="783" t="s">
        <v>515</v>
      </c>
      <c r="B56" s="810" t="s">
        <v>609</v>
      </c>
      <c r="C56" s="783"/>
      <c r="D56" s="791" t="s">
        <v>598</v>
      </c>
      <c r="E56" s="783"/>
      <c r="F56" s="784">
        <v>17500</v>
      </c>
      <c r="G56" s="785"/>
    </row>
    <row r="57" spans="1:8">
      <c r="A57" s="783" t="s">
        <v>515</v>
      </c>
      <c r="B57" s="810" t="s">
        <v>609</v>
      </c>
      <c r="C57" s="783"/>
      <c r="D57" s="791" t="s">
        <v>612</v>
      </c>
      <c r="E57" s="783"/>
      <c r="F57" s="784">
        <v>75000</v>
      </c>
      <c r="G57" s="785"/>
      <c r="H57" s="646">
        <v>75000</v>
      </c>
    </row>
    <row r="58" spans="1:8">
      <c r="A58" s="783" t="s">
        <v>50</v>
      </c>
      <c r="B58" s="810" t="s">
        <v>609</v>
      </c>
      <c r="C58" s="783"/>
      <c r="D58" s="791" t="s">
        <v>613</v>
      </c>
      <c r="E58" s="783"/>
      <c r="F58" s="784">
        <v>12000</v>
      </c>
      <c r="G58" s="785"/>
      <c r="H58" s="646">
        <v>12000</v>
      </c>
    </row>
    <row r="59" spans="1:8">
      <c r="A59" s="783" t="s">
        <v>19</v>
      </c>
      <c r="B59" s="810" t="s">
        <v>609</v>
      </c>
      <c r="C59" s="783"/>
      <c r="D59" s="791" t="s">
        <v>614</v>
      </c>
      <c r="E59" s="783"/>
      <c r="F59" s="784">
        <v>100000</v>
      </c>
      <c r="G59" s="785"/>
    </row>
    <row r="60" spans="1:8">
      <c r="A60" s="783" t="s">
        <v>19</v>
      </c>
      <c r="B60" s="810" t="s">
        <v>615</v>
      </c>
      <c r="C60" s="783"/>
      <c r="D60" s="783" t="s">
        <v>616</v>
      </c>
      <c r="E60" s="783"/>
      <c r="F60" s="784">
        <v>2827</v>
      </c>
      <c r="G60" s="785"/>
    </row>
    <row r="61" spans="1:8">
      <c r="A61" s="791" t="s">
        <v>515</v>
      </c>
      <c r="B61" s="792" t="s">
        <v>617</v>
      </c>
      <c r="C61" s="791"/>
      <c r="D61" s="451" t="s">
        <v>618</v>
      </c>
      <c r="E61" s="791"/>
      <c r="F61" s="798">
        <v>50000</v>
      </c>
      <c r="G61" s="785"/>
      <c r="H61" s="646">
        <v>50000</v>
      </c>
    </row>
    <row r="62" spans="1:8">
      <c r="A62" s="791" t="s">
        <v>515</v>
      </c>
      <c r="B62" s="792" t="s">
        <v>615</v>
      </c>
      <c r="C62" s="791"/>
      <c r="D62" s="451" t="s">
        <v>619</v>
      </c>
      <c r="E62" s="791"/>
      <c r="F62" s="798">
        <v>6852</v>
      </c>
      <c r="G62" s="785"/>
    </row>
    <row r="63" spans="1:8">
      <c r="A63" s="791" t="s">
        <v>515</v>
      </c>
      <c r="B63" s="792" t="s">
        <v>620</v>
      </c>
      <c r="C63" s="791"/>
      <c r="D63" s="451" t="s">
        <v>621</v>
      </c>
      <c r="E63" s="791"/>
      <c r="F63" s="798">
        <v>70000</v>
      </c>
      <c r="G63" s="785"/>
      <c r="H63" s="646">
        <v>70000</v>
      </c>
    </row>
    <row r="64" spans="1:8">
      <c r="A64" s="783" t="s">
        <v>50</v>
      </c>
      <c r="B64" s="792" t="s">
        <v>622</v>
      </c>
      <c r="C64" s="791" t="s">
        <v>424</v>
      </c>
      <c r="D64" s="451" t="s">
        <v>623</v>
      </c>
      <c r="E64" s="791"/>
      <c r="F64" s="798">
        <v>250000</v>
      </c>
      <c r="G64" s="785"/>
    </row>
    <row r="65" spans="1:8">
      <c r="A65" s="805"/>
      <c r="B65" s="806"/>
      <c r="C65" s="805"/>
      <c r="D65" s="669"/>
      <c r="E65" s="805"/>
      <c r="F65" s="797"/>
      <c r="G65" s="785"/>
    </row>
    <row r="66" spans="1:8" ht="15" thickBot="1">
      <c r="A66" s="783"/>
      <c r="B66" s="783"/>
      <c r="C66" s="783"/>
      <c r="D66" s="807" t="s">
        <v>544</v>
      </c>
      <c r="E66" s="783"/>
      <c r="F66" s="248">
        <f>SUM(F53:F64)</f>
        <v>646347</v>
      </c>
      <c r="G66" s="785"/>
    </row>
    <row r="67" spans="1:8" ht="15" thickTop="1">
      <c r="A67" s="783"/>
      <c r="B67" s="783"/>
      <c r="C67" s="783"/>
      <c r="D67" s="783"/>
      <c r="E67" s="783"/>
      <c r="F67" s="784"/>
      <c r="G67" s="785"/>
    </row>
    <row r="68" spans="1:8" ht="15" thickBot="1">
      <c r="A68" s="783"/>
      <c r="B68" s="783"/>
      <c r="C68" s="783"/>
      <c r="D68" s="807" t="s">
        <v>624</v>
      </c>
      <c r="E68" s="783"/>
      <c r="F68" s="248">
        <f>F38+F50+F66</f>
        <v>1093847</v>
      </c>
      <c r="G68" s="785"/>
      <c r="H68" s="646">
        <f>SUM(H30:H63)</f>
        <v>284000</v>
      </c>
    </row>
    <row r="69" spans="1:8" ht="15" thickTop="1">
      <c r="A69" s="783"/>
      <c r="B69" s="783"/>
      <c r="C69" s="783"/>
      <c r="D69" s="783"/>
      <c r="E69" s="783"/>
      <c r="F69" s="784"/>
      <c r="G69" s="785"/>
    </row>
    <row r="70" spans="1:8">
      <c r="A70" s="783"/>
      <c r="B70" s="783"/>
      <c r="C70" s="783" t="s">
        <v>424</v>
      </c>
      <c r="D70" s="783" t="s">
        <v>625</v>
      </c>
      <c r="E70" s="783"/>
      <c r="F70" s="784"/>
      <c r="G70" s="785"/>
    </row>
    <row r="71" spans="1:8">
      <c r="A71" s="783"/>
      <c r="B71" s="783"/>
      <c r="C71" s="783" t="s">
        <v>593</v>
      </c>
      <c r="D71" s="783" t="s">
        <v>644</v>
      </c>
      <c r="E71" s="783"/>
      <c r="F71" s="784"/>
      <c r="G71" s="785"/>
    </row>
  </sheetData>
  <mergeCells count="1">
    <mergeCell ref="D6:E6"/>
  </mergeCells>
  <pageMargins left="0.5" right="0.25" top="0.25" bottom="0.25" header="0.3" footer="0.3"/>
  <pageSetup scale="74" orientation="portrait" r:id="rId1"/>
  <headerFooter>
    <oddFooter xml:space="preserve">&amp;L&amp;F&amp;RPage &amp;P&amp;  of &amp;P       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1"/>
  <sheetViews>
    <sheetView zoomScale="90" zoomScaleNormal="90" workbookViewId="0">
      <selection activeCell="C61" sqref="C61"/>
    </sheetView>
  </sheetViews>
  <sheetFormatPr defaultColWidth="9.36328125" defaultRowHeight="14.5"/>
  <cols>
    <col min="1" max="1" width="21.36328125" style="785" customWidth="1"/>
    <col min="2" max="2" width="17.6328125" style="796" customWidth="1"/>
    <col min="3" max="3" width="6.36328125" style="785" customWidth="1"/>
    <col min="4" max="4" width="63.453125" style="785" customWidth="1"/>
    <col min="5" max="5" width="3.36328125" style="785" customWidth="1"/>
    <col min="6" max="6" width="14.54296875" style="126" bestFit="1" customWidth="1"/>
    <col min="7" max="7" width="2.453125" style="785" customWidth="1"/>
    <col min="8" max="16384" width="9.36328125" style="785"/>
  </cols>
  <sheetData>
    <row r="1" spans="1:7" s="76" customFormat="1" ht="14">
      <c r="F1" s="126"/>
    </row>
    <row r="2" spans="1:7" s="76" customFormat="1" ht="14">
      <c r="F2" s="126"/>
    </row>
    <row r="3" spans="1:7" s="76" customFormat="1" ht="14">
      <c r="F3" s="126"/>
    </row>
    <row r="4" spans="1:7" s="76" customFormat="1" ht="14">
      <c r="F4" s="126"/>
    </row>
    <row r="5" spans="1:7" s="76" customFormat="1" ht="14">
      <c r="F5" s="126"/>
    </row>
    <row r="6" spans="1:7" s="76" customFormat="1" ht="14">
      <c r="D6" s="1119"/>
      <c r="E6" s="1119"/>
      <c r="F6" s="781"/>
      <c r="G6" s="153"/>
    </row>
    <row r="7" spans="1:7" s="76" customFormat="1" ht="14">
      <c r="D7" s="777"/>
      <c r="E7" s="777"/>
      <c r="F7" s="781"/>
      <c r="G7" s="153"/>
    </row>
    <row r="8" spans="1:7" s="76" customFormat="1" ht="14">
      <c r="F8" s="126"/>
    </row>
    <row r="9" spans="1:7" s="76" customFormat="1" ht="14">
      <c r="B9" s="779"/>
      <c r="D9" s="780"/>
      <c r="E9" s="780"/>
      <c r="F9" s="782"/>
    </row>
    <row r="10" spans="1:7" s="76" customFormat="1" ht="14">
      <c r="F10" s="126"/>
    </row>
    <row r="11" spans="1:7" s="76" customFormat="1" ht="14">
      <c r="F11" s="126"/>
    </row>
    <row r="12" spans="1:7" s="76" customFormat="1" ht="14">
      <c r="A12" s="76" t="s">
        <v>75</v>
      </c>
      <c r="B12" s="77" t="s">
        <v>580</v>
      </c>
      <c r="F12" s="126"/>
    </row>
    <row r="13" spans="1:7" s="76" customFormat="1" ht="14">
      <c r="F13" s="126"/>
    </row>
    <row r="14" spans="1:7">
      <c r="A14" s="783"/>
      <c r="B14" s="783"/>
      <c r="C14" s="783"/>
      <c r="D14" s="783"/>
      <c r="E14" s="783"/>
      <c r="F14" s="784"/>
    </row>
    <row r="15" spans="1:7">
      <c r="A15" s="786" t="s">
        <v>18</v>
      </c>
      <c r="B15" s="787" t="s">
        <v>0</v>
      </c>
      <c r="C15" s="788"/>
      <c r="D15" s="789" t="s">
        <v>1</v>
      </c>
      <c r="E15" s="790"/>
      <c r="F15" s="156" t="s">
        <v>163</v>
      </c>
    </row>
    <row r="16" spans="1:7">
      <c r="A16" s="791"/>
      <c r="B16" s="792"/>
      <c r="C16" s="791"/>
      <c r="D16" s="791"/>
      <c r="E16" s="791"/>
    </row>
    <row r="17" spans="1:6">
      <c r="A17" s="791"/>
      <c r="B17" s="793" t="s">
        <v>4</v>
      </c>
      <c r="C17" s="791"/>
      <c r="D17" s="791"/>
      <c r="E17" s="791"/>
    </row>
    <row r="18" spans="1:6">
      <c r="A18" s="783" t="s">
        <v>50</v>
      </c>
      <c r="B18" s="794" t="s">
        <v>581</v>
      </c>
      <c r="C18" s="791" t="s">
        <v>424</v>
      </c>
      <c r="D18" s="791" t="s">
        <v>582</v>
      </c>
      <c r="E18" s="791"/>
      <c r="F18" s="795">
        <v>100000</v>
      </c>
    </row>
    <row r="19" spans="1:6">
      <c r="A19" s="791" t="s">
        <v>515</v>
      </c>
      <c r="B19" s="794" t="s">
        <v>583</v>
      </c>
      <c r="C19" s="791"/>
      <c r="D19" s="791" t="s">
        <v>584</v>
      </c>
      <c r="E19" s="791"/>
      <c r="F19" s="126">
        <v>85000</v>
      </c>
    </row>
    <row r="20" spans="1:6">
      <c r="A20" s="791" t="s">
        <v>50</v>
      </c>
      <c r="B20" s="794" t="s">
        <v>583</v>
      </c>
      <c r="C20" s="791"/>
      <c r="D20" s="791" t="s">
        <v>585</v>
      </c>
      <c r="E20" s="791"/>
      <c r="F20" s="126">
        <v>10000</v>
      </c>
    </row>
    <row r="21" spans="1:6">
      <c r="A21" s="785" t="s">
        <v>19</v>
      </c>
      <c r="B21" s="796" t="s">
        <v>586</v>
      </c>
      <c r="D21" s="785" t="s">
        <v>587</v>
      </c>
      <c r="F21" s="126">
        <v>5000</v>
      </c>
    </row>
    <row r="22" spans="1:6">
      <c r="A22" s="791" t="s">
        <v>19</v>
      </c>
      <c r="B22" s="792" t="s">
        <v>586</v>
      </c>
      <c r="C22" s="791"/>
      <c r="D22" s="791" t="s">
        <v>588</v>
      </c>
      <c r="E22" s="791"/>
      <c r="F22" s="797">
        <v>10000</v>
      </c>
    </row>
    <row r="23" spans="1:6">
      <c r="A23" s="791" t="s">
        <v>19</v>
      </c>
      <c r="B23" s="792" t="s">
        <v>586</v>
      </c>
      <c r="C23" s="791"/>
      <c r="D23" s="791" t="s">
        <v>589</v>
      </c>
      <c r="E23" s="791"/>
      <c r="F23" s="797">
        <v>3000</v>
      </c>
    </row>
    <row r="24" spans="1:6">
      <c r="A24" s="791" t="s">
        <v>19</v>
      </c>
      <c r="B24" s="792" t="s">
        <v>586</v>
      </c>
      <c r="C24" s="791"/>
      <c r="D24" s="791" t="s">
        <v>590</v>
      </c>
      <c r="E24" s="791"/>
      <c r="F24" s="797">
        <v>0</v>
      </c>
    </row>
    <row r="25" spans="1:6">
      <c r="A25" s="791"/>
      <c r="B25" s="792"/>
      <c r="C25" s="791"/>
      <c r="D25" s="791"/>
      <c r="E25" s="791"/>
      <c r="F25" s="798"/>
    </row>
    <row r="26" spans="1:6" ht="15" thickBot="1">
      <c r="A26" s="791"/>
      <c r="B26" s="792" t="s">
        <v>17</v>
      </c>
      <c r="C26" s="791"/>
      <c r="D26" s="799" t="s">
        <v>514</v>
      </c>
      <c r="E26" s="791"/>
      <c r="F26" s="248">
        <f>SUM(F18:F24)</f>
        <v>213000</v>
      </c>
    </row>
    <row r="27" spans="1:6" ht="15" thickTop="1">
      <c r="A27" s="791"/>
      <c r="B27" s="793" t="s">
        <v>7</v>
      </c>
      <c r="C27" s="791"/>
      <c r="D27" s="799"/>
      <c r="E27" s="791"/>
      <c r="F27" s="800"/>
    </row>
    <row r="28" spans="1:6">
      <c r="A28" s="791" t="s">
        <v>591</v>
      </c>
      <c r="B28" s="794" t="s">
        <v>592</v>
      </c>
      <c r="C28" s="791" t="s">
        <v>593</v>
      </c>
      <c r="D28" s="791" t="s">
        <v>594</v>
      </c>
      <c r="E28" s="791"/>
      <c r="F28" s="801">
        <v>50000</v>
      </c>
    </row>
    <row r="29" spans="1:6">
      <c r="A29" s="791" t="s">
        <v>591</v>
      </c>
      <c r="B29" s="794" t="s">
        <v>592</v>
      </c>
      <c r="C29" s="791"/>
      <c r="D29" s="791" t="s">
        <v>595</v>
      </c>
      <c r="E29" s="791"/>
      <c r="F29" s="801">
        <v>50000</v>
      </c>
    </row>
    <row r="30" spans="1:6">
      <c r="A30" s="791" t="s">
        <v>515</v>
      </c>
      <c r="B30" s="794" t="s">
        <v>596</v>
      </c>
      <c r="C30" s="791"/>
      <c r="D30" s="791" t="s">
        <v>597</v>
      </c>
      <c r="E30" s="791"/>
      <c r="F30" s="802">
        <v>6000</v>
      </c>
    </row>
    <row r="31" spans="1:6">
      <c r="A31" s="791" t="s">
        <v>515</v>
      </c>
      <c r="B31" s="794" t="s">
        <v>592</v>
      </c>
      <c r="C31" s="791"/>
      <c r="D31" s="791" t="s">
        <v>598</v>
      </c>
      <c r="E31" s="791"/>
      <c r="F31" s="802">
        <v>17500</v>
      </c>
    </row>
    <row r="32" spans="1:6">
      <c r="A32" s="791" t="s">
        <v>515</v>
      </c>
      <c r="B32" s="794" t="s">
        <v>592</v>
      </c>
      <c r="C32" s="791"/>
      <c r="D32" s="791" t="s">
        <v>521</v>
      </c>
      <c r="E32" s="791"/>
      <c r="F32" s="802">
        <v>15000</v>
      </c>
    </row>
    <row r="33" spans="1:6">
      <c r="A33" s="791"/>
      <c r="B33" s="794" t="s">
        <v>599</v>
      </c>
      <c r="C33" s="791"/>
      <c r="D33" s="791" t="s">
        <v>600</v>
      </c>
      <c r="E33" s="791"/>
      <c r="F33" s="802">
        <v>25000</v>
      </c>
    </row>
    <row r="34" spans="1:6">
      <c r="A34" s="791" t="s">
        <v>50</v>
      </c>
      <c r="B34" s="794" t="s">
        <v>601</v>
      </c>
      <c r="C34" s="791"/>
      <c r="D34" s="791" t="s">
        <v>602</v>
      </c>
      <c r="E34" s="791"/>
      <c r="F34" s="802">
        <v>20000</v>
      </c>
    </row>
    <row r="35" spans="1:6">
      <c r="A35" s="791" t="s">
        <v>19</v>
      </c>
      <c r="B35" s="794" t="s">
        <v>603</v>
      </c>
      <c r="C35" s="791"/>
      <c r="D35" s="803" t="s">
        <v>604</v>
      </c>
      <c r="E35" s="791"/>
      <c r="F35" s="802">
        <v>26000</v>
      </c>
    </row>
    <row r="36" spans="1:6">
      <c r="A36" s="791" t="s">
        <v>50</v>
      </c>
      <c r="B36" s="792" t="s">
        <v>605</v>
      </c>
      <c r="C36" s="791"/>
      <c r="D36" s="791" t="s">
        <v>606</v>
      </c>
      <c r="E36" s="791"/>
      <c r="F36" s="804">
        <v>25000</v>
      </c>
    </row>
    <row r="37" spans="1:6">
      <c r="A37" s="805"/>
      <c r="B37" s="806"/>
      <c r="C37" s="805"/>
      <c r="D37" s="669"/>
      <c r="E37" s="805"/>
      <c r="F37" s="797"/>
    </row>
    <row r="38" spans="1:6" ht="15" thickBot="1">
      <c r="A38" s="783"/>
      <c r="B38" s="783"/>
      <c r="C38" s="783"/>
      <c r="D38" s="807" t="s">
        <v>529</v>
      </c>
      <c r="E38" s="783"/>
      <c r="F38" s="248">
        <f>SUM(F28:F36)</f>
        <v>234500</v>
      </c>
    </row>
    <row r="39" spans="1:6" ht="15" thickTop="1">
      <c r="A39" s="783"/>
      <c r="B39" s="783"/>
      <c r="C39" s="783"/>
      <c r="D39" s="807"/>
      <c r="E39" s="783"/>
      <c r="F39" s="784"/>
    </row>
    <row r="40" spans="1:6">
      <c r="A40" s="783"/>
      <c r="B40" s="808" t="s">
        <v>450</v>
      </c>
      <c r="C40" s="783"/>
      <c r="D40" s="807"/>
      <c r="E40" s="783"/>
      <c r="F40" s="784"/>
    </row>
    <row r="41" spans="1:6">
      <c r="A41" s="783" t="s">
        <v>515</v>
      </c>
      <c r="B41" s="809" t="s">
        <v>607</v>
      </c>
      <c r="C41" s="783"/>
      <c r="D41" s="783" t="s">
        <v>608</v>
      </c>
      <c r="E41" s="783"/>
      <c r="F41" s="784">
        <v>6168</v>
      </c>
    </row>
    <row r="42" spans="1:6">
      <c r="A42" s="783" t="s">
        <v>591</v>
      </c>
      <c r="B42" s="810" t="s">
        <v>609</v>
      </c>
      <c r="C42" s="783" t="s">
        <v>593</v>
      </c>
      <c r="D42" s="783" t="s">
        <v>610</v>
      </c>
      <c r="E42" s="783"/>
      <c r="F42" s="784">
        <v>50000</v>
      </c>
    </row>
    <row r="43" spans="1:6">
      <c r="A43" s="783" t="s">
        <v>515</v>
      </c>
      <c r="B43" s="810" t="s">
        <v>609</v>
      </c>
      <c r="C43" s="783"/>
      <c r="D43" s="783" t="s">
        <v>611</v>
      </c>
      <c r="E43" s="783"/>
      <c r="F43" s="784">
        <v>6000</v>
      </c>
    </row>
    <row r="44" spans="1:6">
      <c r="A44" s="783" t="s">
        <v>515</v>
      </c>
      <c r="B44" s="810" t="s">
        <v>609</v>
      </c>
      <c r="C44" s="783"/>
      <c r="D44" s="791" t="s">
        <v>598</v>
      </c>
      <c r="E44" s="783"/>
      <c r="F44" s="784">
        <v>17500</v>
      </c>
    </row>
    <row r="45" spans="1:6">
      <c r="A45" s="783" t="s">
        <v>515</v>
      </c>
      <c r="B45" s="810" t="s">
        <v>609</v>
      </c>
      <c r="C45" s="783"/>
      <c r="D45" s="791" t="s">
        <v>612</v>
      </c>
      <c r="E45" s="783"/>
      <c r="F45" s="784">
        <v>75000</v>
      </c>
    </row>
    <row r="46" spans="1:6">
      <c r="A46" s="783" t="s">
        <v>50</v>
      </c>
      <c r="B46" s="810" t="s">
        <v>609</v>
      </c>
      <c r="C46" s="783"/>
      <c r="D46" s="791" t="s">
        <v>613</v>
      </c>
      <c r="E46" s="783"/>
      <c r="F46" s="784">
        <v>12000</v>
      </c>
    </row>
    <row r="47" spans="1:6">
      <c r="A47" s="783" t="s">
        <v>19</v>
      </c>
      <c r="B47" s="810" t="s">
        <v>609</v>
      </c>
      <c r="C47" s="783"/>
      <c r="D47" s="791" t="s">
        <v>614</v>
      </c>
      <c r="E47" s="783"/>
      <c r="F47" s="784">
        <v>100000</v>
      </c>
    </row>
    <row r="48" spans="1:6">
      <c r="A48" s="783" t="s">
        <v>19</v>
      </c>
      <c r="B48" s="810" t="s">
        <v>615</v>
      </c>
      <c r="C48" s="783"/>
      <c r="D48" s="783" t="s">
        <v>616</v>
      </c>
      <c r="E48" s="783"/>
      <c r="F48" s="784">
        <v>2827</v>
      </c>
    </row>
    <row r="49" spans="1:6">
      <c r="A49" s="791" t="s">
        <v>515</v>
      </c>
      <c r="B49" s="792" t="s">
        <v>617</v>
      </c>
      <c r="C49" s="791"/>
      <c r="D49" s="451" t="s">
        <v>618</v>
      </c>
      <c r="E49" s="791"/>
      <c r="F49" s="798">
        <v>50000</v>
      </c>
    </row>
    <row r="50" spans="1:6">
      <c r="A50" s="791" t="s">
        <v>515</v>
      </c>
      <c r="B50" s="792" t="s">
        <v>615</v>
      </c>
      <c r="C50" s="791"/>
      <c r="D50" s="451" t="s">
        <v>619</v>
      </c>
      <c r="E50" s="791"/>
      <c r="F50" s="798">
        <v>6852</v>
      </c>
    </row>
    <row r="51" spans="1:6">
      <c r="A51" s="791" t="s">
        <v>515</v>
      </c>
      <c r="B51" s="792" t="s">
        <v>620</v>
      </c>
      <c r="C51" s="791"/>
      <c r="D51" s="451" t="s">
        <v>621</v>
      </c>
      <c r="E51" s="791"/>
      <c r="F51" s="798">
        <v>70000</v>
      </c>
    </row>
    <row r="52" spans="1:6">
      <c r="A52" s="783" t="s">
        <v>50</v>
      </c>
      <c r="B52" s="792" t="s">
        <v>622</v>
      </c>
      <c r="C52" s="791" t="s">
        <v>424</v>
      </c>
      <c r="D52" s="451" t="s">
        <v>623</v>
      </c>
      <c r="E52" s="791"/>
      <c r="F52" s="798">
        <v>250000</v>
      </c>
    </row>
    <row r="53" spans="1:6">
      <c r="A53" s="805"/>
      <c r="B53" s="806"/>
      <c r="C53" s="805"/>
      <c r="D53" s="669"/>
      <c r="E53" s="805"/>
      <c r="F53" s="797"/>
    </row>
    <row r="54" spans="1:6" ht="15" thickBot="1">
      <c r="A54" s="783"/>
      <c r="B54" s="783"/>
      <c r="C54" s="783"/>
      <c r="D54" s="807" t="s">
        <v>544</v>
      </c>
      <c r="E54" s="783"/>
      <c r="F54" s="248">
        <f>SUM(F41:F52)</f>
        <v>646347</v>
      </c>
    </row>
    <row r="55" spans="1:6" ht="15" thickTop="1">
      <c r="A55" s="783"/>
      <c r="B55" s="783"/>
      <c r="C55" s="783"/>
      <c r="D55" s="783"/>
      <c r="E55" s="783"/>
      <c r="F55" s="784"/>
    </row>
    <row r="56" spans="1:6" ht="15" thickBot="1">
      <c r="A56" s="783"/>
      <c r="B56" s="783"/>
      <c r="C56" s="783"/>
      <c r="D56" s="807" t="s">
        <v>624</v>
      </c>
      <c r="E56" s="783"/>
      <c r="F56" s="248">
        <f>F26+F38+F54</f>
        <v>1093847</v>
      </c>
    </row>
    <row r="57" spans="1:6" ht="15" thickTop="1">
      <c r="A57" s="783"/>
      <c r="B57" s="783"/>
      <c r="C57" s="783"/>
      <c r="D57" s="783"/>
      <c r="E57" s="783"/>
      <c r="F57" s="784"/>
    </row>
    <row r="58" spans="1:6">
      <c r="A58" s="783"/>
      <c r="B58" s="783"/>
      <c r="C58" s="783" t="s">
        <v>424</v>
      </c>
      <c r="D58" s="783" t="s">
        <v>625</v>
      </c>
      <c r="E58" s="783"/>
      <c r="F58" s="784"/>
    </row>
    <row r="59" spans="1:6">
      <c r="A59" s="783"/>
      <c r="B59" s="783"/>
      <c r="C59" s="783" t="s">
        <v>593</v>
      </c>
      <c r="D59" s="783" t="s">
        <v>626</v>
      </c>
      <c r="E59" s="783"/>
      <c r="F59" s="784"/>
    </row>
    <row r="60" spans="1:6">
      <c r="A60" s="783"/>
      <c r="B60" s="783"/>
      <c r="C60" s="783"/>
      <c r="D60" s="783"/>
      <c r="E60" s="783"/>
      <c r="F60" s="784"/>
    </row>
    <row r="61" spans="1:6">
      <c r="A61" s="783"/>
      <c r="B61" s="783"/>
      <c r="C61" s="783"/>
      <c r="D61" s="783"/>
      <c r="E61" s="783"/>
      <c r="F61" s="784"/>
    </row>
  </sheetData>
  <mergeCells count="1">
    <mergeCell ref="D6:E6"/>
  </mergeCells>
  <pageMargins left="0.5" right="0.25" top="0.25" bottom="0.25" header="0.3" footer="0.3"/>
  <pageSetup scale="60" orientation="landscape" r:id="rId1"/>
  <headerFooter>
    <oddFooter xml:space="preserve">&amp;L&amp;F&amp;RPage &amp;P&amp;  of &amp;P       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54"/>
  <sheetViews>
    <sheetView showGridLines="0" topLeftCell="A115" zoomScaleNormal="100" workbookViewId="0">
      <selection activeCell="J23" sqref="J23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2.36328125" style="711" customWidth="1"/>
    <col min="6" max="6" width="48.6328125" style="747" customWidth="1"/>
    <col min="7" max="7" width="2.453125" style="711" customWidth="1"/>
    <col min="8" max="8" width="14.6328125" style="725" customWidth="1"/>
    <col min="9" max="9" width="9.08984375" style="711"/>
    <col min="10" max="10" width="14.6328125" style="711" customWidth="1"/>
    <col min="11" max="11" width="13.453125" style="711" bestFit="1" customWidth="1"/>
    <col min="12" max="12" width="3.6328125" style="711" customWidth="1"/>
    <col min="13" max="13" width="13.6328125" style="711" bestFit="1" customWidth="1"/>
    <col min="14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490" t="s">
        <v>634</v>
      </c>
      <c r="E12" s="490"/>
      <c r="F12" s="491"/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D16" s="490" t="s">
        <v>647</v>
      </c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D18" s="490" t="s">
        <v>635</v>
      </c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D20" s="490" t="s">
        <v>636</v>
      </c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D21" s="490" t="s">
        <v>645</v>
      </c>
      <c r="E21" s="490"/>
      <c r="F21" s="490"/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D22" s="490" t="s">
        <v>646</v>
      </c>
      <c r="E22" s="490"/>
      <c r="F22" s="490"/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637</v>
      </c>
      <c r="I26" s="1120"/>
      <c r="J26" s="1120"/>
      <c r="K26" s="1120"/>
      <c r="L26" s="1120"/>
      <c r="M26" s="1120"/>
      <c r="N26" s="497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778"/>
      <c r="J27" s="1121" t="s">
        <v>567</v>
      </c>
      <c r="K27" s="1121"/>
      <c r="L27" s="501"/>
      <c r="M27" s="500" t="s">
        <v>125</v>
      </c>
      <c r="N27" s="500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2"/>
      <c r="M28" s="503"/>
      <c r="N28" s="503"/>
    </row>
    <row r="29" spans="1:14" ht="15.5">
      <c r="A29" s="490"/>
      <c r="B29" s="490"/>
      <c r="C29" s="498"/>
      <c r="D29" s="493" t="s">
        <v>638</v>
      </c>
      <c r="E29" s="490"/>
      <c r="F29" s="490"/>
      <c r="G29" s="490"/>
      <c r="H29" s="504">
        <f>+H137</f>
        <v>786243.1</v>
      </c>
      <c r="I29" s="504"/>
      <c r="J29" s="504">
        <f>+J137</f>
        <v>422265.66999999993</v>
      </c>
      <c r="K29" s="504">
        <f>+K137</f>
        <v>96455</v>
      </c>
      <c r="L29" s="504"/>
      <c r="M29" s="504">
        <f>+M137</f>
        <v>267522.43</v>
      </c>
      <c r="N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4"/>
      <c r="M30" s="504"/>
      <c r="N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+H141</f>
        <v>0</v>
      </c>
      <c r="I31" s="504"/>
      <c r="J31" s="504">
        <f>+J141</f>
        <v>0</v>
      </c>
      <c r="K31" s="504">
        <f>+K141</f>
        <v>0</v>
      </c>
      <c r="L31" s="507"/>
      <c r="M31" s="504">
        <f>+M141</f>
        <v>0</v>
      </c>
      <c r="N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2"/>
      <c r="M32" s="502"/>
      <c r="N32" s="503"/>
    </row>
    <row r="33" spans="1:14" ht="15.5">
      <c r="A33" s="490"/>
      <c r="B33" s="490"/>
      <c r="C33" s="498"/>
      <c r="D33" s="506" t="s">
        <v>639</v>
      </c>
      <c r="E33" s="490"/>
      <c r="F33" s="490"/>
      <c r="G33" s="490"/>
      <c r="H33" s="504">
        <f>+H145</f>
        <v>180000</v>
      </c>
      <c r="I33" s="504"/>
      <c r="J33" s="504">
        <f>+J145</f>
        <v>158393</v>
      </c>
      <c r="K33" s="504">
        <f>+K145</f>
        <v>0</v>
      </c>
      <c r="L33" s="507"/>
      <c r="M33" s="504">
        <f>+M145</f>
        <v>21607</v>
      </c>
      <c r="N33" s="505"/>
    </row>
    <row r="34" spans="1:14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7"/>
      <c r="M34" s="508"/>
      <c r="N34" s="508"/>
    </row>
    <row r="35" spans="1:14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966243.1</v>
      </c>
      <c r="I35" s="509"/>
      <c r="J35" s="509">
        <f>SUM(J29:J34)</f>
        <v>580658.66999999993</v>
      </c>
      <c r="K35" s="509">
        <f>SUM(K29:K34)</f>
        <v>96455</v>
      </c>
      <c r="L35" s="504"/>
      <c r="M35" s="509">
        <f>SUM(M29:M34)</f>
        <v>289129.43</v>
      </c>
      <c r="N35" s="504"/>
    </row>
    <row r="36" spans="1:14" ht="16" thickTop="1">
      <c r="A36" s="490"/>
      <c r="B36" s="490"/>
      <c r="C36" s="498"/>
      <c r="D36" s="493"/>
      <c r="E36" s="490"/>
      <c r="F36" s="490"/>
      <c r="G36" s="490"/>
      <c r="H36" s="504"/>
      <c r="I36" s="504"/>
      <c r="J36" s="504"/>
      <c r="K36" s="504"/>
      <c r="L36" s="504"/>
      <c r="M36" s="504"/>
      <c r="N36" s="504"/>
    </row>
    <row r="37" spans="1:14" ht="15.5">
      <c r="A37" s="490"/>
      <c r="B37" s="490"/>
      <c r="C37" s="498"/>
      <c r="D37" s="493"/>
      <c r="E37" s="490"/>
      <c r="F37" s="490"/>
      <c r="G37" s="490"/>
      <c r="H37" s="504"/>
      <c r="I37" s="504"/>
      <c r="J37" s="504"/>
      <c r="K37" s="504"/>
      <c r="L37" s="504"/>
      <c r="M37" s="504"/>
      <c r="N37" s="504"/>
    </row>
    <row r="38" spans="1:14" ht="15.5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8"/>
      <c r="C82" s="498"/>
      <c r="D82" s="490"/>
      <c r="E82" s="490"/>
      <c r="F82" s="493"/>
      <c r="G82" s="504"/>
      <c r="H82" s="504"/>
      <c r="I82" s="490"/>
      <c r="J82" s="492"/>
      <c r="K82" s="492"/>
      <c r="L82" s="528"/>
      <c r="M82" s="490"/>
      <c r="N82" s="490"/>
    </row>
    <row r="83" spans="1:14" ht="15.5">
      <c r="A83" s="490"/>
      <c r="B83" s="498"/>
      <c r="C83" s="498"/>
      <c r="D83" s="490"/>
      <c r="E83" s="490"/>
      <c r="F83" s="490"/>
      <c r="G83" s="529"/>
      <c r="H83" s="490"/>
      <c r="I83" s="490"/>
      <c r="J83" s="492"/>
      <c r="K83" s="492"/>
      <c r="L83" s="528"/>
      <c r="M83" s="490"/>
      <c r="N83" s="490"/>
    </row>
    <row r="84" spans="1:14" ht="15.5">
      <c r="A84" s="490"/>
      <c r="B84" s="498"/>
      <c r="C84" s="498"/>
      <c r="D84" s="490"/>
      <c r="E84" s="490"/>
      <c r="F84" s="490"/>
      <c r="G84" s="529"/>
      <c r="H84" s="490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0"/>
      <c r="C87" s="490"/>
      <c r="D87" s="490"/>
      <c r="E87" s="490"/>
      <c r="F87" s="490"/>
      <c r="G87" s="490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0"/>
      <c r="C88" s="490"/>
      <c r="D88" s="490"/>
      <c r="E88" s="490"/>
      <c r="F88" s="490"/>
      <c r="G88" s="490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4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0"/>
      <c r="J92" s="492"/>
      <c r="K92" s="492"/>
      <c r="L92" s="528"/>
      <c r="M92" s="490"/>
      <c r="N92" s="490"/>
    </row>
    <row r="93" spans="1:14" ht="15.5">
      <c r="A93" s="545"/>
      <c r="B93" s="545"/>
      <c r="C93" s="545"/>
      <c r="D93" s="545"/>
      <c r="E93" s="545"/>
      <c r="F93" s="490"/>
      <c r="G93" s="545"/>
      <c r="H93" s="545"/>
      <c r="I93" s="545"/>
      <c r="J93" s="547"/>
      <c r="K93" s="547"/>
      <c r="L93" s="545"/>
      <c r="M93" s="545"/>
      <c r="N93" s="545"/>
    </row>
    <row r="94" spans="1:14" ht="15.5">
      <c r="A94" s="545"/>
      <c r="B94" s="545"/>
      <c r="C94" s="545"/>
      <c r="D94" s="545"/>
      <c r="E94" s="545"/>
      <c r="F94" s="490"/>
      <c r="G94" s="545"/>
      <c r="H94" s="545"/>
      <c r="I94" s="545"/>
      <c r="J94" s="547"/>
      <c r="K94" s="547"/>
      <c r="L94" s="545"/>
      <c r="M94" s="545"/>
      <c r="N94" s="545"/>
    </row>
    <row r="95" spans="1:14" ht="16" thickBot="1">
      <c r="A95" s="545"/>
      <c r="B95" s="545"/>
      <c r="C95" s="545"/>
      <c r="D95" s="545"/>
      <c r="E95" s="545"/>
      <c r="F95" s="1117" t="s">
        <v>640</v>
      </c>
      <c r="G95" s="1117"/>
      <c r="H95" s="1117"/>
      <c r="I95" s="1117"/>
      <c r="J95" s="1117"/>
      <c r="K95" s="1117"/>
      <c r="L95" s="1117"/>
      <c r="M95" s="1117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8" spans="1:13" ht="15.5">
      <c r="A98" s="713"/>
      <c r="B98" s="711"/>
      <c r="C98" s="714"/>
      <c r="D98" s="714"/>
      <c r="E98" s="714"/>
      <c r="F98" s="711"/>
      <c r="H98" s="514"/>
      <c r="I98" s="712"/>
      <c r="J98" s="514"/>
      <c r="K98" s="514"/>
      <c r="L98" s="712"/>
    </row>
    <row r="99" spans="1:13" ht="15.5">
      <c r="A99" s="715" t="s">
        <v>18</v>
      </c>
      <c r="B99" s="711"/>
      <c r="C99" s="716" t="s">
        <v>0</v>
      </c>
      <c r="D99" s="717"/>
      <c r="E99" s="718"/>
      <c r="F99" s="711"/>
      <c r="H99" s="519" t="s">
        <v>163</v>
      </c>
      <c r="I99" s="712"/>
      <c r="J99" s="756" t="s">
        <v>566</v>
      </c>
      <c r="K99" s="756" t="s">
        <v>565</v>
      </c>
      <c r="L99" s="757"/>
      <c r="M99" s="538" t="s">
        <v>564</v>
      </c>
    </row>
    <row r="100" spans="1:13" ht="15.5">
      <c r="A100" s="719"/>
      <c r="B100" s="711"/>
      <c r="C100" s="720"/>
      <c r="D100" s="721"/>
      <c r="E100" s="721"/>
      <c r="F100" s="711"/>
      <c r="H100" s="522"/>
      <c r="I100" s="712"/>
      <c r="J100" s="514"/>
      <c r="K100" s="514"/>
      <c r="L100" s="712"/>
      <c r="M100" s="545"/>
    </row>
    <row r="101" spans="1:13" ht="15.5">
      <c r="A101" s="719"/>
      <c r="B101" s="711"/>
      <c r="C101" s="722" t="s">
        <v>4</v>
      </c>
      <c r="D101" s="721"/>
      <c r="E101" s="721"/>
      <c r="F101" s="711"/>
      <c r="H101" s="522"/>
      <c r="I101" s="712"/>
      <c r="J101" s="514"/>
      <c r="K101" s="514"/>
      <c r="L101" s="712"/>
      <c r="M101" s="545"/>
    </row>
    <row r="102" spans="1:13" ht="15.5">
      <c r="A102" s="819" t="s">
        <v>48</v>
      </c>
      <c r="B102" s="820"/>
      <c r="C102" s="821" t="s">
        <v>304</v>
      </c>
      <c r="D102" s="738"/>
      <c r="E102" s="738"/>
      <c r="F102" s="819" t="s">
        <v>5</v>
      </c>
      <c r="G102" s="817"/>
      <c r="H102" s="249">
        <v>50000</v>
      </c>
      <c r="I102" s="822"/>
      <c r="J102" s="823"/>
      <c r="K102" s="748"/>
      <c r="L102" s="712"/>
      <c r="M102" s="748">
        <f>+H102-J102-K102</f>
        <v>50000</v>
      </c>
    </row>
    <row r="103" spans="1:13" ht="15.5">
      <c r="A103" s="812" t="s">
        <v>97</v>
      </c>
      <c r="B103" s="820"/>
      <c r="C103" s="813" t="s">
        <v>508</v>
      </c>
      <c r="D103" s="738" t="s">
        <v>17</v>
      </c>
      <c r="E103" s="738"/>
      <c r="F103" s="812" t="s">
        <v>643</v>
      </c>
      <c r="G103" s="817"/>
      <c r="H103" s="659">
        <v>12000</v>
      </c>
      <c r="I103" s="822"/>
      <c r="J103" s="823">
        <v>11586.26</v>
      </c>
      <c r="K103" s="748"/>
      <c r="L103" s="712"/>
      <c r="M103" s="748">
        <f t="shared" ref="M103:M107" si="0">+H103-J103-K103</f>
        <v>413.73999999999978</v>
      </c>
    </row>
    <row r="104" spans="1:13" ht="15.5">
      <c r="A104" s="812" t="s">
        <v>19</v>
      </c>
      <c r="B104" s="820"/>
      <c r="C104" s="813" t="s">
        <v>510</v>
      </c>
      <c r="D104" s="738"/>
      <c r="E104" s="738"/>
      <c r="F104" s="669" t="s">
        <v>511</v>
      </c>
      <c r="G104" s="817"/>
      <c r="H104" s="659">
        <v>38000</v>
      </c>
      <c r="I104" s="822"/>
      <c r="J104" s="823">
        <f>45096.3-2383.96</f>
        <v>42712.340000000004</v>
      </c>
      <c r="K104" s="748"/>
      <c r="L104" s="712"/>
      <c r="M104" s="748">
        <f t="shared" si="0"/>
        <v>-4712.3400000000038</v>
      </c>
    </row>
    <row r="105" spans="1:13" ht="15.5">
      <c r="A105" s="812" t="s">
        <v>19</v>
      </c>
      <c r="B105" s="820"/>
      <c r="C105" s="813" t="s">
        <v>510</v>
      </c>
      <c r="D105" s="738"/>
      <c r="E105" s="738"/>
      <c r="F105" s="812" t="s">
        <v>512</v>
      </c>
      <c r="G105" s="817"/>
      <c r="H105" s="659">
        <v>3700</v>
      </c>
      <c r="I105" s="822"/>
      <c r="J105" s="823"/>
      <c r="K105" s="748"/>
      <c r="L105" s="712"/>
      <c r="M105" s="748">
        <f t="shared" si="0"/>
        <v>3700</v>
      </c>
    </row>
    <row r="106" spans="1:13" ht="15.5">
      <c r="A106" s="812" t="s">
        <v>19</v>
      </c>
      <c r="B106" s="820"/>
      <c r="C106" s="813" t="s">
        <v>510</v>
      </c>
      <c r="D106" s="738"/>
      <c r="E106" s="738"/>
      <c r="F106" s="812" t="s">
        <v>513</v>
      </c>
      <c r="G106" s="817"/>
      <c r="H106" s="659">
        <v>3000</v>
      </c>
      <c r="I106" s="822"/>
      <c r="J106" s="823">
        <v>2383.96</v>
      </c>
      <c r="K106" s="748"/>
      <c r="L106" s="712"/>
      <c r="M106" s="748">
        <f t="shared" si="0"/>
        <v>616.04</v>
      </c>
    </row>
    <row r="107" spans="1:13" ht="15.5">
      <c r="A107" s="719"/>
      <c r="B107" s="711"/>
      <c r="C107" s="723"/>
      <c r="D107" s="724"/>
      <c r="E107" s="724"/>
      <c r="F107" s="724"/>
      <c r="H107" s="660"/>
      <c r="I107" s="712"/>
      <c r="J107" s="748"/>
      <c r="K107" s="748"/>
      <c r="L107" s="712"/>
      <c r="M107" s="748">
        <f t="shared" si="0"/>
        <v>0</v>
      </c>
    </row>
    <row r="108" spans="1:13" ht="16" thickBot="1">
      <c r="A108" s="719"/>
      <c r="B108" s="711"/>
      <c r="C108" s="720" t="s">
        <v>17</v>
      </c>
      <c r="D108" s="721"/>
      <c r="E108" s="724"/>
      <c r="F108" s="726" t="s">
        <v>215</v>
      </c>
      <c r="H108" s="248">
        <f>SUM(H102:H107)</f>
        <v>106700</v>
      </c>
      <c r="I108" s="712"/>
      <c r="J108" s="749">
        <f>SUM(J102:J107)</f>
        <v>56682.560000000005</v>
      </c>
      <c r="K108" s="749">
        <f>SUM(K102:K107)</f>
        <v>0</v>
      </c>
      <c r="L108" s="712"/>
      <c r="M108" s="749">
        <f>SUM(M102:M107)</f>
        <v>50017.439999999995</v>
      </c>
    </row>
    <row r="109" spans="1:13" ht="16" thickTop="1">
      <c r="A109" s="719"/>
      <c r="B109" s="711"/>
      <c r="C109" s="722" t="s">
        <v>7</v>
      </c>
      <c r="D109" s="721"/>
      <c r="E109" s="721"/>
      <c r="F109" s="727"/>
      <c r="H109" s="663"/>
      <c r="I109" s="712"/>
      <c r="J109" s="748"/>
      <c r="K109" s="748"/>
      <c r="L109" s="712"/>
      <c r="M109" s="748"/>
    </row>
    <row r="110" spans="1:13">
      <c r="A110" s="812" t="s">
        <v>515</v>
      </c>
      <c r="B110" s="817"/>
      <c r="C110" s="814" t="s">
        <v>516</v>
      </c>
      <c r="D110" s="812"/>
      <c r="E110" s="817"/>
      <c r="F110" s="824" t="s">
        <v>517</v>
      </c>
      <c r="G110" s="817"/>
      <c r="H110" s="825">
        <v>15681</v>
      </c>
      <c r="I110" s="819"/>
      <c r="J110" s="826">
        <v>1795.33</v>
      </c>
      <c r="K110" s="748"/>
      <c r="M110" s="748">
        <f t="shared" ref="M110:M120" si="1">+H110-J110-K110</f>
        <v>13885.67</v>
      </c>
    </row>
    <row r="111" spans="1:13">
      <c r="A111" s="812" t="s">
        <v>19</v>
      </c>
      <c r="B111" s="817"/>
      <c r="C111" s="813" t="s">
        <v>518</v>
      </c>
      <c r="D111" s="812"/>
      <c r="E111" s="817"/>
      <c r="F111" s="812" t="s">
        <v>519</v>
      </c>
      <c r="G111" s="817"/>
      <c r="H111" s="659">
        <v>50000</v>
      </c>
      <c r="I111" s="819"/>
      <c r="J111" s="826"/>
      <c r="K111" s="748"/>
      <c r="L111" s="729"/>
      <c r="M111" s="748">
        <f t="shared" si="1"/>
        <v>50000</v>
      </c>
    </row>
    <row r="112" spans="1:13">
      <c r="A112" s="812" t="s">
        <v>19</v>
      </c>
      <c r="B112" s="817"/>
      <c r="C112" s="813" t="s">
        <v>518</v>
      </c>
      <c r="D112" s="812"/>
      <c r="E112" s="817"/>
      <c r="F112" s="669" t="s">
        <v>520</v>
      </c>
      <c r="G112" s="817"/>
      <c r="H112" s="659">
        <v>26845.1</v>
      </c>
      <c r="I112" s="819"/>
      <c r="J112" s="826">
        <v>14424.9</v>
      </c>
      <c r="K112" s="748"/>
      <c r="M112" s="748">
        <f t="shared" si="1"/>
        <v>12420.199999999999</v>
      </c>
    </row>
    <row r="113" spans="1:13">
      <c r="A113" s="812" t="s">
        <v>515</v>
      </c>
      <c r="B113" s="817"/>
      <c r="C113" s="813" t="s">
        <v>518</v>
      </c>
      <c r="D113" s="812"/>
      <c r="E113" s="817"/>
      <c r="F113" s="669" t="s">
        <v>521</v>
      </c>
      <c r="G113" s="817"/>
      <c r="H113" s="659">
        <v>10000</v>
      </c>
      <c r="I113" s="819"/>
      <c r="J113" s="826"/>
      <c r="K113" s="751"/>
      <c r="M113" s="748">
        <f t="shared" si="1"/>
        <v>10000</v>
      </c>
    </row>
    <row r="114" spans="1:13">
      <c r="A114" s="812" t="s">
        <v>50</v>
      </c>
      <c r="B114" s="817"/>
      <c r="C114" s="813" t="s">
        <v>518</v>
      </c>
      <c r="D114" s="812"/>
      <c r="E114" s="817"/>
      <c r="F114" s="669" t="s">
        <v>570</v>
      </c>
      <c r="G114" s="817"/>
      <c r="H114" s="659">
        <v>50000</v>
      </c>
      <c r="I114" s="819"/>
      <c r="J114" s="826"/>
      <c r="K114" s="748"/>
      <c r="M114" s="748">
        <f t="shared" si="1"/>
        <v>50000</v>
      </c>
    </row>
    <row r="115" spans="1:13">
      <c r="A115" s="812" t="s">
        <v>19</v>
      </c>
      <c r="B115" s="817"/>
      <c r="C115" s="813" t="s">
        <v>522</v>
      </c>
      <c r="D115" s="812"/>
      <c r="E115" s="817"/>
      <c r="F115" s="669" t="s">
        <v>523</v>
      </c>
      <c r="G115" s="817"/>
      <c r="H115" s="659">
        <v>52000</v>
      </c>
      <c r="I115" s="819"/>
      <c r="J115" s="826"/>
      <c r="K115" s="748">
        <v>52000</v>
      </c>
      <c r="M115" s="748">
        <f t="shared" si="1"/>
        <v>0</v>
      </c>
    </row>
    <row r="116" spans="1:13" ht="29">
      <c r="A116" s="812" t="s">
        <v>19</v>
      </c>
      <c r="B116" s="817"/>
      <c r="C116" s="814" t="s">
        <v>524</v>
      </c>
      <c r="D116" s="812"/>
      <c r="E116" s="817"/>
      <c r="F116" s="824" t="s">
        <v>525</v>
      </c>
      <c r="G116" s="817"/>
      <c r="H116" s="825">
        <v>5400</v>
      </c>
      <c r="I116" s="819"/>
      <c r="J116" s="826">
        <v>5640.63</v>
      </c>
      <c r="K116" s="748"/>
      <c r="M116" s="748">
        <f t="shared" si="1"/>
        <v>-240.63000000000011</v>
      </c>
    </row>
    <row r="117" spans="1:13" ht="29">
      <c r="A117" s="812" t="s">
        <v>50</v>
      </c>
      <c r="B117" s="817"/>
      <c r="C117" s="814" t="s">
        <v>526</v>
      </c>
      <c r="D117" s="812"/>
      <c r="E117" s="817"/>
      <c r="F117" s="824" t="s">
        <v>548</v>
      </c>
      <c r="G117" s="817"/>
      <c r="H117" s="825">
        <v>10000</v>
      </c>
      <c r="I117" s="819"/>
      <c r="J117" s="826"/>
      <c r="K117" s="748"/>
      <c r="L117" s="729"/>
      <c r="M117" s="748">
        <f t="shared" si="1"/>
        <v>10000</v>
      </c>
    </row>
    <row r="118" spans="1:13">
      <c r="A118" s="815" t="s">
        <v>515</v>
      </c>
      <c r="B118" s="817"/>
      <c r="C118" s="814" t="s">
        <v>527</v>
      </c>
      <c r="D118" s="672"/>
      <c r="E118" s="817"/>
      <c r="F118" s="815" t="s">
        <v>528</v>
      </c>
      <c r="G118" s="817"/>
      <c r="H118" s="816">
        <v>21000</v>
      </c>
      <c r="I118" s="819"/>
      <c r="J118" s="826"/>
      <c r="K118" s="748"/>
      <c r="M118" s="748">
        <f t="shared" si="1"/>
        <v>21000</v>
      </c>
    </row>
    <row r="119" spans="1:13">
      <c r="A119" s="815" t="s">
        <v>515</v>
      </c>
      <c r="B119" s="817"/>
      <c r="C119" s="813" t="s">
        <v>571</v>
      </c>
      <c r="D119" s="827"/>
      <c r="E119" s="817"/>
      <c r="F119" s="812" t="s">
        <v>572</v>
      </c>
      <c r="G119" s="817"/>
      <c r="H119" s="249">
        <v>25000</v>
      </c>
      <c r="I119" s="819"/>
      <c r="J119" s="826"/>
      <c r="K119" s="748"/>
      <c r="M119" s="748">
        <f t="shared" si="1"/>
        <v>25000</v>
      </c>
    </row>
    <row r="120" spans="1:13">
      <c r="A120" s="724"/>
      <c r="B120" s="711"/>
      <c r="C120" s="723"/>
      <c r="D120" s="719"/>
      <c r="E120" s="719"/>
      <c r="F120" s="724"/>
      <c r="H120" s="247"/>
      <c r="J120" s="748"/>
      <c r="K120" s="748"/>
      <c r="M120" s="748">
        <f t="shared" si="1"/>
        <v>0</v>
      </c>
    </row>
    <row r="121" spans="1:13" ht="15" thickBot="1">
      <c r="A121" s="713"/>
      <c r="B121" s="711"/>
      <c r="C121" s="713"/>
      <c r="D121" s="713"/>
      <c r="E121" s="713"/>
      <c r="F121" s="740" t="s">
        <v>449</v>
      </c>
      <c r="H121" s="248">
        <f>SUM(H110:H120)</f>
        <v>265926.09999999998</v>
      </c>
      <c r="J121" s="749">
        <f>SUM(J110:J120)</f>
        <v>21860.86</v>
      </c>
      <c r="K121" s="749">
        <f>SUM(K110:K120)</f>
        <v>52000</v>
      </c>
      <c r="M121" s="749">
        <f>SUM(M110:M120)</f>
        <v>192065.24</v>
      </c>
    </row>
    <row r="122" spans="1:13" ht="15" thickTop="1">
      <c r="A122" s="713"/>
      <c r="B122" s="711"/>
      <c r="C122" s="713"/>
      <c r="D122" s="713"/>
      <c r="E122" s="713"/>
      <c r="F122" s="740"/>
      <c r="H122" s="748"/>
      <c r="J122" s="748"/>
      <c r="K122" s="748"/>
      <c r="M122" s="748"/>
    </row>
    <row r="123" spans="1:13" ht="15.5">
      <c r="A123" s="713"/>
      <c r="B123" s="711"/>
      <c r="C123" s="741" t="s">
        <v>450</v>
      </c>
      <c r="D123" s="713"/>
      <c r="E123" s="713"/>
      <c r="F123" s="740"/>
      <c r="H123" s="748"/>
      <c r="J123" s="748"/>
      <c r="K123" s="748"/>
      <c r="M123" s="748"/>
    </row>
    <row r="124" spans="1:13" ht="15.5">
      <c r="A124" s="815" t="s">
        <v>515</v>
      </c>
      <c r="B124" s="817"/>
      <c r="C124" s="828" t="s">
        <v>530</v>
      </c>
      <c r="D124" s="734"/>
      <c r="E124" s="735"/>
      <c r="F124" s="815" t="s">
        <v>531</v>
      </c>
      <c r="G124" s="817"/>
      <c r="H124" s="816">
        <v>28198.3</v>
      </c>
      <c r="I124" s="819"/>
      <c r="J124" s="826">
        <v>23341.33</v>
      </c>
      <c r="K124" s="748"/>
      <c r="L124" s="729"/>
      <c r="M124" s="748">
        <f t="shared" ref="M124:M134" si="2">+H124-J124-K124</f>
        <v>4856.9699999999975</v>
      </c>
    </row>
    <row r="125" spans="1:13">
      <c r="A125" s="812" t="s">
        <v>19</v>
      </c>
      <c r="B125" s="817"/>
      <c r="C125" s="813" t="s">
        <v>532</v>
      </c>
      <c r="D125" s="733"/>
      <c r="E125" s="735"/>
      <c r="F125" s="669" t="s">
        <v>533</v>
      </c>
      <c r="G125" s="817"/>
      <c r="H125" s="659">
        <v>9000</v>
      </c>
      <c r="I125" s="819"/>
      <c r="J125" s="826"/>
      <c r="K125" s="748">
        <v>9000</v>
      </c>
      <c r="M125" s="748">
        <f t="shared" si="2"/>
        <v>0</v>
      </c>
    </row>
    <row r="126" spans="1:13">
      <c r="A126" s="812" t="s">
        <v>19</v>
      </c>
      <c r="B126" s="817"/>
      <c r="C126" s="813" t="s">
        <v>532</v>
      </c>
      <c r="D126" s="735"/>
      <c r="E126" s="735"/>
      <c r="F126" s="669" t="s">
        <v>534</v>
      </c>
      <c r="G126" s="817"/>
      <c r="H126" s="659">
        <v>17000</v>
      </c>
      <c r="I126" s="819"/>
      <c r="J126" s="826">
        <v>15000</v>
      </c>
      <c r="K126" s="748"/>
      <c r="M126" s="748">
        <f t="shared" si="2"/>
        <v>2000</v>
      </c>
    </row>
    <row r="127" spans="1:13">
      <c r="A127" s="812" t="s">
        <v>50</v>
      </c>
      <c r="B127" s="817"/>
      <c r="C127" s="813" t="s">
        <v>532</v>
      </c>
      <c r="D127" s="735"/>
      <c r="E127" s="735"/>
      <c r="F127" s="669" t="s">
        <v>568</v>
      </c>
      <c r="G127" s="817"/>
      <c r="H127" s="659">
        <v>100000</v>
      </c>
      <c r="I127" s="819"/>
      <c r="J127" s="826">
        <v>212063.96</v>
      </c>
      <c r="K127" s="748"/>
      <c r="L127" s="729"/>
      <c r="M127" s="751">
        <f t="shared" si="2"/>
        <v>-112063.95999999999</v>
      </c>
    </row>
    <row r="128" spans="1:13">
      <c r="A128" s="812" t="s">
        <v>50</v>
      </c>
      <c r="B128" s="817"/>
      <c r="C128" s="813" t="s">
        <v>535</v>
      </c>
      <c r="D128" s="735"/>
      <c r="E128" s="735"/>
      <c r="F128" s="669" t="s">
        <v>536</v>
      </c>
      <c r="G128" s="817"/>
      <c r="H128" s="659">
        <v>20000</v>
      </c>
      <c r="I128" s="819"/>
      <c r="J128" s="826"/>
      <c r="K128" s="748">
        <v>25455</v>
      </c>
      <c r="M128" s="748">
        <f t="shared" si="2"/>
        <v>-5455</v>
      </c>
    </row>
    <row r="129" spans="1:13">
      <c r="A129" s="815" t="s">
        <v>515</v>
      </c>
      <c r="B129" s="817"/>
      <c r="C129" s="829" t="s">
        <v>537</v>
      </c>
      <c r="D129" s="735"/>
      <c r="E129" s="735"/>
      <c r="F129" s="815" t="s">
        <v>538</v>
      </c>
      <c r="G129" s="817"/>
      <c r="H129" s="816">
        <v>22418.7</v>
      </c>
      <c r="I129" s="819"/>
      <c r="J129" s="826">
        <v>17045.86</v>
      </c>
      <c r="K129" s="748"/>
      <c r="M129" s="748">
        <f t="shared" si="2"/>
        <v>5372.84</v>
      </c>
    </row>
    <row r="130" spans="1:13">
      <c r="A130" s="815" t="s">
        <v>515</v>
      </c>
      <c r="B130" s="817"/>
      <c r="C130" s="818" t="s">
        <v>539</v>
      </c>
      <c r="D130" s="735"/>
      <c r="E130" s="735"/>
      <c r="F130" s="815" t="s">
        <v>540</v>
      </c>
      <c r="G130" s="817"/>
      <c r="H130" s="816">
        <v>150000</v>
      </c>
      <c r="I130" s="819"/>
      <c r="J130" s="826">
        <v>17741.03</v>
      </c>
      <c r="K130" s="748"/>
      <c r="M130" s="748">
        <f t="shared" si="2"/>
        <v>132258.97</v>
      </c>
    </row>
    <row r="131" spans="1:13">
      <c r="A131" s="815" t="s">
        <v>515</v>
      </c>
      <c r="B131" s="817"/>
      <c r="C131" s="818" t="s">
        <v>539</v>
      </c>
      <c r="D131" s="735"/>
      <c r="E131" s="735"/>
      <c r="F131" s="815" t="s">
        <v>552</v>
      </c>
      <c r="G131" s="817"/>
      <c r="H131" s="816">
        <v>5000</v>
      </c>
      <c r="I131" s="819"/>
      <c r="J131" s="826"/>
      <c r="K131" s="748">
        <v>10000</v>
      </c>
      <c r="M131" s="748">
        <f t="shared" si="2"/>
        <v>-5000</v>
      </c>
    </row>
    <row r="132" spans="1:13">
      <c r="A132" s="815" t="s">
        <v>515</v>
      </c>
      <c r="B132" s="817"/>
      <c r="C132" s="830" t="s">
        <v>541</v>
      </c>
      <c r="D132" s="735"/>
      <c r="E132" s="735"/>
      <c r="F132" s="831" t="s">
        <v>542</v>
      </c>
      <c r="G132" s="817"/>
      <c r="H132" s="816">
        <v>6000</v>
      </c>
      <c r="I132" s="819"/>
      <c r="J132" s="826"/>
      <c r="K132" s="748"/>
      <c r="M132" s="751">
        <f t="shared" si="2"/>
        <v>6000</v>
      </c>
    </row>
    <row r="133" spans="1:13">
      <c r="A133" s="815" t="s">
        <v>19</v>
      </c>
      <c r="B133" s="817"/>
      <c r="C133" s="830" t="s">
        <v>541</v>
      </c>
      <c r="D133" s="735"/>
      <c r="E133" s="735"/>
      <c r="F133" s="831" t="s">
        <v>543</v>
      </c>
      <c r="G133" s="817"/>
      <c r="H133" s="816">
        <v>56000</v>
      </c>
      <c r="I133" s="819"/>
      <c r="J133" s="826">
        <v>58530.07</v>
      </c>
      <c r="K133" s="748"/>
      <c r="M133" s="748">
        <f t="shared" si="2"/>
        <v>-2530.0699999999997</v>
      </c>
    </row>
    <row r="134" spans="1:13">
      <c r="B134" s="711"/>
      <c r="F134" s="711"/>
      <c r="H134" s="748"/>
      <c r="J134" s="748"/>
      <c r="K134" s="748"/>
      <c r="L134" s="729"/>
      <c r="M134" s="748">
        <f t="shared" si="2"/>
        <v>0</v>
      </c>
    </row>
    <row r="135" spans="1:13" ht="15" thickBot="1">
      <c r="B135" s="711"/>
      <c r="F135" s="711"/>
      <c r="H135" s="248">
        <f>SUM(H124:H134)</f>
        <v>413617</v>
      </c>
      <c r="J135" s="749">
        <f>SUM(J124:J134)</f>
        <v>343722.24999999994</v>
      </c>
      <c r="K135" s="749">
        <f>SUM(K124:K134)</f>
        <v>44455</v>
      </c>
      <c r="M135" s="749">
        <f>SUM(M124:M134)</f>
        <v>25439.750000000007</v>
      </c>
    </row>
    <row r="136" spans="1:13" ht="15" thickTop="1">
      <c r="B136" s="711"/>
      <c r="F136" s="711"/>
      <c r="H136" s="748"/>
      <c r="J136" s="748"/>
      <c r="K136" s="748"/>
      <c r="M136" s="748"/>
    </row>
    <row r="137" spans="1:13" ht="16" thickBot="1">
      <c r="A137" s="713"/>
      <c r="B137" s="711"/>
      <c r="C137" s="713"/>
      <c r="D137" s="713"/>
      <c r="E137" s="713"/>
      <c r="F137" s="745" t="s">
        <v>545</v>
      </c>
      <c r="H137" s="248">
        <f>H108+H121+H135</f>
        <v>786243.1</v>
      </c>
      <c r="J137" s="749">
        <f>J108+J121+J135</f>
        <v>422265.66999999993</v>
      </c>
      <c r="K137" s="749">
        <f>K108+K121+K135</f>
        <v>96455</v>
      </c>
      <c r="M137" s="749">
        <f>M108+M121+M135</f>
        <v>267522.43</v>
      </c>
    </row>
    <row r="138" spans="1:13" ht="16" thickTop="1">
      <c r="A138" s="713"/>
      <c r="B138" s="711"/>
      <c r="C138" s="713"/>
      <c r="D138" s="713"/>
      <c r="E138" s="713"/>
      <c r="F138" s="713"/>
      <c r="H138" s="748"/>
      <c r="J138" s="725"/>
      <c r="K138" s="725"/>
      <c r="M138" s="567"/>
    </row>
    <row r="139" spans="1:13" ht="15.5">
      <c r="A139" s="713"/>
      <c r="B139" s="711"/>
      <c r="C139" s="566" t="s">
        <v>411</v>
      </c>
      <c r="D139" s="490"/>
      <c r="E139" s="545"/>
      <c r="F139" s="490"/>
      <c r="G139" s="545"/>
      <c r="H139" s="753"/>
      <c r="I139" s="545"/>
      <c r="J139" s="551"/>
      <c r="K139" s="551"/>
      <c r="L139" s="545"/>
      <c r="M139" s="545"/>
    </row>
    <row r="140" spans="1:13" ht="15.5">
      <c r="A140" s="713"/>
      <c r="B140" s="713"/>
      <c r="C140" s="545"/>
      <c r="D140" s="490"/>
      <c r="E140" s="545"/>
      <c r="F140" s="545"/>
      <c r="G140" s="545"/>
      <c r="H140" s="753"/>
      <c r="I140" s="545"/>
      <c r="J140" s="551">
        <v>0</v>
      </c>
      <c r="K140" s="551">
        <v>0</v>
      </c>
      <c r="L140" s="545"/>
      <c r="M140" s="546">
        <f t="shared" ref="M140" si="3">+H140-J140-K140</f>
        <v>0</v>
      </c>
    </row>
    <row r="141" spans="1:13" ht="16" thickBot="1">
      <c r="A141" s="713"/>
      <c r="B141" s="713"/>
      <c r="C141" s="545"/>
      <c r="D141" s="490"/>
      <c r="E141" s="545"/>
      <c r="F141" s="564" t="s">
        <v>474</v>
      </c>
      <c r="G141" s="545"/>
      <c r="H141" s="554">
        <f>SUM(H140:H140)</f>
        <v>0</v>
      </c>
      <c r="I141" s="545"/>
      <c r="J141" s="554">
        <f>SUM(J140:J140)</f>
        <v>0</v>
      </c>
      <c r="K141" s="554">
        <f>SUM(K140:K140)</f>
        <v>0</v>
      </c>
      <c r="L141" s="545"/>
      <c r="M141" s="554">
        <f>SUM(M140:M140)</f>
        <v>0</v>
      </c>
    </row>
    <row r="142" spans="1:13" ht="16" thickTop="1">
      <c r="C142" s="545"/>
      <c r="D142" s="490"/>
      <c r="E142" s="545"/>
      <c r="F142" s="564"/>
      <c r="G142" s="545"/>
      <c r="H142" s="567"/>
      <c r="I142" s="545"/>
      <c r="J142" s="567"/>
      <c r="K142" s="567"/>
      <c r="L142" s="545"/>
      <c r="M142" s="567"/>
    </row>
    <row r="143" spans="1:13">
      <c r="C143" s="408" t="s">
        <v>641</v>
      </c>
      <c r="D143" s="302"/>
      <c r="E143" s="833"/>
      <c r="F143" s="402"/>
      <c r="G143" s="833"/>
      <c r="H143" s="832"/>
      <c r="I143" s="833"/>
      <c r="J143" s="832"/>
      <c r="K143" s="832"/>
      <c r="L143" s="833"/>
      <c r="M143" s="832"/>
    </row>
    <row r="144" spans="1:13">
      <c r="C144" s="833"/>
      <c r="D144" s="302"/>
      <c r="E144" s="833"/>
      <c r="F144" s="672" t="s">
        <v>642</v>
      </c>
      <c r="G144" s="835"/>
      <c r="H144" s="836">
        <v>180000</v>
      </c>
      <c r="I144" s="835"/>
      <c r="J144" s="837">
        <v>158393</v>
      </c>
      <c r="K144" s="837">
        <v>0</v>
      </c>
      <c r="L144" s="833"/>
      <c r="M144" s="834">
        <f>+H144-J144-K144</f>
        <v>21607</v>
      </c>
    </row>
    <row r="145" spans="3:13" ht="15" thickBot="1">
      <c r="C145" s="833"/>
      <c r="D145" s="302"/>
      <c r="E145" s="833"/>
      <c r="F145" s="402" t="s">
        <v>360</v>
      </c>
      <c r="G145" s="833"/>
      <c r="H145" s="397">
        <f>SUM(H144:H144)</f>
        <v>180000</v>
      </c>
      <c r="I145" s="833"/>
      <c r="J145" s="397">
        <f>SUM(J144:J144)</f>
        <v>158393</v>
      </c>
      <c r="K145" s="397">
        <f>SUM(K144:K144)</f>
        <v>0</v>
      </c>
      <c r="L145" s="833"/>
      <c r="M145" s="397">
        <f>SUM(M144:M144)</f>
        <v>21607</v>
      </c>
    </row>
    <row r="146" spans="3:13" ht="15" thickTop="1">
      <c r="C146" s="833"/>
      <c r="D146" s="302"/>
      <c r="E146" s="833"/>
      <c r="F146" s="402"/>
      <c r="G146" s="833"/>
      <c r="H146" s="832"/>
      <c r="I146" s="833"/>
      <c r="J146" s="832"/>
      <c r="K146" s="832"/>
      <c r="L146" s="833"/>
      <c r="M146" s="832"/>
    </row>
    <row r="147" spans="3:13">
      <c r="C147" s="833"/>
      <c r="D147" s="302"/>
      <c r="E147" s="833"/>
      <c r="F147" s="402"/>
      <c r="G147" s="833"/>
      <c r="H147" s="832"/>
      <c r="I147" s="833"/>
      <c r="J147" s="832"/>
      <c r="K147" s="832"/>
      <c r="L147" s="833"/>
      <c r="M147" s="832"/>
    </row>
    <row r="148" spans="3:13" ht="15" thickBot="1">
      <c r="C148" s="833"/>
      <c r="D148" s="302"/>
      <c r="E148" s="833"/>
      <c r="F148" s="396" t="s">
        <v>471</v>
      </c>
      <c r="G148" s="833"/>
      <c r="H148" s="397">
        <f>+H145+H141+H137</f>
        <v>966243.1</v>
      </c>
      <c r="I148" s="833"/>
      <c r="J148" s="397">
        <f>+J145+J141+J137</f>
        <v>580658.66999999993</v>
      </c>
      <c r="K148" s="397">
        <f>+K145+K141+K137</f>
        <v>96455</v>
      </c>
      <c r="L148" s="833"/>
      <c r="M148" s="397">
        <f>+M145+M141+M137</f>
        <v>289129.43</v>
      </c>
    </row>
    <row r="149" spans="3:13" ht="15" thickTop="1">
      <c r="E149" s="747"/>
      <c r="F149" s="711"/>
      <c r="G149" s="725"/>
      <c r="H149" s="754"/>
    </row>
    <row r="150" spans="3:13">
      <c r="E150" s="747"/>
      <c r="F150" s="711"/>
      <c r="G150" s="725"/>
      <c r="H150" s="754"/>
    </row>
    <row r="151" spans="3:13">
      <c r="H151" s="748"/>
    </row>
    <row r="152" spans="3:13">
      <c r="H152" s="748"/>
    </row>
    <row r="153" spans="3:13">
      <c r="H153" s="748"/>
    </row>
    <row r="154" spans="3:13">
      <c r="H154" s="748"/>
    </row>
  </sheetData>
  <mergeCells count="3">
    <mergeCell ref="H26:M26"/>
    <mergeCell ref="J27:K27"/>
    <mergeCell ref="F95:M95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"/>
  <sheetViews>
    <sheetView showGridLines="0" workbookViewId="0">
      <selection activeCell="J24" sqref="J24"/>
    </sheetView>
  </sheetViews>
  <sheetFormatPr defaultRowHeight="12.5"/>
  <cols>
    <col min="1" max="1" width="8.90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3.6328125" style="689" customWidth="1"/>
    <col min="13" max="13" width="12.36328125" style="689" bestFit="1" customWidth="1"/>
    <col min="14" max="255" width="8.90625" style="689"/>
    <col min="256" max="256" width="28.453125" style="689" customWidth="1"/>
    <col min="257" max="257" width="2.453125" style="689" customWidth="1"/>
    <col min="258" max="259" width="10.36328125" style="689" bestFit="1" customWidth="1"/>
    <col min="260" max="260" width="11.36328125" style="689" bestFit="1" customWidth="1"/>
    <col min="261" max="261" width="3.08984375" style="689" customWidth="1"/>
    <col min="262" max="262" width="10.90625" style="689" bestFit="1" customWidth="1"/>
    <col min="263" max="263" width="14" style="689" bestFit="1" customWidth="1"/>
    <col min="264" max="264" width="9.6328125" style="689" bestFit="1" customWidth="1"/>
    <col min="265" max="265" width="1.90625" style="689" customWidth="1"/>
    <col min="266" max="266" width="11.36328125" style="689" bestFit="1" customWidth="1"/>
    <col min="267" max="511" width="8.90625" style="689"/>
    <col min="512" max="512" width="28.453125" style="689" customWidth="1"/>
    <col min="513" max="513" width="2.453125" style="689" customWidth="1"/>
    <col min="514" max="515" width="10.36328125" style="689" bestFit="1" customWidth="1"/>
    <col min="516" max="516" width="11.36328125" style="689" bestFit="1" customWidth="1"/>
    <col min="517" max="517" width="3.08984375" style="689" customWidth="1"/>
    <col min="518" max="518" width="10.90625" style="689" bestFit="1" customWidth="1"/>
    <col min="519" max="519" width="14" style="689" bestFit="1" customWidth="1"/>
    <col min="520" max="520" width="9.6328125" style="689" bestFit="1" customWidth="1"/>
    <col min="521" max="521" width="1.90625" style="689" customWidth="1"/>
    <col min="522" max="522" width="11.36328125" style="689" bestFit="1" customWidth="1"/>
    <col min="523" max="767" width="8.90625" style="689"/>
    <col min="768" max="768" width="28.453125" style="689" customWidth="1"/>
    <col min="769" max="769" width="2.453125" style="689" customWidth="1"/>
    <col min="770" max="771" width="10.36328125" style="689" bestFit="1" customWidth="1"/>
    <col min="772" max="772" width="11.36328125" style="689" bestFit="1" customWidth="1"/>
    <col min="773" max="773" width="3.08984375" style="689" customWidth="1"/>
    <col min="774" max="774" width="10.90625" style="689" bestFit="1" customWidth="1"/>
    <col min="775" max="775" width="14" style="689" bestFit="1" customWidth="1"/>
    <col min="776" max="776" width="9.6328125" style="689" bestFit="1" customWidth="1"/>
    <col min="777" max="777" width="1.90625" style="689" customWidth="1"/>
    <col min="778" max="778" width="11.36328125" style="689" bestFit="1" customWidth="1"/>
    <col min="779" max="1023" width="8.90625" style="689"/>
    <col min="1024" max="1024" width="28.453125" style="689" customWidth="1"/>
    <col min="1025" max="1025" width="2.453125" style="689" customWidth="1"/>
    <col min="1026" max="1027" width="10.36328125" style="689" bestFit="1" customWidth="1"/>
    <col min="1028" max="1028" width="11.36328125" style="689" bestFit="1" customWidth="1"/>
    <col min="1029" max="1029" width="3.08984375" style="689" customWidth="1"/>
    <col min="1030" max="1030" width="10.90625" style="689" bestFit="1" customWidth="1"/>
    <col min="1031" max="1031" width="14" style="689" bestFit="1" customWidth="1"/>
    <col min="1032" max="1032" width="9.6328125" style="689" bestFit="1" customWidth="1"/>
    <col min="1033" max="1033" width="1.90625" style="689" customWidth="1"/>
    <col min="1034" max="1034" width="11.36328125" style="689" bestFit="1" customWidth="1"/>
    <col min="1035" max="1279" width="8.90625" style="689"/>
    <col min="1280" max="1280" width="28.453125" style="689" customWidth="1"/>
    <col min="1281" max="1281" width="2.453125" style="689" customWidth="1"/>
    <col min="1282" max="1283" width="10.36328125" style="689" bestFit="1" customWidth="1"/>
    <col min="1284" max="1284" width="11.36328125" style="689" bestFit="1" customWidth="1"/>
    <col min="1285" max="1285" width="3.08984375" style="689" customWidth="1"/>
    <col min="1286" max="1286" width="10.90625" style="689" bestFit="1" customWidth="1"/>
    <col min="1287" max="1287" width="14" style="689" bestFit="1" customWidth="1"/>
    <col min="1288" max="1288" width="9.6328125" style="689" bestFit="1" customWidth="1"/>
    <col min="1289" max="1289" width="1.90625" style="689" customWidth="1"/>
    <col min="1290" max="1290" width="11.36328125" style="689" bestFit="1" customWidth="1"/>
    <col min="1291" max="1535" width="8.90625" style="689"/>
    <col min="1536" max="1536" width="28.453125" style="689" customWidth="1"/>
    <col min="1537" max="1537" width="2.453125" style="689" customWidth="1"/>
    <col min="1538" max="1539" width="10.36328125" style="689" bestFit="1" customWidth="1"/>
    <col min="1540" max="1540" width="11.36328125" style="689" bestFit="1" customWidth="1"/>
    <col min="1541" max="1541" width="3.08984375" style="689" customWidth="1"/>
    <col min="1542" max="1542" width="10.90625" style="689" bestFit="1" customWidth="1"/>
    <col min="1543" max="1543" width="14" style="689" bestFit="1" customWidth="1"/>
    <col min="1544" max="1544" width="9.6328125" style="689" bestFit="1" customWidth="1"/>
    <col min="1545" max="1545" width="1.90625" style="689" customWidth="1"/>
    <col min="1546" max="1546" width="11.36328125" style="689" bestFit="1" customWidth="1"/>
    <col min="1547" max="1791" width="8.90625" style="689"/>
    <col min="1792" max="1792" width="28.453125" style="689" customWidth="1"/>
    <col min="1793" max="1793" width="2.453125" style="689" customWidth="1"/>
    <col min="1794" max="1795" width="10.36328125" style="689" bestFit="1" customWidth="1"/>
    <col min="1796" max="1796" width="11.36328125" style="689" bestFit="1" customWidth="1"/>
    <col min="1797" max="1797" width="3.08984375" style="689" customWidth="1"/>
    <col min="1798" max="1798" width="10.90625" style="689" bestFit="1" customWidth="1"/>
    <col min="1799" max="1799" width="14" style="689" bestFit="1" customWidth="1"/>
    <col min="1800" max="1800" width="9.6328125" style="689" bestFit="1" customWidth="1"/>
    <col min="1801" max="1801" width="1.90625" style="689" customWidth="1"/>
    <col min="1802" max="1802" width="11.36328125" style="689" bestFit="1" customWidth="1"/>
    <col min="1803" max="2047" width="8.90625" style="689"/>
    <col min="2048" max="2048" width="28.453125" style="689" customWidth="1"/>
    <col min="2049" max="2049" width="2.453125" style="689" customWidth="1"/>
    <col min="2050" max="2051" width="10.36328125" style="689" bestFit="1" customWidth="1"/>
    <col min="2052" max="2052" width="11.36328125" style="689" bestFit="1" customWidth="1"/>
    <col min="2053" max="2053" width="3.08984375" style="689" customWidth="1"/>
    <col min="2054" max="2054" width="10.90625" style="689" bestFit="1" customWidth="1"/>
    <col min="2055" max="2055" width="14" style="689" bestFit="1" customWidth="1"/>
    <col min="2056" max="2056" width="9.6328125" style="689" bestFit="1" customWidth="1"/>
    <col min="2057" max="2057" width="1.90625" style="689" customWidth="1"/>
    <col min="2058" max="2058" width="11.36328125" style="689" bestFit="1" customWidth="1"/>
    <col min="2059" max="2303" width="8.90625" style="689"/>
    <col min="2304" max="2304" width="28.453125" style="689" customWidth="1"/>
    <col min="2305" max="2305" width="2.453125" style="689" customWidth="1"/>
    <col min="2306" max="2307" width="10.36328125" style="689" bestFit="1" customWidth="1"/>
    <col min="2308" max="2308" width="11.36328125" style="689" bestFit="1" customWidth="1"/>
    <col min="2309" max="2309" width="3.08984375" style="689" customWidth="1"/>
    <col min="2310" max="2310" width="10.90625" style="689" bestFit="1" customWidth="1"/>
    <col min="2311" max="2311" width="14" style="689" bestFit="1" customWidth="1"/>
    <col min="2312" max="2312" width="9.6328125" style="689" bestFit="1" customWidth="1"/>
    <col min="2313" max="2313" width="1.90625" style="689" customWidth="1"/>
    <col min="2314" max="2314" width="11.36328125" style="689" bestFit="1" customWidth="1"/>
    <col min="2315" max="2559" width="8.90625" style="689"/>
    <col min="2560" max="2560" width="28.453125" style="689" customWidth="1"/>
    <col min="2561" max="2561" width="2.453125" style="689" customWidth="1"/>
    <col min="2562" max="2563" width="10.36328125" style="689" bestFit="1" customWidth="1"/>
    <col min="2564" max="2564" width="11.36328125" style="689" bestFit="1" customWidth="1"/>
    <col min="2565" max="2565" width="3.08984375" style="689" customWidth="1"/>
    <col min="2566" max="2566" width="10.90625" style="689" bestFit="1" customWidth="1"/>
    <col min="2567" max="2567" width="14" style="689" bestFit="1" customWidth="1"/>
    <col min="2568" max="2568" width="9.6328125" style="689" bestFit="1" customWidth="1"/>
    <col min="2569" max="2569" width="1.90625" style="689" customWidth="1"/>
    <col min="2570" max="2570" width="11.36328125" style="689" bestFit="1" customWidth="1"/>
    <col min="2571" max="2815" width="8.90625" style="689"/>
    <col min="2816" max="2816" width="28.453125" style="689" customWidth="1"/>
    <col min="2817" max="2817" width="2.453125" style="689" customWidth="1"/>
    <col min="2818" max="2819" width="10.36328125" style="689" bestFit="1" customWidth="1"/>
    <col min="2820" max="2820" width="11.36328125" style="689" bestFit="1" customWidth="1"/>
    <col min="2821" max="2821" width="3.08984375" style="689" customWidth="1"/>
    <col min="2822" max="2822" width="10.90625" style="689" bestFit="1" customWidth="1"/>
    <col min="2823" max="2823" width="14" style="689" bestFit="1" customWidth="1"/>
    <col min="2824" max="2824" width="9.6328125" style="689" bestFit="1" customWidth="1"/>
    <col min="2825" max="2825" width="1.90625" style="689" customWidth="1"/>
    <col min="2826" max="2826" width="11.36328125" style="689" bestFit="1" customWidth="1"/>
    <col min="2827" max="3071" width="8.90625" style="689"/>
    <col min="3072" max="3072" width="28.453125" style="689" customWidth="1"/>
    <col min="3073" max="3073" width="2.453125" style="689" customWidth="1"/>
    <col min="3074" max="3075" width="10.36328125" style="689" bestFit="1" customWidth="1"/>
    <col min="3076" max="3076" width="11.36328125" style="689" bestFit="1" customWidth="1"/>
    <col min="3077" max="3077" width="3.08984375" style="689" customWidth="1"/>
    <col min="3078" max="3078" width="10.90625" style="689" bestFit="1" customWidth="1"/>
    <col min="3079" max="3079" width="14" style="689" bestFit="1" customWidth="1"/>
    <col min="3080" max="3080" width="9.6328125" style="689" bestFit="1" customWidth="1"/>
    <col min="3081" max="3081" width="1.90625" style="689" customWidth="1"/>
    <col min="3082" max="3082" width="11.36328125" style="689" bestFit="1" customWidth="1"/>
    <col min="3083" max="3327" width="8.90625" style="689"/>
    <col min="3328" max="3328" width="28.453125" style="689" customWidth="1"/>
    <col min="3329" max="3329" width="2.453125" style="689" customWidth="1"/>
    <col min="3330" max="3331" width="10.36328125" style="689" bestFit="1" customWidth="1"/>
    <col min="3332" max="3332" width="11.36328125" style="689" bestFit="1" customWidth="1"/>
    <col min="3333" max="3333" width="3.08984375" style="689" customWidth="1"/>
    <col min="3334" max="3334" width="10.90625" style="689" bestFit="1" customWidth="1"/>
    <col min="3335" max="3335" width="14" style="689" bestFit="1" customWidth="1"/>
    <col min="3336" max="3336" width="9.6328125" style="689" bestFit="1" customWidth="1"/>
    <col min="3337" max="3337" width="1.90625" style="689" customWidth="1"/>
    <col min="3338" max="3338" width="11.36328125" style="689" bestFit="1" customWidth="1"/>
    <col min="3339" max="3583" width="8.90625" style="689"/>
    <col min="3584" max="3584" width="28.453125" style="689" customWidth="1"/>
    <col min="3585" max="3585" width="2.453125" style="689" customWidth="1"/>
    <col min="3586" max="3587" width="10.36328125" style="689" bestFit="1" customWidth="1"/>
    <col min="3588" max="3588" width="11.36328125" style="689" bestFit="1" customWidth="1"/>
    <col min="3589" max="3589" width="3.08984375" style="689" customWidth="1"/>
    <col min="3590" max="3590" width="10.90625" style="689" bestFit="1" customWidth="1"/>
    <col min="3591" max="3591" width="14" style="689" bestFit="1" customWidth="1"/>
    <col min="3592" max="3592" width="9.6328125" style="689" bestFit="1" customWidth="1"/>
    <col min="3593" max="3593" width="1.90625" style="689" customWidth="1"/>
    <col min="3594" max="3594" width="11.36328125" style="689" bestFit="1" customWidth="1"/>
    <col min="3595" max="3839" width="8.90625" style="689"/>
    <col min="3840" max="3840" width="28.453125" style="689" customWidth="1"/>
    <col min="3841" max="3841" width="2.453125" style="689" customWidth="1"/>
    <col min="3842" max="3843" width="10.36328125" style="689" bestFit="1" customWidth="1"/>
    <col min="3844" max="3844" width="11.36328125" style="689" bestFit="1" customWidth="1"/>
    <col min="3845" max="3845" width="3.08984375" style="689" customWidth="1"/>
    <col min="3846" max="3846" width="10.90625" style="689" bestFit="1" customWidth="1"/>
    <col min="3847" max="3847" width="14" style="689" bestFit="1" customWidth="1"/>
    <col min="3848" max="3848" width="9.6328125" style="689" bestFit="1" customWidth="1"/>
    <col min="3849" max="3849" width="1.90625" style="689" customWidth="1"/>
    <col min="3850" max="3850" width="11.36328125" style="689" bestFit="1" customWidth="1"/>
    <col min="3851" max="4095" width="8.90625" style="689"/>
    <col min="4096" max="4096" width="28.453125" style="689" customWidth="1"/>
    <col min="4097" max="4097" width="2.453125" style="689" customWidth="1"/>
    <col min="4098" max="4099" width="10.36328125" style="689" bestFit="1" customWidth="1"/>
    <col min="4100" max="4100" width="11.36328125" style="689" bestFit="1" customWidth="1"/>
    <col min="4101" max="4101" width="3.08984375" style="689" customWidth="1"/>
    <col min="4102" max="4102" width="10.90625" style="689" bestFit="1" customWidth="1"/>
    <col min="4103" max="4103" width="14" style="689" bestFit="1" customWidth="1"/>
    <col min="4104" max="4104" width="9.6328125" style="689" bestFit="1" customWidth="1"/>
    <col min="4105" max="4105" width="1.90625" style="689" customWidth="1"/>
    <col min="4106" max="4106" width="11.36328125" style="689" bestFit="1" customWidth="1"/>
    <col min="4107" max="4351" width="8.90625" style="689"/>
    <col min="4352" max="4352" width="28.453125" style="689" customWidth="1"/>
    <col min="4353" max="4353" width="2.453125" style="689" customWidth="1"/>
    <col min="4354" max="4355" width="10.36328125" style="689" bestFit="1" customWidth="1"/>
    <col min="4356" max="4356" width="11.36328125" style="689" bestFit="1" customWidth="1"/>
    <col min="4357" max="4357" width="3.08984375" style="689" customWidth="1"/>
    <col min="4358" max="4358" width="10.90625" style="689" bestFit="1" customWidth="1"/>
    <col min="4359" max="4359" width="14" style="689" bestFit="1" customWidth="1"/>
    <col min="4360" max="4360" width="9.6328125" style="689" bestFit="1" customWidth="1"/>
    <col min="4361" max="4361" width="1.90625" style="689" customWidth="1"/>
    <col min="4362" max="4362" width="11.36328125" style="689" bestFit="1" customWidth="1"/>
    <col min="4363" max="4607" width="8.90625" style="689"/>
    <col min="4608" max="4608" width="28.453125" style="689" customWidth="1"/>
    <col min="4609" max="4609" width="2.453125" style="689" customWidth="1"/>
    <col min="4610" max="4611" width="10.36328125" style="689" bestFit="1" customWidth="1"/>
    <col min="4612" max="4612" width="11.36328125" style="689" bestFit="1" customWidth="1"/>
    <col min="4613" max="4613" width="3.08984375" style="689" customWidth="1"/>
    <col min="4614" max="4614" width="10.90625" style="689" bestFit="1" customWidth="1"/>
    <col min="4615" max="4615" width="14" style="689" bestFit="1" customWidth="1"/>
    <col min="4616" max="4616" width="9.6328125" style="689" bestFit="1" customWidth="1"/>
    <col min="4617" max="4617" width="1.90625" style="689" customWidth="1"/>
    <col min="4618" max="4618" width="11.36328125" style="689" bestFit="1" customWidth="1"/>
    <col min="4619" max="4863" width="8.90625" style="689"/>
    <col min="4864" max="4864" width="28.453125" style="689" customWidth="1"/>
    <col min="4865" max="4865" width="2.453125" style="689" customWidth="1"/>
    <col min="4866" max="4867" width="10.36328125" style="689" bestFit="1" customWidth="1"/>
    <col min="4868" max="4868" width="11.36328125" style="689" bestFit="1" customWidth="1"/>
    <col min="4869" max="4869" width="3.08984375" style="689" customWidth="1"/>
    <col min="4870" max="4870" width="10.90625" style="689" bestFit="1" customWidth="1"/>
    <col min="4871" max="4871" width="14" style="689" bestFit="1" customWidth="1"/>
    <col min="4872" max="4872" width="9.6328125" style="689" bestFit="1" customWidth="1"/>
    <col min="4873" max="4873" width="1.90625" style="689" customWidth="1"/>
    <col min="4874" max="4874" width="11.36328125" style="689" bestFit="1" customWidth="1"/>
    <col min="4875" max="5119" width="8.90625" style="689"/>
    <col min="5120" max="5120" width="28.453125" style="689" customWidth="1"/>
    <col min="5121" max="5121" width="2.453125" style="689" customWidth="1"/>
    <col min="5122" max="5123" width="10.36328125" style="689" bestFit="1" customWidth="1"/>
    <col min="5124" max="5124" width="11.36328125" style="689" bestFit="1" customWidth="1"/>
    <col min="5125" max="5125" width="3.08984375" style="689" customWidth="1"/>
    <col min="5126" max="5126" width="10.90625" style="689" bestFit="1" customWidth="1"/>
    <col min="5127" max="5127" width="14" style="689" bestFit="1" customWidth="1"/>
    <col min="5128" max="5128" width="9.6328125" style="689" bestFit="1" customWidth="1"/>
    <col min="5129" max="5129" width="1.90625" style="689" customWidth="1"/>
    <col min="5130" max="5130" width="11.36328125" style="689" bestFit="1" customWidth="1"/>
    <col min="5131" max="5375" width="8.90625" style="689"/>
    <col min="5376" max="5376" width="28.453125" style="689" customWidth="1"/>
    <col min="5377" max="5377" width="2.453125" style="689" customWidth="1"/>
    <col min="5378" max="5379" width="10.36328125" style="689" bestFit="1" customWidth="1"/>
    <col min="5380" max="5380" width="11.36328125" style="689" bestFit="1" customWidth="1"/>
    <col min="5381" max="5381" width="3.08984375" style="689" customWidth="1"/>
    <col min="5382" max="5382" width="10.90625" style="689" bestFit="1" customWidth="1"/>
    <col min="5383" max="5383" width="14" style="689" bestFit="1" customWidth="1"/>
    <col min="5384" max="5384" width="9.6328125" style="689" bestFit="1" customWidth="1"/>
    <col min="5385" max="5385" width="1.90625" style="689" customWidth="1"/>
    <col min="5386" max="5386" width="11.36328125" style="689" bestFit="1" customWidth="1"/>
    <col min="5387" max="5631" width="8.90625" style="689"/>
    <col min="5632" max="5632" width="28.453125" style="689" customWidth="1"/>
    <col min="5633" max="5633" width="2.453125" style="689" customWidth="1"/>
    <col min="5634" max="5635" width="10.36328125" style="689" bestFit="1" customWidth="1"/>
    <col min="5636" max="5636" width="11.36328125" style="689" bestFit="1" customWidth="1"/>
    <col min="5637" max="5637" width="3.08984375" style="689" customWidth="1"/>
    <col min="5638" max="5638" width="10.90625" style="689" bestFit="1" customWidth="1"/>
    <col min="5639" max="5639" width="14" style="689" bestFit="1" customWidth="1"/>
    <col min="5640" max="5640" width="9.6328125" style="689" bestFit="1" customWidth="1"/>
    <col min="5641" max="5641" width="1.90625" style="689" customWidth="1"/>
    <col min="5642" max="5642" width="11.36328125" style="689" bestFit="1" customWidth="1"/>
    <col min="5643" max="5887" width="8.90625" style="689"/>
    <col min="5888" max="5888" width="28.453125" style="689" customWidth="1"/>
    <col min="5889" max="5889" width="2.453125" style="689" customWidth="1"/>
    <col min="5890" max="5891" width="10.36328125" style="689" bestFit="1" customWidth="1"/>
    <col min="5892" max="5892" width="11.36328125" style="689" bestFit="1" customWidth="1"/>
    <col min="5893" max="5893" width="3.08984375" style="689" customWidth="1"/>
    <col min="5894" max="5894" width="10.90625" style="689" bestFit="1" customWidth="1"/>
    <col min="5895" max="5895" width="14" style="689" bestFit="1" customWidth="1"/>
    <col min="5896" max="5896" width="9.6328125" style="689" bestFit="1" customWidth="1"/>
    <col min="5897" max="5897" width="1.90625" style="689" customWidth="1"/>
    <col min="5898" max="5898" width="11.36328125" style="689" bestFit="1" customWidth="1"/>
    <col min="5899" max="6143" width="8.90625" style="689"/>
    <col min="6144" max="6144" width="28.453125" style="689" customWidth="1"/>
    <col min="6145" max="6145" width="2.453125" style="689" customWidth="1"/>
    <col min="6146" max="6147" width="10.36328125" style="689" bestFit="1" customWidth="1"/>
    <col min="6148" max="6148" width="11.36328125" style="689" bestFit="1" customWidth="1"/>
    <col min="6149" max="6149" width="3.08984375" style="689" customWidth="1"/>
    <col min="6150" max="6150" width="10.90625" style="689" bestFit="1" customWidth="1"/>
    <col min="6151" max="6151" width="14" style="689" bestFit="1" customWidth="1"/>
    <col min="6152" max="6152" width="9.6328125" style="689" bestFit="1" customWidth="1"/>
    <col min="6153" max="6153" width="1.90625" style="689" customWidth="1"/>
    <col min="6154" max="6154" width="11.36328125" style="689" bestFit="1" customWidth="1"/>
    <col min="6155" max="6399" width="8.90625" style="689"/>
    <col min="6400" max="6400" width="28.453125" style="689" customWidth="1"/>
    <col min="6401" max="6401" width="2.453125" style="689" customWidth="1"/>
    <col min="6402" max="6403" width="10.36328125" style="689" bestFit="1" customWidth="1"/>
    <col min="6404" max="6404" width="11.36328125" style="689" bestFit="1" customWidth="1"/>
    <col min="6405" max="6405" width="3.08984375" style="689" customWidth="1"/>
    <col min="6406" max="6406" width="10.90625" style="689" bestFit="1" customWidth="1"/>
    <col min="6407" max="6407" width="14" style="689" bestFit="1" customWidth="1"/>
    <col min="6408" max="6408" width="9.6328125" style="689" bestFit="1" customWidth="1"/>
    <col min="6409" max="6409" width="1.90625" style="689" customWidth="1"/>
    <col min="6410" max="6410" width="11.36328125" style="689" bestFit="1" customWidth="1"/>
    <col min="6411" max="6655" width="8.90625" style="689"/>
    <col min="6656" max="6656" width="28.453125" style="689" customWidth="1"/>
    <col min="6657" max="6657" width="2.453125" style="689" customWidth="1"/>
    <col min="6658" max="6659" width="10.36328125" style="689" bestFit="1" customWidth="1"/>
    <col min="6660" max="6660" width="11.36328125" style="689" bestFit="1" customWidth="1"/>
    <col min="6661" max="6661" width="3.08984375" style="689" customWidth="1"/>
    <col min="6662" max="6662" width="10.90625" style="689" bestFit="1" customWidth="1"/>
    <col min="6663" max="6663" width="14" style="689" bestFit="1" customWidth="1"/>
    <col min="6664" max="6664" width="9.6328125" style="689" bestFit="1" customWidth="1"/>
    <col min="6665" max="6665" width="1.90625" style="689" customWidth="1"/>
    <col min="6666" max="6666" width="11.36328125" style="689" bestFit="1" customWidth="1"/>
    <col min="6667" max="6911" width="8.90625" style="689"/>
    <col min="6912" max="6912" width="28.453125" style="689" customWidth="1"/>
    <col min="6913" max="6913" width="2.453125" style="689" customWidth="1"/>
    <col min="6914" max="6915" width="10.36328125" style="689" bestFit="1" customWidth="1"/>
    <col min="6916" max="6916" width="11.36328125" style="689" bestFit="1" customWidth="1"/>
    <col min="6917" max="6917" width="3.08984375" style="689" customWidth="1"/>
    <col min="6918" max="6918" width="10.90625" style="689" bestFit="1" customWidth="1"/>
    <col min="6919" max="6919" width="14" style="689" bestFit="1" customWidth="1"/>
    <col min="6920" max="6920" width="9.6328125" style="689" bestFit="1" customWidth="1"/>
    <col min="6921" max="6921" width="1.90625" style="689" customWidth="1"/>
    <col min="6922" max="6922" width="11.36328125" style="689" bestFit="1" customWidth="1"/>
    <col min="6923" max="7167" width="8.90625" style="689"/>
    <col min="7168" max="7168" width="28.453125" style="689" customWidth="1"/>
    <col min="7169" max="7169" width="2.453125" style="689" customWidth="1"/>
    <col min="7170" max="7171" width="10.36328125" style="689" bestFit="1" customWidth="1"/>
    <col min="7172" max="7172" width="11.36328125" style="689" bestFit="1" customWidth="1"/>
    <col min="7173" max="7173" width="3.08984375" style="689" customWidth="1"/>
    <col min="7174" max="7174" width="10.90625" style="689" bestFit="1" customWidth="1"/>
    <col min="7175" max="7175" width="14" style="689" bestFit="1" customWidth="1"/>
    <col min="7176" max="7176" width="9.6328125" style="689" bestFit="1" customWidth="1"/>
    <col min="7177" max="7177" width="1.90625" style="689" customWidth="1"/>
    <col min="7178" max="7178" width="11.36328125" style="689" bestFit="1" customWidth="1"/>
    <col min="7179" max="7423" width="8.90625" style="689"/>
    <col min="7424" max="7424" width="28.453125" style="689" customWidth="1"/>
    <col min="7425" max="7425" width="2.453125" style="689" customWidth="1"/>
    <col min="7426" max="7427" width="10.36328125" style="689" bestFit="1" customWidth="1"/>
    <col min="7428" max="7428" width="11.36328125" style="689" bestFit="1" customWidth="1"/>
    <col min="7429" max="7429" width="3.08984375" style="689" customWidth="1"/>
    <col min="7430" max="7430" width="10.90625" style="689" bestFit="1" customWidth="1"/>
    <col min="7431" max="7431" width="14" style="689" bestFit="1" customWidth="1"/>
    <col min="7432" max="7432" width="9.6328125" style="689" bestFit="1" customWidth="1"/>
    <col min="7433" max="7433" width="1.90625" style="689" customWidth="1"/>
    <col min="7434" max="7434" width="11.36328125" style="689" bestFit="1" customWidth="1"/>
    <col min="7435" max="7679" width="8.90625" style="689"/>
    <col min="7680" max="7680" width="28.453125" style="689" customWidth="1"/>
    <col min="7681" max="7681" width="2.453125" style="689" customWidth="1"/>
    <col min="7682" max="7683" width="10.36328125" style="689" bestFit="1" customWidth="1"/>
    <col min="7684" max="7684" width="11.36328125" style="689" bestFit="1" customWidth="1"/>
    <col min="7685" max="7685" width="3.08984375" style="689" customWidth="1"/>
    <col min="7686" max="7686" width="10.90625" style="689" bestFit="1" customWidth="1"/>
    <col min="7687" max="7687" width="14" style="689" bestFit="1" customWidth="1"/>
    <col min="7688" max="7688" width="9.6328125" style="689" bestFit="1" customWidth="1"/>
    <col min="7689" max="7689" width="1.90625" style="689" customWidth="1"/>
    <col min="7690" max="7690" width="11.36328125" style="689" bestFit="1" customWidth="1"/>
    <col min="7691" max="7935" width="8.90625" style="689"/>
    <col min="7936" max="7936" width="28.453125" style="689" customWidth="1"/>
    <col min="7937" max="7937" width="2.453125" style="689" customWidth="1"/>
    <col min="7938" max="7939" width="10.36328125" style="689" bestFit="1" customWidth="1"/>
    <col min="7940" max="7940" width="11.36328125" style="689" bestFit="1" customWidth="1"/>
    <col min="7941" max="7941" width="3.08984375" style="689" customWidth="1"/>
    <col min="7942" max="7942" width="10.90625" style="689" bestFit="1" customWidth="1"/>
    <col min="7943" max="7943" width="14" style="689" bestFit="1" customWidth="1"/>
    <col min="7944" max="7944" width="9.6328125" style="689" bestFit="1" customWidth="1"/>
    <col min="7945" max="7945" width="1.90625" style="689" customWidth="1"/>
    <col min="7946" max="7946" width="11.36328125" style="689" bestFit="1" customWidth="1"/>
    <col min="7947" max="8191" width="8.90625" style="689"/>
    <col min="8192" max="8192" width="28.453125" style="689" customWidth="1"/>
    <col min="8193" max="8193" width="2.453125" style="689" customWidth="1"/>
    <col min="8194" max="8195" width="10.36328125" style="689" bestFit="1" customWidth="1"/>
    <col min="8196" max="8196" width="11.36328125" style="689" bestFit="1" customWidth="1"/>
    <col min="8197" max="8197" width="3.08984375" style="689" customWidth="1"/>
    <col min="8198" max="8198" width="10.90625" style="689" bestFit="1" customWidth="1"/>
    <col min="8199" max="8199" width="14" style="689" bestFit="1" customWidth="1"/>
    <col min="8200" max="8200" width="9.6328125" style="689" bestFit="1" customWidth="1"/>
    <col min="8201" max="8201" width="1.90625" style="689" customWidth="1"/>
    <col min="8202" max="8202" width="11.36328125" style="689" bestFit="1" customWidth="1"/>
    <col min="8203" max="8447" width="8.90625" style="689"/>
    <col min="8448" max="8448" width="28.453125" style="689" customWidth="1"/>
    <col min="8449" max="8449" width="2.453125" style="689" customWidth="1"/>
    <col min="8450" max="8451" width="10.36328125" style="689" bestFit="1" customWidth="1"/>
    <col min="8452" max="8452" width="11.36328125" style="689" bestFit="1" customWidth="1"/>
    <col min="8453" max="8453" width="3.08984375" style="689" customWidth="1"/>
    <col min="8454" max="8454" width="10.90625" style="689" bestFit="1" customWidth="1"/>
    <col min="8455" max="8455" width="14" style="689" bestFit="1" customWidth="1"/>
    <col min="8456" max="8456" width="9.6328125" style="689" bestFit="1" customWidth="1"/>
    <col min="8457" max="8457" width="1.90625" style="689" customWidth="1"/>
    <col min="8458" max="8458" width="11.36328125" style="689" bestFit="1" customWidth="1"/>
    <col min="8459" max="8703" width="8.90625" style="689"/>
    <col min="8704" max="8704" width="28.453125" style="689" customWidth="1"/>
    <col min="8705" max="8705" width="2.453125" style="689" customWidth="1"/>
    <col min="8706" max="8707" width="10.36328125" style="689" bestFit="1" customWidth="1"/>
    <col min="8708" max="8708" width="11.36328125" style="689" bestFit="1" customWidth="1"/>
    <col min="8709" max="8709" width="3.08984375" style="689" customWidth="1"/>
    <col min="8710" max="8710" width="10.90625" style="689" bestFit="1" customWidth="1"/>
    <col min="8711" max="8711" width="14" style="689" bestFit="1" customWidth="1"/>
    <col min="8712" max="8712" width="9.6328125" style="689" bestFit="1" customWidth="1"/>
    <col min="8713" max="8713" width="1.90625" style="689" customWidth="1"/>
    <col min="8714" max="8714" width="11.36328125" style="689" bestFit="1" customWidth="1"/>
    <col min="8715" max="8959" width="8.90625" style="689"/>
    <col min="8960" max="8960" width="28.453125" style="689" customWidth="1"/>
    <col min="8961" max="8961" width="2.453125" style="689" customWidth="1"/>
    <col min="8962" max="8963" width="10.36328125" style="689" bestFit="1" customWidth="1"/>
    <col min="8964" max="8964" width="11.36328125" style="689" bestFit="1" customWidth="1"/>
    <col min="8965" max="8965" width="3.08984375" style="689" customWidth="1"/>
    <col min="8966" max="8966" width="10.90625" style="689" bestFit="1" customWidth="1"/>
    <col min="8967" max="8967" width="14" style="689" bestFit="1" customWidth="1"/>
    <col min="8968" max="8968" width="9.6328125" style="689" bestFit="1" customWidth="1"/>
    <col min="8969" max="8969" width="1.90625" style="689" customWidth="1"/>
    <col min="8970" max="8970" width="11.36328125" style="689" bestFit="1" customWidth="1"/>
    <col min="8971" max="9215" width="8.90625" style="689"/>
    <col min="9216" max="9216" width="28.453125" style="689" customWidth="1"/>
    <col min="9217" max="9217" width="2.453125" style="689" customWidth="1"/>
    <col min="9218" max="9219" width="10.36328125" style="689" bestFit="1" customWidth="1"/>
    <col min="9220" max="9220" width="11.36328125" style="689" bestFit="1" customWidth="1"/>
    <col min="9221" max="9221" width="3.08984375" style="689" customWidth="1"/>
    <col min="9222" max="9222" width="10.90625" style="689" bestFit="1" customWidth="1"/>
    <col min="9223" max="9223" width="14" style="689" bestFit="1" customWidth="1"/>
    <col min="9224" max="9224" width="9.6328125" style="689" bestFit="1" customWidth="1"/>
    <col min="9225" max="9225" width="1.90625" style="689" customWidth="1"/>
    <col min="9226" max="9226" width="11.36328125" style="689" bestFit="1" customWidth="1"/>
    <col min="9227" max="9471" width="8.90625" style="689"/>
    <col min="9472" max="9472" width="28.453125" style="689" customWidth="1"/>
    <col min="9473" max="9473" width="2.453125" style="689" customWidth="1"/>
    <col min="9474" max="9475" width="10.36328125" style="689" bestFit="1" customWidth="1"/>
    <col min="9476" max="9476" width="11.36328125" style="689" bestFit="1" customWidth="1"/>
    <col min="9477" max="9477" width="3.08984375" style="689" customWidth="1"/>
    <col min="9478" max="9478" width="10.90625" style="689" bestFit="1" customWidth="1"/>
    <col min="9479" max="9479" width="14" style="689" bestFit="1" customWidth="1"/>
    <col min="9480" max="9480" width="9.6328125" style="689" bestFit="1" customWidth="1"/>
    <col min="9481" max="9481" width="1.90625" style="689" customWidth="1"/>
    <col min="9482" max="9482" width="11.36328125" style="689" bestFit="1" customWidth="1"/>
    <col min="9483" max="9727" width="8.90625" style="689"/>
    <col min="9728" max="9728" width="28.453125" style="689" customWidth="1"/>
    <col min="9729" max="9729" width="2.453125" style="689" customWidth="1"/>
    <col min="9730" max="9731" width="10.36328125" style="689" bestFit="1" customWidth="1"/>
    <col min="9732" max="9732" width="11.36328125" style="689" bestFit="1" customWidth="1"/>
    <col min="9733" max="9733" width="3.08984375" style="689" customWidth="1"/>
    <col min="9734" max="9734" width="10.90625" style="689" bestFit="1" customWidth="1"/>
    <col min="9735" max="9735" width="14" style="689" bestFit="1" customWidth="1"/>
    <col min="9736" max="9736" width="9.6328125" style="689" bestFit="1" customWidth="1"/>
    <col min="9737" max="9737" width="1.90625" style="689" customWidth="1"/>
    <col min="9738" max="9738" width="11.36328125" style="689" bestFit="1" customWidth="1"/>
    <col min="9739" max="9983" width="8.90625" style="689"/>
    <col min="9984" max="9984" width="28.453125" style="689" customWidth="1"/>
    <col min="9985" max="9985" width="2.453125" style="689" customWidth="1"/>
    <col min="9986" max="9987" width="10.36328125" style="689" bestFit="1" customWidth="1"/>
    <col min="9988" max="9988" width="11.36328125" style="689" bestFit="1" customWidth="1"/>
    <col min="9989" max="9989" width="3.08984375" style="689" customWidth="1"/>
    <col min="9990" max="9990" width="10.90625" style="689" bestFit="1" customWidth="1"/>
    <col min="9991" max="9991" width="14" style="689" bestFit="1" customWidth="1"/>
    <col min="9992" max="9992" width="9.6328125" style="689" bestFit="1" customWidth="1"/>
    <col min="9993" max="9993" width="1.90625" style="689" customWidth="1"/>
    <col min="9994" max="9994" width="11.36328125" style="689" bestFit="1" customWidth="1"/>
    <col min="9995" max="10239" width="8.90625" style="689"/>
    <col min="10240" max="10240" width="28.453125" style="689" customWidth="1"/>
    <col min="10241" max="10241" width="2.453125" style="689" customWidth="1"/>
    <col min="10242" max="10243" width="10.36328125" style="689" bestFit="1" customWidth="1"/>
    <col min="10244" max="10244" width="11.36328125" style="689" bestFit="1" customWidth="1"/>
    <col min="10245" max="10245" width="3.08984375" style="689" customWidth="1"/>
    <col min="10246" max="10246" width="10.90625" style="689" bestFit="1" customWidth="1"/>
    <col min="10247" max="10247" width="14" style="689" bestFit="1" customWidth="1"/>
    <col min="10248" max="10248" width="9.6328125" style="689" bestFit="1" customWidth="1"/>
    <col min="10249" max="10249" width="1.90625" style="689" customWidth="1"/>
    <col min="10250" max="10250" width="11.36328125" style="689" bestFit="1" customWidth="1"/>
    <col min="10251" max="10495" width="8.90625" style="689"/>
    <col min="10496" max="10496" width="28.453125" style="689" customWidth="1"/>
    <col min="10497" max="10497" width="2.453125" style="689" customWidth="1"/>
    <col min="10498" max="10499" width="10.36328125" style="689" bestFit="1" customWidth="1"/>
    <col min="10500" max="10500" width="11.36328125" style="689" bestFit="1" customWidth="1"/>
    <col min="10501" max="10501" width="3.08984375" style="689" customWidth="1"/>
    <col min="10502" max="10502" width="10.90625" style="689" bestFit="1" customWidth="1"/>
    <col min="10503" max="10503" width="14" style="689" bestFit="1" customWidth="1"/>
    <col min="10504" max="10504" width="9.6328125" style="689" bestFit="1" customWidth="1"/>
    <col min="10505" max="10505" width="1.90625" style="689" customWidth="1"/>
    <col min="10506" max="10506" width="11.36328125" style="689" bestFit="1" customWidth="1"/>
    <col min="10507" max="10751" width="8.90625" style="689"/>
    <col min="10752" max="10752" width="28.453125" style="689" customWidth="1"/>
    <col min="10753" max="10753" width="2.453125" style="689" customWidth="1"/>
    <col min="10754" max="10755" width="10.36328125" style="689" bestFit="1" customWidth="1"/>
    <col min="10756" max="10756" width="11.36328125" style="689" bestFit="1" customWidth="1"/>
    <col min="10757" max="10757" width="3.08984375" style="689" customWidth="1"/>
    <col min="10758" max="10758" width="10.90625" style="689" bestFit="1" customWidth="1"/>
    <col min="10759" max="10759" width="14" style="689" bestFit="1" customWidth="1"/>
    <col min="10760" max="10760" width="9.6328125" style="689" bestFit="1" customWidth="1"/>
    <col min="10761" max="10761" width="1.90625" style="689" customWidth="1"/>
    <col min="10762" max="10762" width="11.36328125" style="689" bestFit="1" customWidth="1"/>
    <col min="10763" max="11007" width="8.90625" style="689"/>
    <col min="11008" max="11008" width="28.453125" style="689" customWidth="1"/>
    <col min="11009" max="11009" width="2.453125" style="689" customWidth="1"/>
    <col min="11010" max="11011" width="10.36328125" style="689" bestFit="1" customWidth="1"/>
    <col min="11012" max="11012" width="11.36328125" style="689" bestFit="1" customWidth="1"/>
    <col min="11013" max="11013" width="3.08984375" style="689" customWidth="1"/>
    <col min="11014" max="11014" width="10.90625" style="689" bestFit="1" customWidth="1"/>
    <col min="11015" max="11015" width="14" style="689" bestFit="1" customWidth="1"/>
    <col min="11016" max="11016" width="9.6328125" style="689" bestFit="1" customWidth="1"/>
    <col min="11017" max="11017" width="1.90625" style="689" customWidth="1"/>
    <col min="11018" max="11018" width="11.36328125" style="689" bestFit="1" customWidth="1"/>
    <col min="11019" max="11263" width="8.90625" style="689"/>
    <col min="11264" max="11264" width="28.453125" style="689" customWidth="1"/>
    <col min="11265" max="11265" width="2.453125" style="689" customWidth="1"/>
    <col min="11266" max="11267" width="10.36328125" style="689" bestFit="1" customWidth="1"/>
    <col min="11268" max="11268" width="11.36328125" style="689" bestFit="1" customWidth="1"/>
    <col min="11269" max="11269" width="3.08984375" style="689" customWidth="1"/>
    <col min="11270" max="11270" width="10.90625" style="689" bestFit="1" customWidth="1"/>
    <col min="11271" max="11271" width="14" style="689" bestFit="1" customWidth="1"/>
    <col min="11272" max="11272" width="9.6328125" style="689" bestFit="1" customWidth="1"/>
    <col min="11273" max="11273" width="1.90625" style="689" customWidth="1"/>
    <col min="11274" max="11274" width="11.36328125" style="689" bestFit="1" customWidth="1"/>
    <col min="11275" max="11519" width="8.90625" style="689"/>
    <col min="11520" max="11520" width="28.453125" style="689" customWidth="1"/>
    <col min="11521" max="11521" width="2.453125" style="689" customWidth="1"/>
    <col min="11522" max="11523" width="10.36328125" style="689" bestFit="1" customWidth="1"/>
    <col min="11524" max="11524" width="11.36328125" style="689" bestFit="1" customWidth="1"/>
    <col min="11525" max="11525" width="3.08984375" style="689" customWidth="1"/>
    <col min="11526" max="11526" width="10.90625" style="689" bestFit="1" customWidth="1"/>
    <col min="11527" max="11527" width="14" style="689" bestFit="1" customWidth="1"/>
    <col min="11528" max="11528" width="9.6328125" style="689" bestFit="1" customWidth="1"/>
    <col min="11529" max="11529" width="1.90625" style="689" customWidth="1"/>
    <col min="11530" max="11530" width="11.36328125" style="689" bestFit="1" customWidth="1"/>
    <col min="11531" max="11775" width="8.90625" style="689"/>
    <col min="11776" max="11776" width="28.453125" style="689" customWidth="1"/>
    <col min="11777" max="11777" width="2.453125" style="689" customWidth="1"/>
    <col min="11778" max="11779" width="10.36328125" style="689" bestFit="1" customWidth="1"/>
    <col min="11780" max="11780" width="11.36328125" style="689" bestFit="1" customWidth="1"/>
    <col min="11781" max="11781" width="3.08984375" style="689" customWidth="1"/>
    <col min="11782" max="11782" width="10.90625" style="689" bestFit="1" customWidth="1"/>
    <col min="11783" max="11783" width="14" style="689" bestFit="1" customWidth="1"/>
    <col min="11784" max="11784" width="9.6328125" style="689" bestFit="1" customWidth="1"/>
    <col min="11785" max="11785" width="1.90625" style="689" customWidth="1"/>
    <col min="11786" max="11786" width="11.36328125" style="689" bestFit="1" customWidth="1"/>
    <col min="11787" max="12031" width="8.90625" style="689"/>
    <col min="12032" max="12032" width="28.453125" style="689" customWidth="1"/>
    <col min="12033" max="12033" width="2.453125" style="689" customWidth="1"/>
    <col min="12034" max="12035" width="10.36328125" style="689" bestFit="1" customWidth="1"/>
    <col min="12036" max="12036" width="11.36328125" style="689" bestFit="1" customWidth="1"/>
    <col min="12037" max="12037" width="3.08984375" style="689" customWidth="1"/>
    <col min="12038" max="12038" width="10.90625" style="689" bestFit="1" customWidth="1"/>
    <col min="12039" max="12039" width="14" style="689" bestFit="1" customWidth="1"/>
    <col min="12040" max="12040" width="9.6328125" style="689" bestFit="1" customWidth="1"/>
    <col min="12041" max="12041" width="1.90625" style="689" customWidth="1"/>
    <col min="12042" max="12042" width="11.36328125" style="689" bestFit="1" customWidth="1"/>
    <col min="12043" max="12287" width="8.90625" style="689"/>
    <col min="12288" max="12288" width="28.453125" style="689" customWidth="1"/>
    <col min="12289" max="12289" width="2.453125" style="689" customWidth="1"/>
    <col min="12290" max="12291" width="10.36328125" style="689" bestFit="1" customWidth="1"/>
    <col min="12292" max="12292" width="11.36328125" style="689" bestFit="1" customWidth="1"/>
    <col min="12293" max="12293" width="3.08984375" style="689" customWidth="1"/>
    <col min="12294" max="12294" width="10.90625" style="689" bestFit="1" customWidth="1"/>
    <col min="12295" max="12295" width="14" style="689" bestFit="1" customWidth="1"/>
    <col min="12296" max="12296" width="9.6328125" style="689" bestFit="1" customWidth="1"/>
    <col min="12297" max="12297" width="1.90625" style="689" customWidth="1"/>
    <col min="12298" max="12298" width="11.36328125" style="689" bestFit="1" customWidth="1"/>
    <col min="12299" max="12543" width="8.90625" style="689"/>
    <col min="12544" max="12544" width="28.453125" style="689" customWidth="1"/>
    <col min="12545" max="12545" width="2.453125" style="689" customWidth="1"/>
    <col min="12546" max="12547" width="10.36328125" style="689" bestFit="1" customWidth="1"/>
    <col min="12548" max="12548" width="11.36328125" style="689" bestFit="1" customWidth="1"/>
    <col min="12549" max="12549" width="3.08984375" style="689" customWidth="1"/>
    <col min="12550" max="12550" width="10.90625" style="689" bestFit="1" customWidth="1"/>
    <col min="12551" max="12551" width="14" style="689" bestFit="1" customWidth="1"/>
    <col min="12552" max="12552" width="9.6328125" style="689" bestFit="1" customWidth="1"/>
    <col min="12553" max="12553" width="1.90625" style="689" customWidth="1"/>
    <col min="12554" max="12554" width="11.36328125" style="689" bestFit="1" customWidth="1"/>
    <col min="12555" max="12799" width="8.90625" style="689"/>
    <col min="12800" max="12800" width="28.453125" style="689" customWidth="1"/>
    <col min="12801" max="12801" width="2.453125" style="689" customWidth="1"/>
    <col min="12802" max="12803" width="10.36328125" style="689" bestFit="1" customWidth="1"/>
    <col min="12804" max="12804" width="11.36328125" style="689" bestFit="1" customWidth="1"/>
    <col min="12805" max="12805" width="3.08984375" style="689" customWidth="1"/>
    <col min="12806" max="12806" width="10.90625" style="689" bestFit="1" customWidth="1"/>
    <col min="12807" max="12807" width="14" style="689" bestFit="1" customWidth="1"/>
    <col min="12808" max="12808" width="9.6328125" style="689" bestFit="1" customWidth="1"/>
    <col min="12809" max="12809" width="1.90625" style="689" customWidth="1"/>
    <col min="12810" max="12810" width="11.36328125" style="689" bestFit="1" customWidth="1"/>
    <col min="12811" max="13055" width="8.90625" style="689"/>
    <col min="13056" max="13056" width="28.453125" style="689" customWidth="1"/>
    <col min="13057" max="13057" width="2.453125" style="689" customWidth="1"/>
    <col min="13058" max="13059" width="10.36328125" style="689" bestFit="1" customWidth="1"/>
    <col min="13060" max="13060" width="11.36328125" style="689" bestFit="1" customWidth="1"/>
    <col min="13061" max="13061" width="3.08984375" style="689" customWidth="1"/>
    <col min="13062" max="13062" width="10.90625" style="689" bestFit="1" customWidth="1"/>
    <col min="13063" max="13063" width="14" style="689" bestFit="1" customWidth="1"/>
    <col min="13064" max="13064" width="9.6328125" style="689" bestFit="1" customWidth="1"/>
    <col min="13065" max="13065" width="1.90625" style="689" customWidth="1"/>
    <col min="13066" max="13066" width="11.36328125" style="689" bestFit="1" customWidth="1"/>
    <col min="13067" max="13311" width="8.90625" style="689"/>
    <col min="13312" max="13312" width="28.453125" style="689" customWidth="1"/>
    <col min="13313" max="13313" width="2.453125" style="689" customWidth="1"/>
    <col min="13314" max="13315" width="10.36328125" style="689" bestFit="1" customWidth="1"/>
    <col min="13316" max="13316" width="11.36328125" style="689" bestFit="1" customWidth="1"/>
    <col min="13317" max="13317" width="3.08984375" style="689" customWidth="1"/>
    <col min="13318" max="13318" width="10.90625" style="689" bestFit="1" customWidth="1"/>
    <col min="13319" max="13319" width="14" style="689" bestFit="1" customWidth="1"/>
    <col min="13320" max="13320" width="9.6328125" style="689" bestFit="1" customWidth="1"/>
    <col min="13321" max="13321" width="1.90625" style="689" customWidth="1"/>
    <col min="13322" max="13322" width="11.36328125" style="689" bestFit="1" customWidth="1"/>
    <col min="13323" max="13567" width="8.90625" style="689"/>
    <col min="13568" max="13568" width="28.453125" style="689" customWidth="1"/>
    <col min="13569" max="13569" width="2.453125" style="689" customWidth="1"/>
    <col min="13570" max="13571" width="10.36328125" style="689" bestFit="1" customWidth="1"/>
    <col min="13572" max="13572" width="11.36328125" style="689" bestFit="1" customWidth="1"/>
    <col min="13573" max="13573" width="3.08984375" style="689" customWidth="1"/>
    <col min="13574" max="13574" width="10.90625" style="689" bestFit="1" customWidth="1"/>
    <col min="13575" max="13575" width="14" style="689" bestFit="1" customWidth="1"/>
    <col min="13576" max="13576" width="9.6328125" style="689" bestFit="1" customWidth="1"/>
    <col min="13577" max="13577" width="1.90625" style="689" customWidth="1"/>
    <col min="13578" max="13578" width="11.36328125" style="689" bestFit="1" customWidth="1"/>
    <col min="13579" max="13823" width="8.90625" style="689"/>
    <col min="13824" max="13824" width="28.453125" style="689" customWidth="1"/>
    <col min="13825" max="13825" width="2.453125" style="689" customWidth="1"/>
    <col min="13826" max="13827" width="10.36328125" style="689" bestFit="1" customWidth="1"/>
    <col min="13828" max="13828" width="11.36328125" style="689" bestFit="1" customWidth="1"/>
    <col min="13829" max="13829" width="3.08984375" style="689" customWidth="1"/>
    <col min="13830" max="13830" width="10.90625" style="689" bestFit="1" customWidth="1"/>
    <col min="13831" max="13831" width="14" style="689" bestFit="1" customWidth="1"/>
    <col min="13832" max="13832" width="9.6328125" style="689" bestFit="1" customWidth="1"/>
    <col min="13833" max="13833" width="1.90625" style="689" customWidth="1"/>
    <col min="13834" max="13834" width="11.36328125" style="689" bestFit="1" customWidth="1"/>
    <col min="13835" max="14079" width="8.90625" style="689"/>
    <col min="14080" max="14080" width="28.453125" style="689" customWidth="1"/>
    <col min="14081" max="14081" width="2.453125" style="689" customWidth="1"/>
    <col min="14082" max="14083" width="10.36328125" style="689" bestFit="1" customWidth="1"/>
    <col min="14084" max="14084" width="11.36328125" style="689" bestFit="1" customWidth="1"/>
    <col min="14085" max="14085" width="3.08984375" style="689" customWidth="1"/>
    <col min="14086" max="14086" width="10.90625" style="689" bestFit="1" customWidth="1"/>
    <col min="14087" max="14087" width="14" style="689" bestFit="1" customWidth="1"/>
    <col min="14088" max="14088" width="9.6328125" style="689" bestFit="1" customWidth="1"/>
    <col min="14089" max="14089" width="1.90625" style="689" customWidth="1"/>
    <col min="14090" max="14090" width="11.36328125" style="689" bestFit="1" customWidth="1"/>
    <col min="14091" max="14335" width="8.90625" style="689"/>
    <col min="14336" max="14336" width="28.453125" style="689" customWidth="1"/>
    <col min="14337" max="14337" width="2.453125" style="689" customWidth="1"/>
    <col min="14338" max="14339" width="10.36328125" style="689" bestFit="1" customWidth="1"/>
    <col min="14340" max="14340" width="11.36328125" style="689" bestFit="1" customWidth="1"/>
    <col min="14341" max="14341" width="3.08984375" style="689" customWidth="1"/>
    <col min="14342" max="14342" width="10.90625" style="689" bestFit="1" customWidth="1"/>
    <col min="14343" max="14343" width="14" style="689" bestFit="1" customWidth="1"/>
    <col min="14344" max="14344" width="9.6328125" style="689" bestFit="1" customWidth="1"/>
    <col min="14345" max="14345" width="1.90625" style="689" customWidth="1"/>
    <col min="14346" max="14346" width="11.36328125" style="689" bestFit="1" customWidth="1"/>
    <col min="14347" max="14591" width="8.90625" style="689"/>
    <col min="14592" max="14592" width="28.453125" style="689" customWidth="1"/>
    <col min="14593" max="14593" width="2.453125" style="689" customWidth="1"/>
    <col min="14594" max="14595" width="10.36328125" style="689" bestFit="1" customWidth="1"/>
    <col min="14596" max="14596" width="11.36328125" style="689" bestFit="1" customWidth="1"/>
    <col min="14597" max="14597" width="3.08984375" style="689" customWidth="1"/>
    <col min="14598" max="14598" width="10.90625" style="689" bestFit="1" customWidth="1"/>
    <col min="14599" max="14599" width="14" style="689" bestFit="1" customWidth="1"/>
    <col min="14600" max="14600" width="9.6328125" style="689" bestFit="1" customWidth="1"/>
    <col min="14601" max="14601" width="1.90625" style="689" customWidth="1"/>
    <col min="14602" max="14602" width="11.36328125" style="689" bestFit="1" customWidth="1"/>
    <col min="14603" max="14847" width="8.90625" style="689"/>
    <col min="14848" max="14848" width="28.453125" style="689" customWidth="1"/>
    <col min="14849" max="14849" width="2.453125" style="689" customWidth="1"/>
    <col min="14850" max="14851" width="10.36328125" style="689" bestFit="1" customWidth="1"/>
    <col min="14852" max="14852" width="11.36328125" style="689" bestFit="1" customWidth="1"/>
    <col min="14853" max="14853" width="3.08984375" style="689" customWidth="1"/>
    <col min="14854" max="14854" width="10.90625" style="689" bestFit="1" customWidth="1"/>
    <col min="14855" max="14855" width="14" style="689" bestFit="1" customWidth="1"/>
    <col min="14856" max="14856" width="9.6328125" style="689" bestFit="1" customWidth="1"/>
    <col min="14857" max="14857" width="1.90625" style="689" customWidth="1"/>
    <col min="14858" max="14858" width="11.36328125" style="689" bestFit="1" customWidth="1"/>
    <col min="14859" max="15103" width="8.90625" style="689"/>
    <col min="15104" max="15104" width="28.453125" style="689" customWidth="1"/>
    <col min="15105" max="15105" width="2.453125" style="689" customWidth="1"/>
    <col min="15106" max="15107" width="10.36328125" style="689" bestFit="1" customWidth="1"/>
    <col min="15108" max="15108" width="11.36328125" style="689" bestFit="1" customWidth="1"/>
    <col min="15109" max="15109" width="3.08984375" style="689" customWidth="1"/>
    <col min="15110" max="15110" width="10.90625" style="689" bestFit="1" customWidth="1"/>
    <col min="15111" max="15111" width="14" style="689" bestFit="1" customWidth="1"/>
    <col min="15112" max="15112" width="9.6328125" style="689" bestFit="1" customWidth="1"/>
    <col min="15113" max="15113" width="1.90625" style="689" customWidth="1"/>
    <col min="15114" max="15114" width="11.36328125" style="689" bestFit="1" customWidth="1"/>
    <col min="15115" max="15359" width="8.90625" style="689"/>
    <col min="15360" max="15360" width="28.453125" style="689" customWidth="1"/>
    <col min="15361" max="15361" width="2.453125" style="689" customWidth="1"/>
    <col min="15362" max="15363" width="10.36328125" style="689" bestFit="1" customWidth="1"/>
    <col min="15364" max="15364" width="11.36328125" style="689" bestFit="1" customWidth="1"/>
    <col min="15365" max="15365" width="3.08984375" style="689" customWidth="1"/>
    <col min="15366" max="15366" width="10.90625" style="689" bestFit="1" customWidth="1"/>
    <col min="15367" max="15367" width="14" style="689" bestFit="1" customWidth="1"/>
    <col min="15368" max="15368" width="9.6328125" style="689" bestFit="1" customWidth="1"/>
    <col min="15369" max="15369" width="1.90625" style="689" customWidth="1"/>
    <col min="15370" max="15370" width="11.36328125" style="689" bestFit="1" customWidth="1"/>
    <col min="15371" max="15615" width="8.90625" style="689"/>
    <col min="15616" max="15616" width="28.453125" style="689" customWidth="1"/>
    <col min="15617" max="15617" width="2.453125" style="689" customWidth="1"/>
    <col min="15618" max="15619" width="10.36328125" style="689" bestFit="1" customWidth="1"/>
    <col min="15620" max="15620" width="11.36328125" style="689" bestFit="1" customWidth="1"/>
    <col min="15621" max="15621" width="3.08984375" style="689" customWidth="1"/>
    <col min="15622" max="15622" width="10.90625" style="689" bestFit="1" customWidth="1"/>
    <col min="15623" max="15623" width="14" style="689" bestFit="1" customWidth="1"/>
    <col min="15624" max="15624" width="9.6328125" style="689" bestFit="1" customWidth="1"/>
    <col min="15625" max="15625" width="1.90625" style="689" customWidth="1"/>
    <col min="15626" max="15626" width="11.36328125" style="689" bestFit="1" customWidth="1"/>
    <col min="15627" max="15871" width="8.90625" style="689"/>
    <col min="15872" max="15872" width="28.453125" style="689" customWidth="1"/>
    <col min="15873" max="15873" width="2.453125" style="689" customWidth="1"/>
    <col min="15874" max="15875" width="10.36328125" style="689" bestFit="1" customWidth="1"/>
    <col min="15876" max="15876" width="11.36328125" style="689" bestFit="1" customWidth="1"/>
    <col min="15877" max="15877" width="3.08984375" style="689" customWidth="1"/>
    <col min="15878" max="15878" width="10.90625" style="689" bestFit="1" customWidth="1"/>
    <col min="15879" max="15879" width="14" style="689" bestFit="1" customWidth="1"/>
    <col min="15880" max="15880" width="9.6328125" style="689" bestFit="1" customWidth="1"/>
    <col min="15881" max="15881" width="1.90625" style="689" customWidth="1"/>
    <col min="15882" max="15882" width="11.36328125" style="689" bestFit="1" customWidth="1"/>
    <col min="15883" max="16127" width="8.90625" style="689"/>
    <col min="16128" max="16128" width="28.453125" style="689" customWidth="1"/>
    <col min="16129" max="16129" width="2.453125" style="689" customWidth="1"/>
    <col min="16130" max="16131" width="10.36328125" style="689" bestFit="1" customWidth="1"/>
    <col min="16132" max="16132" width="11.36328125" style="689" bestFit="1" customWidth="1"/>
    <col min="16133" max="16133" width="3.08984375" style="689" customWidth="1"/>
    <col min="16134" max="16134" width="10.90625" style="689" bestFit="1" customWidth="1"/>
    <col min="16135" max="16135" width="14" style="689" bestFit="1" customWidth="1"/>
    <col min="16136" max="16136" width="9.6328125" style="689" bestFit="1" customWidth="1"/>
    <col min="16137" max="16137" width="1.90625" style="689" customWidth="1"/>
    <col min="16138" max="16138" width="11.36328125" style="689" bestFit="1" customWidth="1"/>
    <col min="16139" max="16384" width="8.90625" style="689"/>
  </cols>
  <sheetData>
    <row r="1" spans="2:14" ht="15.5">
      <c r="F1" s="1116" t="s">
        <v>506</v>
      </c>
      <c r="G1" s="1116"/>
      <c r="H1" s="1116"/>
      <c r="I1" s="1116"/>
      <c r="J1" s="1116"/>
      <c r="K1" s="1116"/>
    </row>
    <row r="2" spans="2:14" ht="16" thickBot="1">
      <c r="F2" s="1117" t="s">
        <v>507</v>
      </c>
      <c r="G2" s="1117"/>
      <c r="H2" s="1117"/>
      <c r="I2" s="1117"/>
      <c r="J2" s="1117"/>
      <c r="K2" s="1117"/>
    </row>
    <row r="4" spans="2:14" ht="21" customHeight="1" thickBot="1">
      <c r="C4" s="690"/>
      <c r="D4" s="691"/>
      <c r="E4" s="692"/>
      <c r="F4" s="1118" t="s">
        <v>549</v>
      </c>
      <c r="G4" s="1118"/>
      <c r="H4" s="1118"/>
      <c r="I4" s="1118"/>
      <c r="J4" s="1118"/>
      <c r="K4" s="1118"/>
    </row>
    <row r="5" spans="2:14" ht="33" customHeight="1" thickBot="1">
      <c r="D5" s="758" t="s">
        <v>487</v>
      </c>
      <c r="E5" s="759"/>
      <c r="F5" s="760" t="s">
        <v>398</v>
      </c>
      <c r="G5" s="708" t="s">
        <v>397</v>
      </c>
      <c r="H5" s="708" t="s">
        <v>551</v>
      </c>
      <c r="I5" s="709" t="s">
        <v>132</v>
      </c>
      <c r="J5" s="761"/>
      <c r="K5" s="762" t="s">
        <v>197</v>
      </c>
      <c r="L5" s="761"/>
      <c r="M5" s="763" t="s">
        <v>550</v>
      </c>
    </row>
    <row r="6" spans="2:14">
      <c r="B6" s="689" t="s">
        <v>133</v>
      </c>
      <c r="C6" s="693"/>
      <c r="D6" s="764">
        <v>135000</v>
      </c>
      <c r="E6" s="765"/>
      <c r="F6" s="694">
        <v>71289</v>
      </c>
      <c r="G6" s="694">
        <v>0</v>
      </c>
      <c r="H6" s="694">
        <v>0</v>
      </c>
      <c r="I6" s="694">
        <f>SUM(F6:H6)</f>
        <v>71289</v>
      </c>
      <c r="J6" s="707"/>
      <c r="K6" s="694">
        <f>+D6-I6</f>
        <v>63711</v>
      </c>
      <c r="L6" s="707"/>
      <c r="M6" s="766">
        <v>106700</v>
      </c>
    </row>
    <row r="7" spans="2:14" ht="14">
      <c r="B7" s="689" t="s">
        <v>134</v>
      </c>
      <c r="C7" s="695"/>
      <c r="D7" s="699">
        <v>904129</v>
      </c>
      <c r="E7" s="765"/>
      <c r="F7" s="696">
        <v>515816</v>
      </c>
      <c r="G7" s="697">
        <v>0</v>
      </c>
      <c r="H7" s="697">
        <v>165000</v>
      </c>
      <c r="I7" s="767">
        <f t="shared" ref="I7:I12" si="0">SUM(F7:H7)</f>
        <v>680816</v>
      </c>
      <c r="J7" s="707"/>
      <c r="K7" s="767">
        <f>+D7-I7</f>
        <v>223313</v>
      </c>
      <c r="L7" s="707"/>
      <c r="M7" s="356">
        <v>265926</v>
      </c>
      <c r="N7" s="698"/>
    </row>
    <row r="8" spans="2:14">
      <c r="B8" s="689" t="s">
        <v>135</v>
      </c>
      <c r="C8" s="695"/>
      <c r="D8" s="699">
        <v>322576</v>
      </c>
      <c r="E8" s="765"/>
      <c r="F8" s="699">
        <v>75292</v>
      </c>
      <c r="G8" s="699">
        <v>0</v>
      </c>
      <c r="H8" s="699">
        <v>10000</v>
      </c>
      <c r="I8" s="767">
        <f t="shared" si="0"/>
        <v>85292</v>
      </c>
      <c r="J8" s="707"/>
      <c r="K8" s="767">
        <f>+D8-I8</f>
        <v>237284</v>
      </c>
      <c r="L8" s="707"/>
      <c r="M8" s="356">
        <v>413617</v>
      </c>
    </row>
    <row r="9" spans="2:14" ht="13" thickBot="1">
      <c r="B9" s="689" t="s">
        <v>346</v>
      </c>
      <c r="C9" s="695"/>
      <c r="D9" s="704">
        <v>0</v>
      </c>
      <c r="E9" s="765"/>
      <c r="F9" s="704">
        <v>0</v>
      </c>
      <c r="G9" s="704">
        <v>0</v>
      </c>
      <c r="H9" s="704">
        <v>0</v>
      </c>
      <c r="I9" s="705">
        <f t="shared" si="0"/>
        <v>0</v>
      </c>
      <c r="J9" s="707"/>
      <c r="K9" s="705">
        <f>+D9-I9</f>
        <v>0</v>
      </c>
      <c r="L9" s="707"/>
      <c r="M9" s="768">
        <v>0</v>
      </c>
    </row>
    <row r="10" spans="2:14">
      <c r="B10" s="689" t="s">
        <v>198</v>
      </c>
      <c r="C10" s="693"/>
      <c r="D10" s="701">
        <f>SUM(D6:D9)</f>
        <v>1361705</v>
      </c>
      <c r="E10" s="769"/>
      <c r="F10" s="701">
        <f>SUM(F6:F9)</f>
        <v>662397</v>
      </c>
      <c r="G10" s="701">
        <f>SUM(G6:G9)</f>
        <v>0</v>
      </c>
      <c r="H10" s="701">
        <f>SUM(H6:H9)</f>
        <v>175000</v>
      </c>
      <c r="I10" s="701">
        <f>SUM(I6:I9)</f>
        <v>837397</v>
      </c>
      <c r="J10" s="707"/>
      <c r="K10" s="701">
        <f>SUM(K6:K9)</f>
        <v>524308</v>
      </c>
      <c r="L10" s="707"/>
      <c r="M10" s="770">
        <f>SUM(M6:M9)</f>
        <v>786243</v>
      </c>
    </row>
    <row r="11" spans="2:14" ht="13" thickBot="1">
      <c r="B11" s="689" t="s">
        <v>355</v>
      </c>
      <c r="C11" s="693"/>
      <c r="D11" s="703">
        <v>0</v>
      </c>
      <c r="E11" s="769"/>
      <c r="F11" s="703">
        <v>0</v>
      </c>
      <c r="G11" s="704"/>
      <c r="H11" s="704"/>
      <c r="I11" s="705">
        <f t="shared" si="0"/>
        <v>0</v>
      </c>
      <c r="J11" s="765"/>
      <c r="K11" s="705">
        <f>+D11-I11</f>
        <v>0</v>
      </c>
      <c r="L11" s="707"/>
      <c r="M11" s="771">
        <v>0</v>
      </c>
    </row>
    <row r="12" spans="2:14" ht="13" hidden="1" thickBot="1">
      <c r="B12" s="689" t="s">
        <v>200</v>
      </c>
      <c r="C12" s="695"/>
      <c r="D12" s="700"/>
      <c r="E12" s="765"/>
      <c r="F12" s="700"/>
      <c r="G12" s="700"/>
      <c r="H12" s="700"/>
      <c r="I12" s="706">
        <f t="shared" si="0"/>
        <v>0</v>
      </c>
      <c r="J12" s="707"/>
      <c r="K12" s="706">
        <f>+D12-I12</f>
        <v>0</v>
      </c>
      <c r="L12" s="707"/>
      <c r="M12" s="771">
        <v>0</v>
      </c>
    </row>
    <row r="13" spans="2:14">
      <c r="B13" s="689" t="s">
        <v>138</v>
      </c>
      <c r="C13" s="693"/>
      <c r="D13" s="701">
        <f>SUM(D10:D12)</f>
        <v>1361705</v>
      </c>
      <c r="E13" s="765"/>
      <c r="F13" s="701">
        <f>SUM(F10:F12)</f>
        <v>662397</v>
      </c>
      <c r="G13" s="701">
        <f>SUM(G10:G12)</f>
        <v>0</v>
      </c>
      <c r="H13" s="701">
        <f>SUM(H10:H12)</f>
        <v>175000</v>
      </c>
      <c r="I13" s="701">
        <f>SUM(I10:I12)</f>
        <v>837397</v>
      </c>
      <c r="J13" s="707"/>
      <c r="K13" s="701">
        <f>SUM(K10:K12)</f>
        <v>524308</v>
      </c>
      <c r="L13" s="707"/>
      <c r="M13" s="770">
        <f>SUM(M10:M12)</f>
        <v>786243</v>
      </c>
    </row>
    <row r="14" spans="2:14">
      <c r="C14" s="693"/>
      <c r="D14" s="702"/>
      <c r="E14" s="692"/>
      <c r="F14" s="701"/>
      <c r="G14" s="701"/>
      <c r="H14" s="702"/>
      <c r="I14" s="702"/>
      <c r="K14" s="701"/>
    </row>
    <row r="17" spans="9:9">
      <c r="I17" s="702"/>
    </row>
  </sheetData>
  <mergeCells count="3">
    <mergeCell ref="F4:K4"/>
    <mergeCell ref="F1:K1"/>
    <mergeCell ref="F2:K2"/>
  </mergeCells>
  <pageMargins left="0.75" right="0.75" top="1" bottom="1" header="0.5" footer="0.5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68"/>
  <sheetViews>
    <sheetView showGridLines="0" topLeftCell="A40" zoomScaleNormal="100" workbookViewId="0">
      <selection activeCell="J24" sqref="J24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63.453125" style="646" customWidth="1"/>
    <col min="5" max="5" width="3.36328125" style="646" customWidth="1"/>
    <col min="6" max="6" width="11.90625" style="688" bestFit="1" customWidth="1"/>
    <col min="7" max="7" width="2.453125" style="646" customWidth="1"/>
    <col min="8" max="16384" width="9.08984375" style="646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640"/>
      <c r="G6" s="153"/>
    </row>
    <row r="7" spans="1:7" s="76" customFormat="1" ht="14">
      <c r="D7" s="640"/>
      <c r="E7" s="640"/>
      <c r="F7" s="640"/>
      <c r="G7" s="153"/>
    </row>
    <row r="8" spans="1:7" s="76" customFormat="1" ht="14">
      <c r="D8" s="772"/>
      <c r="E8" s="772"/>
      <c r="F8" s="772"/>
      <c r="G8" s="153"/>
    </row>
    <row r="9" spans="1:7" s="76" customFormat="1" ht="14">
      <c r="D9" s="772"/>
      <c r="E9" s="772"/>
      <c r="F9" s="772"/>
      <c r="G9" s="153"/>
    </row>
    <row r="10" spans="1:7" s="76" customFormat="1" ht="14">
      <c r="D10" s="772"/>
      <c r="E10" s="772"/>
      <c r="F10" s="772"/>
      <c r="G10" s="153"/>
    </row>
    <row r="11" spans="1:7" s="76" customFormat="1" ht="14"/>
    <row r="12" spans="1:7" s="76" customFormat="1" ht="14">
      <c r="A12" s="76" t="s">
        <v>70</v>
      </c>
      <c r="B12" s="641">
        <v>41775</v>
      </c>
      <c r="D12" s="642"/>
    </row>
    <row r="13" spans="1:7" s="76" customFormat="1" ht="14"/>
    <row r="14" spans="1:7" s="76" customFormat="1" ht="14">
      <c r="A14" s="76" t="s">
        <v>71</v>
      </c>
      <c r="B14" s="76" t="s">
        <v>72</v>
      </c>
    </row>
    <row r="15" spans="1:7" s="76" customFormat="1" ht="14">
      <c r="B15" s="526"/>
      <c r="C15" s="526"/>
      <c r="D15" s="526"/>
    </row>
    <row r="16" spans="1:7" s="76" customFormat="1" ht="14">
      <c r="A16" s="76" t="s">
        <v>73</v>
      </c>
      <c r="B16" s="76" t="s">
        <v>74</v>
      </c>
    </row>
    <row r="17" spans="1:12" s="76" customFormat="1" ht="14">
      <c r="B17" s="526"/>
      <c r="C17" s="526"/>
      <c r="D17" s="526"/>
    </row>
    <row r="18" spans="1:12" s="76" customFormat="1" ht="14">
      <c r="A18" s="76" t="s">
        <v>75</v>
      </c>
      <c r="B18" s="77" t="s">
        <v>546</v>
      </c>
    </row>
    <row r="19" spans="1:12" s="76" customFormat="1" ht="14">
      <c r="B19" s="526"/>
      <c r="C19" s="526"/>
      <c r="D19" s="526"/>
    </row>
    <row r="20" spans="1:12" s="76" customFormat="1" ht="14">
      <c r="A20" s="76" t="s">
        <v>494</v>
      </c>
      <c r="B20" s="526"/>
      <c r="C20" s="526"/>
      <c r="D20" s="526"/>
    </row>
    <row r="21" spans="1:12" s="76" customFormat="1" ht="14">
      <c r="A21" s="99" t="s">
        <v>547</v>
      </c>
      <c r="B21" s="527"/>
      <c r="C21" s="527"/>
      <c r="D21" s="527"/>
    </row>
    <row r="22" spans="1:12" s="76" customFormat="1" ht="14">
      <c r="A22" s="99" t="s">
        <v>496</v>
      </c>
      <c r="B22" s="527"/>
      <c r="C22" s="527"/>
      <c r="D22" s="527"/>
    </row>
    <row r="23" spans="1:12" s="76" customFormat="1" ht="14">
      <c r="A23" s="99"/>
      <c r="B23" s="527"/>
      <c r="C23" s="527"/>
      <c r="D23" s="527"/>
    </row>
    <row r="24" spans="1:12" s="76" customFormat="1" ht="14">
      <c r="A24" s="99" t="s">
        <v>573</v>
      </c>
      <c r="B24" s="527"/>
      <c r="C24" s="527"/>
      <c r="D24" s="527"/>
    </row>
    <row r="25" spans="1:12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</row>
    <row r="26" spans="1:12" ht="15.5">
      <c r="A26" s="643"/>
      <c r="B26" s="644"/>
      <c r="C26" s="644"/>
      <c r="D26" s="644"/>
      <c r="E26" s="644"/>
      <c r="F26" s="514"/>
      <c r="G26" s="645"/>
      <c r="H26" s="645"/>
      <c r="I26" s="645"/>
      <c r="J26" s="645"/>
      <c r="K26" s="645"/>
    </row>
    <row r="27" spans="1:12" ht="15.5">
      <c r="A27" s="647" t="s">
        <v>18</v>
      </c>
      <c r="B27" s="648" t="s">
        <v>0</v>
      </c>
      <c r="C27" s="649"/>
      <c r="D27" s="650" t="s">
        <v>1</v>
      </c>
      <c r="E27" s="651"/>
      <c r="F27" s="519" t="s">
        <v>163</v>
      </c>
      <c r="G27" s="645"/>
      <c r="H27" s="645"/>
      <c r="I27" s="645"/>
      <c r="J27" s="645"/>
      <c r="K27" s="645"/>
    </row>
    <row r="28" spans="1:12" ht="15.5">
      <c r="A28" s="652"/>
      <c r="B28" s="653"/>
      <c r="C28" s="654"/>
      <c r="D28" s="654"/>
      <c r="E28" s="654"/>
      <c r="F28" s="522"/>
      <c r="G28" s="645"/>
      <c r="H28" s="645"/>
      <c r="I28" s="645"/>
      <c r="J28" s="645"/>
      <c r="K28" s="645"/>
    </row>
    <row r="29" spans="1:12" ht="15.5">
      <c r="A29" s="652"/>
      <c r="B29" s="655" t="s">
        <v>4</v>
      </c>
      <c r="C29" s="654"/>
      <c r="D29" s="654"/>
      <c r="E29" s="654"/>
      <c r="F29" s="522"/>
      <c r="G29" s="645"/>
      <c r="H29" s="645"/>
      <c r="I29" s="645"/>
      <c r="J29" s="645"/>
      <c r="K29" s="645"/>
    </row>
    <row r="30" spans="1:12" ht="15.5">
      <c r="A30" s="646" t="s">
        <v>48</v>
      </c>
      <c r="B30" s="656" t="s">
        <v>304</v>
      </c>
      <c r="D30" s="646" t="s">
        <v>5</v>
      </c>
      <c r="F30" s="247">
        <v>50000</v>
      </c>
      <c r="G30" s="645"/>
      <c r="H30" s="645"/>
      <c r="I30" s="645"/>
      <c r="J30" s="645"/>
      <c r="K30" s="645"/>
    </row>
    <row r="31" spans="1:12" ht="15.5">
      <c r="A31" s="657" t="s">
        <v>97</v>
      </c>
      <c r="B31" s="658" t="s">
        <v>508</v>
      </c>
      <c r="C31" s="657"/>
      <c r="D31" s="657" t="s">
        <v>509</v>
      </c>
      <c r="E31" s="657"/>
      <c r="F31" s="659">
        <v>12000</v>
      </c>
      <c r="G31" s="645"/>
      <c r="H31" s="645"/>
      <c r="I31" s="645"/>
      <c r="J31" s="645"/>
      <c r="K31" s="645"/>
    </row>
    <row r="32" spans="1:12" ht="15.5">
      <c r="A32" s="657" t="s">
        <v>19</v>
      </c>
      <c r="B32" s="658" t="s">
        <v>510</v>
      </c>
      <c r="C32" s="657"/>
      <c r="D32" s="451" t="s">
        <v>511</v>
      </c>
      <c r="E32" s="657"/>
      <c r="F32" s="660">
        <v>38000</v>
      </c>
      <c r="G32" s="645"/>
      <c r="H32" s="645"/>
      <c r="I32" s="645"/>
      <c r="J32" s="645"/>
      <c r="K32" s="645"/>
    </row>
    <row r="33" spans="1:11" ht="15.5">
      <c r="A33" s="657" t="s">
        <v>19</v>
      </c>
      <c r="B33" s="658" t="s">
        <v>510</v>
      </c>
      <c r="C33" s="657"/>
      <c r="D33" s="657" t="s">
        <v>512</v>
      </c>
      <c r="E33" s="657"/>
      <c r="F33" s="659">
        <v>3700</v>
      </c>
      <c r="G33" s="645"/>
      <c r="H33" s="645"/>
      <c r="I33" s="645"/>
      <c r="J33" s="645"/>
      <c r="K33" s="645"/>
    </row>
    <row r="34" spans="1:11" ht="15.5">
      <c r="A34" s="657" t="s">
        <v>19</v>
      </c>
      <c r="B34" s="658" t="s">
        <v>510</v>
      </c>
      <c r="C34" s="657"/>
      <c r="D34" s="657" t="s">
        <v>513</v>
      </c>
      <c r="E34" s="657"/>
      <c r="F34" s="659">
        <v>3000</v>
      </c>
      <c r="G34" s="645"/>
      <c r="H34" s="645"/>
      <c r="I34" s="645"/>
      <c r="J34" s="645"/>
      <c r="K34" s="645"/>
    </row>
    <row r="35" spans="1:11" ht="16" thickBot="1">
      <c r="A35" s="652"/>
      <c r="B35" s="653" t="s">
        <v>17</v>
      </c>
      <c r="C35" s="654"/>
      <c r="D35" s="661" t="s">
        <v>514</v>
      </c>
      <c r="E35" s="657"/>
      <c r="F35" s="248">
        <f>SUM(F30:F34)</f>
        <v>106700</v>
      </c>
      <c r="G35" s="645"/>
      <c r="H35" s="645"/>
      <c r="I35" s="645"/>
      <c r="J35" s="645"/>
      <c r="K35" s="645"/>
    </row>
    <row r="36" spans="1:11" ht="16" thickTop="1">
      <c r="A36" s="652"/>
      <c r="B36" s="655" t="s">
        <v>7</v>
      </c>
      <c r="C36" s="654"/>
      <c r="D36" s="662"/>
      <c r="E36" s="654"/>
      <c r="F36" s="663"/>
      <c r="G36" s="645"/>
      <c r="H36" s="645"/>
      <c r="I36" s="645"/>
      <c r="J36" s="645"/>
      <c r="K36" s="645"/>
    </row>
    <row r="37" spans="1:11">
      <c r="A37" s="657" t="s">
        <v>515</v>
      </c>
      <c r="B37" s="664" t="s">
        <v>516</v>
      </c>
      <c r="C37" s="657"/>
      <c r="D37" s="665" t="s">
        <v>517</v>
      </c>
      <c r="E37" s="657"/>
      <c r="F37" s="666">
        <v>15681</v>
      </c>
    </row>
    <row r="38" spans="1:11">
      <c r="A38" s="657" t="s">
        <v>19</v>
      </c>
      <c r="B38" s="658" t="s">
        <v>518</v>
      </c>
      <c r="C38" s="657"/>
      <c r="D38" s="657" t="s">
        <v>519</v>
      </c>
      <c r="E38" s="657"/>
      <c r="F38" s="660">
        <v>50000</v>
      </c>
    </row>
    <row r="39" spans="1:11">
      <c r="A39" s="657" t="s">
        <v>19</v>
      </c>
      <c r="B39" s="658" t="s">
        <v>518</v>
      </c>
      <c r="C39" s="657"/>
      <c r="D39" s="451" t="s">
        <v>520</v>
      </c>
      <c r="E39" s="657"/>
      <c r="F39" s="660">
        <v>26845.1</v>
      </c>
    </row>
    <row r="40" spans="1:11">
      <c r="A40" s="657" t="s">
        <v>515</v>
      </c>
      <c r="B40" s="658" t="s">
        <v>518</v>
      </c>
      <c r="C40" s="657"/>
      <c r="D40" s="451" t="s">
        <v>521</v>
      </c>
      <c r="E40" s="657"/>
      <c r="F40" s="660">
        <v>10000</v>
      </c>
    </row>
    <row r="41" spans="1:11">
      <c r="A41" s="657" t="s">
        <v>50</v>
      </c>
      <c r="B41" s="658" t="s">
        <v>518</v>
      </c>
      <c r="C41" s="657"/>
      <c r="D41" s="451" t="s">
        <v>570</v>
      </c>
      <c r="E41" s="657"/>
      <c r="F41" s="660">
        <v>50000</v>
      </c>
    </row>
    <row r="42" spans="1:11">
      <c r="A42" s="667" t="s">
        <v>19</v>
      </c>
      <c r="B42" s="668" t="s">
        <v>522</v>
      </c>
      <c r="C42" s="667"/>
      <c r="D42" s="669" t="s">
        <v>523</v>
      </c>
      <c r="E42" s="667"/>
      <c r="F42" s="659">
        <v>52000</v>
      </c>
    </row>
    <row r="43" spans="1:11" ht="15" customHeight="1">
      <c r="A43" s="657" t="s">
        <v>19</v>
      </c>
      <c r="B43" s="664" t="s">
        <v>524</v>
      </c>
      <c r="C43" s="657"/>
      <c r="D43" s="665" t="s">
        <v>525</v>
      </c>
      <c r="E43" s="657"/>
      <c r="F43" s="666">
        <v>5400</v>
      </c>
    </row>
    <row r="44" spans="1:11">
      <c r="A44" s="657" t="s">
        <v>50</v>
      </c>
      <c r="B44" s="664" t="s">
        <v>526</v>
      </c>
      <c r="C44" s="657"/>
      <c r="D44" s="665" t="s">
        <v>548</v>
      </c>
      <c r="E44" s="657"/>
      <c r="F44" s="666">
        <v>10000</v>
      </c>
    </row>
    <row r="45" spans="1:11">
      <c r="A45" s="670" t="s">
        <v>515</v>
      </c>
      <c r="B45" s="671" t="s">
        <v>527</v>
      </c>
      <c r="C45" s="672"/>
      <c r="D45" s="673" t="s">
        <v>528</v>
      </c>
      <c r="E45" s="674"/>
      <c r="F45" s="675">
        <v>21000</v>
      </c>
    </row>
    <row r="46" spans="1:11">
      <c r="A46" s="670" t="s">
        <v>515</v>
      </c>
      <c r="B46" s="775" t="s">
        <v>571</v>
      </c>
      <c r="C46" s="652"/>
      <c r="D46" s="776" t="s">
        <v>572</v>
      </c>
      <c r="E46" s="652"/>
      <c r="F46" s="247">
        <v>25000</v>
      </c>
    </row>
    <row r="47" spans="1:11" ht="15" thickBot="1">
      <c r="A47" s="643"/>
      <c r="B47" s="643"/>
      <c r="C47" s="643"/>
      <c r="D47" s="676" t="s">
        <v>529</v>
      </c>
      <c r="E47" s="643"/>
      <c r="F47" s="248">
        <f>SUM(F37:F46)</f>
        <v>265926.09999999998</v>
      </c>
    </row>
    <row r="48" spans="1:11" ht="15" thickTop="1">
      <c r="A48" s="643"/>
      <c r="B48" s="643"/>
      <c r="C48" s="643"/>
      <c r="D48" s="676"/>
      <c r="E48" s="643"/>
      <c r="F48" s="677"/>
    </row>
    <row r="49" spans="1:8" ht="15.5">
      <c r="A49" s="643"/>
      <c r="B49" s="678" t="s">
        <v>450</v>
      </c>
      <c r="C49" s="643"/>
      <c r="D49" s="676"/>
      <c r="E49" s="643"/>
      <c r="F49" s="677"/>
    </row>
    <row r="50" spans="1:8" ht="15.5">
      <c r="A50" s="670" t="s">
        <v>515</v>
      </c>
      <c r="B50" s="679" t="s">
        <v>530</v>
      </c>
      <c r="C50" s="643"/>
      <c r="D50" s="670" t="s">
        <v>531</v>
      </c>
      <c r="E50" s="643"/>
      <c r="F50" s="677">
        <v>28198.3</v>
      </c>
    </row>
    <row r="51" spans="1:8">
      <c r="A51" s="657" t="s">
        <v>19</v>
      </c>
      <c r="B51" s="658" t="s">
        <v>532</v>
      </c>
      <c r="C51" s="657"/>
      <c r="D51" s="451" t="s">
        <v>533</v>
      </c>
      <c r="E51" s="657"/>
      <c r="F51" s="660">
        <v>9000</v>
      </c>
    </row>
    <row r="52" spans="1:8">
      <c r="A52" s="657" t="s">
        <v>19</v>
      </c>
      <c r="B52" s="658" t="s">
        <v>532</v>
      </c>
      <c r="C52" s="657"/>
      <c r="D52" s="451" t="s">
        <v>534</v>
      </c>
      <c r="E52" s="657"/>
      <c r="F52" s="660">
        <v>17000</v>
      </c>
    </row>
    <row r="53" spans="1:8">
      <c r="A53" s="667" t="s">
        <v>50</v>
      </c>
      <c r="B53" s="773" t="s">
        <v>532</v>
      </c>
      <c r="C53" s="667"/>
      <c r="D53" s="669" t="s">
        <v>568</v>
      </c>
      <c r="E53" s="667"/>
      <c r="F53" s="659">
        <v>100000</v>
      </c>
    </row>
    <row r="54" spans="1:8">
      <c r="A54" s="667" t="s">
        <v>50</v>
      </c>
      <c r="B54" s="668" t="s">
        <v>535</v>
      </c>
      <c r="C54" s="667"/>
      <c r="D54" s="669" t="s">
        <v>536</v>
      </c>
      <c r="E54" s="667"/>
      <c r="F54" s="659">
        <v>20000</v>
      </c>
    </row>
    <row r="55" spans="1:8">
      <c r="A55" s="670" t="s">
        <v>515</v>
      </c>
      <c r="B55" s="680" t="s">
        <v>537</v>
      </c>
      <c r="C55" s="670"/>
      <c r="D55" s="670" t="s">
        <v>538</v>
      </c>
      <c r="E55" s="643"/>
      <c r="F55" s="677">
        <v>22418.7</v>
      </c>
      <c r="H55" s="681"/>
    </row>
    <row r="56" spans="1:8">
      <c r="A56" s="670" t="s">
        <v>515</v>
      </c>
      <c r="B56" s="682" t="s">
        <v>539</v>
      </c>
      <c r="C56" s="676"/>
      <c r="D56" s="670" t="s">
        <v>540</v>
      </c>
      <c r="E56" s="643"/>
      <c r="F56" s="675">
        <v>150000</v>
      </c>
    </row>
    <row r="57" spans="1:8">
      <c r="A57" s="670" t="s">
        <v>515</v>
      </c>
      <c r="B57" s="682" t="s">
        <v>539</v>
      </c>
      <c r="C57" s="676"/>
      <c r="D57" s="710" t="s">
        <v>552</v>
      </c>
      <c r="E57" s="643"/>
      <c r="F57" s="675">
        <v>5000</v>
      </c>
    </row>
    <row r="58" spans="1:8">
      <c r="A58" s="670" t="s">
        <v>515</v>
      </c>
      <c r="B58" s="683" t="s">
        <v>541</v>
      </c>
      <c r="C58" s="643"/>
      <c r="D58" s="684" t="s">
        <v>542</v>
      </c>
      <c r="E58" s="643"/>
      <c r="F58" s="675">
        <v>6000</v>
      </c>
    </row>
    <row r="59" spans="1:8">
      <c r="A59" s="670" t="s">
        <v>19</v>
      </c>
      <c r="B59" s="683" t="s">
        <v>541</v>
      </c>
      <c r="C59" s="643"/>
      <c r="D59" s="684" t="s">
        <v>543</v>
      </c>
      <c r="E59" s="643"/>
      <c r="F59" s="677">
        <v>56000</v>
      </c>
      <c r="H59" s="681"/>
    </row>
    <row r="60" spans="1:8">
      <c r="A60" s="657"/>
      <c r="B60" s="683"/>
      <c r="C60" s="643"/>
      <c r="D60" s="684"/>
      <c r="E60" s="643"/>
      <c r="F60" s="677"/>
      <c r="H60" s="681"/>
    </row>
    <row r="61" spans="1:8" ht="15" thickBot="1">
      <c r="A61" s="643"/>
      <c r="B61" s="643"/>
      <c r="C61" s="643"/>
      <c r="D61" s="676" t="s">
        <v>544</v>
      </c>
      <c r="E61" s="643"/>
      <c r="F61" s="248">
        <f>SUM(F50:F60)</f>
        <v>413617</v>
      </c>
    </row>
    <row r="62" spans="1:8" ht="15" thickTop="1">
      <c r="A62" s="643"/>
      <c r="B62" s="643"/>
      <c r="C62" s="643"/>
      <c r="D62" s="670"/>
      <c r="E62" s="643"/>
      <c r="F62" s="677"/>
    </row>
    <row r="63" spans="1:8" ht="16" thickBot="1">
      <c r="A63" s="643"/>
      <c r="B63" s="643"/>
      <c r="C63" s="643"/>
      <c r="D63" s="685" t="s">
        <v>545</v>
      </c>
      <c r="E63" s="643"/>
      <c r="F63" s="774">
        <f>F35+F47+F61</f>
        <v>786243.1</v>
      </c>
    </row>
    <row r="64" spans="1:8" ht="15" thickTop="1">
      <c r="A64" s="643"/>
      <c r="B64" s="643"/>
      <c r="C64" s="643"/>
      <c r="D64" s="643"/>
      <c r="E64" s="643"/>
      <c r="F64" s="686"/>
    </row>
    <row r="65" spans="1:6">
      <c r="A65" s="643"/>
      <c r="B65" s="643"/>
      <c r="C65" s="643"/>
      <c r="D65" s="670"/>
      <c r="E65" s="643"/>
      <c r="F65" s="686"/>
    </row>
    <row r="66" spans="1:6">
      <c r="A66" s="643"/>
      <c r="B66" s="643"/>
      <c r="C66" s="643"/>
      <c r="D66" s="670"/>
      <c r="E66" s="643"/>
      <c r="F66" s="686"/>
    </row>
    <row r="67" spans="1:6">
      <c r="A67" s="643"/>
      <c r="B67" s="643"/>
      <c r="C67" s="643"/>
      <c r="D67" s="643"/>
      <c r="E67" s="643"/>
      <c r="F67" s="686"/>
    </row>
    <row r="68" spans="1:6">
      <c r="A68" s="643"/>
      <c r="B68" s="643"/>
      <c r="C68" s="643"/>
      <c r="D68" s="643"/>
      <c r="E68" s="643"/>
      <c r="F68" s="686"/>
    </row>
  </sheetData>
  <mergeCells count="1">
    <mergeCell ref="D6:E6"/>
  </mergeCells>
  <pageMargins left="0.5" right="0.25" top="0.25" bottom="0.25" header="0.3" footer="0.3"/>
  <pageSetup scale="80" orientation="portrait" r:id="rId1"/>
  <headerFooter>
    <oddFooter xml:space="preserve">&amp;L&amp;F&amp;RPage &amp;P&amp;  of &amp;P       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2"/>
  <sheetViews>
    <sheetView showGridLines="0" zoomScaleNormal="100" workbookViewId="0">
      <selection activeCell="J24" sqref="J24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3.36328125" style="711" customWidth="1"/>
    <col min="6" max="6" width="47.54296875" style="747" customWidth="1"/>
    <col min="7" max="7" width="2.453125" style="711" customWidth="1"/>
    <col min="8" max="8" width="14.6328125" style="725" customWidth="1"/>
    <col min="9" max="9" width="9.08984375" style="711"/>
    <col min="10" max="10" width="14.6328125" style="711" customWidth="1"/>
    <col min="11" max="11" width="13.453125" style="711" bestFit="1" customWidth="1"/>
    <col min="12" max="12" width="3.6328125" style="711" customWidth="1"/>
    <col min="13" max="13" width="13.6328125" style="711" bestFit="1" customWidth="1"/>
    <col min="14" max="14" width="9.08984375" style="711"/>
    <col min="15" max="15" width="10.6328125" style="711" bestFit="1" customWidth="1"/>
    <col min="16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490" t="s">
        <v>569</v>
      </c>
      <c r="E12" s="490"/>
      <c r="F12" s="491"/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D16" s="490" t="s">
        <v>74</v>
      </c>
      <c r="E16" s="490"/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D18" s="490" t="s">
        <v>553</v>
      </c>
      <c r="E18" s="490"/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D20" s="490" t="s">
        <v>574</v>
      </c>
      <c r="E20" s="490"/>
      <c r="F20" s="490"/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D21" s="490" t="s">
        <v>575</v>
      </c>
      <c r="E21" s="490"/>
      <c r="F21" s="490"/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D22" s="490" t="s">
        <v>576</v>
      </c>
      <c r="E22" s="490"/>
      <c r="F22" s="490"/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554</v>
      </c>
      <c r="I26" s="1120"/>
      <c r="J26" s="1120"/>
      <c r="K26" s="1120"/>
      <c r="L26" s="1120"/>
      <c r="M26" s="1120"/>
      <c r="N26" s="497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755"/>
      <c r="J27" s="1121" t="s">
        <v>567</v>
      </c>
      <c r="K27" s="1121"/>
      <c r="L27" s="501"/>
      <c r="M27" s="500" t="s">
        <v>125</v>
      </c>
      <c r="N27" s="500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2"/>
      <c r="M28" s="503"/>
      <c r="N28" s="503"/>
    </row>
    <row r="29" spans="1:14" ht="15.5">
      <c r="A29" s="490"/>
      <c r="B29" s="490"/>
      <c r="C29" s="498"/>
      <c r="D29" s="493" t="s">
        <v>558</v>
      </c>
      <c r="E29" s="490"/>
      <c r="F29" s="490"/>
      <c r="G29" s="490"/>
      <c r="H29" s="504">
        <f>+H134</f>
        <v>1361705</v>
      </c>
      <c r="I29" s="504"/>
      <c r="J29" s="504">
        <f>+J134</f>
        <v>662396.92999999993</v>
      </c>
      <c r="K29" s="504">
        <f>+K134</f>
        <v>175000</v>
      </c>
      <c r="L29" s="504"/>
      <c r="M29" s="504">
        <f>+M134</f>
        <v>524308.07000000007</v>
      </c>
      <c r="N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4"/>
      <c r="M30" s="504"/>
      <c r="N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+H139</f>
        <v>0</v>
      </c>
      <c r="I31" s="504"/>
      <c r="J31" s="504">
        <f>+J139</f>
        <v>0</v>
      </c>
      <c r="K31" s="504">
        <f>+K139</f>
        <v>0</v>
      </c>
      <c r="L31" s="507"/>
      <c r="M31" s="504">
        <f>+M139</f>
        <v>0</v>
      </c>
      <c r="N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2"/>
      <c r="M32" s="502"/>
      <c r="N32" s="503"/>
    </row>
    <row r="33" spans="1:14" ht="15.5">
      <c r="A33" s="490"/>
      <c r="B33" s="490"/>
      <c r="C33" s="498"/>
      <c r="D33" s="506" t="s">
        <v>557</v>
      </c>
      <c r="E33" s="490"/>
      <c r="F33" s="490"/>
      <c r="G33" s="490"/>
      <c r="H33" s="504">
        <f>+H143</f>
        <v>0</v>
      </c>
      <c r="I33" s="504"/>
      <c r="J33" s="504">
        <f>+J143</f>
        <v>0</v>
      </c>
      <c r="K33" s="504">
        <f>+K143</f>
        <v>0</v>
      </c>
      <c r="L33" s="507"/>
      <c r="M33" s="504">
        <f>+M143</f>
        <v>0</v>
      </c>
      <c r="N33" s="505"/>
    </row>
    <row r="34" spans="1:14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7"/>
      <c r="M34" s="508"/>
      <c r="N34" s="508"/>
    </row>
    <row r="35" spans="1:14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1361705</v>
      </c>
      <c r="I35" s="509"/>
      <c r="J35" s="509">
        <f>SUM(J29:J34)</f>
        <v>662396.92999999993</v>
      </c>
      <c r="K35" s="509">
        <f>SUM(K29:K34)</f>
        <v>175000</v>
      </c>
      <c r="L35" s="504"/>
      <c r="M35" s="509">
        <f>SUM(M29:M34)</f>
        <v>524308.07000000007</v>
      </c>
      <c r="N35" s="504"/>
    </row>
    <row r="36" spans="1:14" ht="16" thickTop="1">
      <c r="A36" s="490"/>
      <c r="B36" s="490"/>
      <c r="C36" s="498"/>
      <c r="D36" s="493"/>
      <c r="E36" s="490"/>
      <c r="F36" s="490"/>
      <c r="G36" s="490"/>
      <c r="H36" s="504"/>
      <c r="I36" s="504"/>
      <c r="J36" s="504"/>
      <c r="K36" s="504"/>
      <c r="L36" s="504"/>
      <c r="M36" s="504"/>
      <c r="N36" s="504"/>
    </row>
    <row r="37" spans="1:14" ht="15.5">
      <c r="A37" s="490"/>
      <c r="B37" s="490"/>
      <c r="C37" s="498"/>
      <c r="D37" s="493"/>
      <c r="E37" s="490"/>
      <c r="F37" s="490"/>
      <c r="G37" s="490"/>
      <c r="H37" s="504"/>
      <c r="I37" s="504"/>
      <c r="J37" s="504"/>
      <c r="K37" s="504"/>
      <c r="L37" s="504"/>
      <c r="M37" s="504"/>
      <c r="N37" s="504"/>
    </row>
    <row r="38" spans="1:14" ht="15.5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8"/>
      <c r="C82" s="498"/>
      <c r="D82" s="490"/>
      <c r="E82" s="490"/>
      <c r="F82" s="493"/>
      <c r="G82" s="504"/>
      <c r="H82" s="504"/>
      <c r="I82" s="490"/>
      <c r="J82" s="492"/>
      <c r="K82" s="492"/>
      <c r="L82" s="528"/>
      <c r="M82" s="490"/>
      <c r="N82" s="490"/>
    </row>
    <row r="83" spans="1:14" ht="15.5">
      <c r="A83" s="490"/>
      <c r="B83" s="498"/>
      <c r="C83" s="498"/>
      <c r="D83" s="490"/>
      <c r="E83" s="490"/>
      <c r="F83" s="490"/>
      <c r="G83" s="529"/>
      <c r="H83" s="490"/>
      <c r="I83" s="490"/>
      <c r="J83" s="492"/>
      <c r="K83" s="492"/>
      <c r="L83" s="528"/>
      <c r="M83" s="490"/>
      <c r="N83" s="490"/>
    </row>
    <row r="84" spans="1:14" ht="15.5">
      <c r="A84" s="490"/>
      <c r="B84" s="498"/>
      <c r="C84" s="498"/>
      <c r="D84" s="490"/>
      <c r="E84" s="490"/>
      <c r="F84" s="490"/>
      <c r="G84" s="529"/>
      <c r="H84" s="490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0"/>
      <c r="C87" s="490"/>
      <c r="D87" s="490"/>
      <c r="E87" s="490"/>
      <c r="F87" s="490"/>
      <c r="G87" s="490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0"/>
      <c r="C88" s="490"/>
      <c r="D88" s="490"/>
      <c r="E88" s="490"/>
      <c r="F88" s="490"/>
      <c r="G88" s="490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4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0"/>
      <c r="J92" s="492"/>
      <c r="K92" s="492"/>
      <c r="L92" s="528"/>
      <c r="M92" s="490"/>
      <c r="N92" s="490"/>
    </row>
    <row r="93" spans="1:14" ht="15.5">
      <c r="A93" s="545"/>
      <c r="B93" s="545"/>
      <c r="C93" s="545"/>
      <c r="D93" s="545"/>
      <c r="E93" s="545"/>
      <c r="F93" s="490"/>
      <c r="G93" s="545"/>
      <c r="H93" s="545"/>
      <c r="I93" s="545"/>
      <c r="J93" s="547"/>
      <c r="K93" s="547"/>
      <c r="L93" s="545"/>
      <c r="M93" s="545"/>
      <c r="N93" s="545"/>
    </row>
    <row r="94" spans="1:14" ht="15.5">
      <c r="A94" s="545"/>
      <c r="B94" s="545"/>
      <c r="C94" s="545"/>
      <c r="D94" s="545"/>
      <c r="E94" s="545"/>
      <c r="F94" s="490"/>
      <c r="G94" s="545"/>
      <c r="H94" s="545"/>
      <c r="I94" s="545"/>
      <c r="J94" s="547"/>
      <c r="K94" s="547"/>
      <c r="L94" s="545"/>
      <c r="M94" s="545"/>
      <c r="N94" s="545"/>
    </row>
    <row r="95" spans="1:14" ht="16" thickBot="1">
      <c r="A95" s="545"/>
      <c r="B95" s="545"/>
      <c r="C95" s="545"/>
      <c r="D95" s="545"/>
      <c r="E95" s="545"/>
      <c r="F95" s="1117" t="s">
        <v>555</v>
      </c>
      <c r="G95" s="1117"/>
      <c r="H95" s="1117"/>
      <c r="I95" s="1117"/>
      <c r="J95" s="1117"/>
      <c r="K95" s="1117"/>
      <c r="L95" s="1117"/>
      <c r="M95" s="1117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8" spans="1:15" ht="15.5">
      <c r="A98" s="713"/>
      <c r="B98" s="711"/>
      <c r="C98" s="714"/>
      <c r="D98" s="714"/>
      <c r="E98" s="714"/>
      <c r="F98" s="711"/>
      <c r="H98" s="514"/>
      <c r="I98" s="712"/>
      <c r="J98" s="514"/>
      <c r="K98" s="514"/>
      <c r="L98" s="712"/>
    </row>
    <row r="99" spans="1:15" ht="15.5">
      <c r="A99" s="715" t="s">
        <v>18</v>
      </c>
      <c r="B99" s="711"/>
      <c r="C99" s="716" t="s">
        <v>0</v>
      </c>
      <c r="D99" s="717"/>
      <c r="E99" s="718"/>
      <c r="F99" s="711"/>
      <c r="H99" s="519" t="s">
        <v>163</v>
      </c>
      <c r="I99" s="712"/>
      <c r="J99" s="756" t="s">
        <v>566</v>
      </c>
      <c r="K99" s="756" t="s">
        <v>565</v>
      </c>
      <c r="L99" s="757"/>
      <c r="M99" s="538" t="s">
        <v>564</v>
      </c>
    </row>
    <row r="100" spans="1:15" ht="15.5">
      <c r="A100" s="719"/>
      <c r="B100" s="711"/>
      <c r="C100" s="720"/>
      <c r="D100" s="721"/>
      <c r="E100" s="721"/>
      <c r="F100" s="711"/>
      <c r="H100" s="522"/>
      <c r="I100" s="712"/>
      <c r="J100" s="514"/>
      <c r="K100" s="514"/>
      <c r="L100" s="712"/>
      <c r="M100" s="545"/>
    </row>
    <row r="101" spans="1:15" ht="15.5">
      <c r="A101" s="719"/>
      <c r="B101" s="711"/>
      <c r="C101" s="722" t="s">
        <v>4</v>
      </c>
      <c r="D101" s="721"/>
      <c r="E101" s="721"/>
      <c r="F101" s="711"/>
      <c r="H101" s="522"/>
      <c r="I101" s="712"/>
      <c r="J101" s="514"/>
      <c r="K101" s="514"/>
      <c r="L101" s="712"/>
      <c r="M101" s="545"/>
    </row>
    <row r="102" spans="1:15" ht="15.5">
      <c r="A102" s="719" t="s">
        <v>48</v>
      </c>
      <c r="B102" s="711"/>
      <c r="C102" s="723" t="s">
        <v>304</v>
      </c>
      <c r="D102" s="724"/>
      <c r="E102" s="724"/>
      <c r="F102" s="724" t="s">
        <v>5</v>
      </c>
      <c r="H102" s="660">
        <v>40000</v>
      </c>
      <c r="I102" s="712"/>
      <c r="J102" s="748"/>
      <c r="K102" s="748"/>
      <c r="L102" s="712"/>
      <c r="M102" s="748">
        <f>+H102-J102-K102</f>
        <v>40000</v>
      </c>
    </row>
    <row r="103" spans="1:15" ht="15.5">
      <c r="A103" s="719" t="s">
        <v>305</v>
      </c>
      <c r="B103" s="711"/>
      <c r="C103" s="723" t="s">
        <v>306</v>
      </c>
      <c r="D103" s="724" t="s">
        <v>17</v>
      </c>
      <c r="E103" s="724"/>
      <c r="F103" s="724" t="s">
        <v>416</v>
      </c>
      <c r="H103" s="660">
        <v>60000</v>
      </c>
      <c r="I103" s="712"/>
      <c r="J103" s="748">
        <f>60395.89-20896.86+4326</f>
        <v>43825.03</v>
      </c>
      <c r="K103" s="748"/>
      <c r="L103" s="712"/>
      <c r="M103" s="748">
        <f t="shared" ref="M103:M107" si="0">+H103-J103-K103</f>
        <v>16174.970000000001</v>
      </c>
    </row>
    <row r="104" spans="1:15" ht="15.5">
      <c r="A104" s="719" t="s">
        <v>305</v>
      </c>
      <c r="B104" s="711"/>
      <c r="C104" s="723" t="s">
        <v>306</v>
      </c>
      <c r="D104" s="724"/>
      <c r="E104" s="724"/>
      <c r="F104" s="451" t="s">
        <v>559</v>
      </c>
      <c r="H104" s="660">
        <v>16000</v>
      </c>
      <c r="I104" s="712"/>
      <c r="J104" s="748">
        <v>20896.86</v>
      </c>
      <c r="K104" s="748"/>
      <c r="L104" s="712"/>
      <c r="M104" s="748">
        <f t="shared" si="0"/>
        <v>-4896.8600000000006</v>
      </c>
    </row>
    <row r="105" spans="1:15" ht="15.5">
      <c r="A105" s="724" t="s">
        <v>97</v>
      </c>
      <c r="B105" s="711"/>
      <c r="C105" s="723" t="s">
        <v>306</v>
      </c>
      <c r="D105" s="724"/>
      <c r="E105" s="724"/>
      <c r="F105" s="451" t="s">
        <v>560</v>
      </c>
      <c r="H105" s="660">
        <v>10000</v>
      </c>
      <c r="I105" s="712" t="s">
        <v>479</v>
      </c>
      <c r="J105" s="748"/>
      <c r="K105" s="748"/>
      <c r="L105" s="712"/>
      <c r="M105" s="748">
        <f t="shared" si="0"/>
        <v>10000</v>
      </c>
    </row>
    <row r="106" spans="1:15" ht="15.5">
      <c r="A106" s="719" t="s">
        <v>305</v>
      </c>
      <c r="B106" s="711"/>
      <c r="C106" s="723" t="s">
        <v>419</v>
      </c>
      <c r="D106" s="724"/>
      <c r="E106" s="724"/>
      <c r="F106" s="724" t="s">
        <v>420</v>
      </c>
      <c r="H106" s="659">
        <v>7000</v>
      </c>
      <c r="I106" s="712"/>
      <c r="J106" s="748">
        <v>4158</v>
      </c>
      <c r="K106" s="748"/>
      <c r="L106" s="712"/>
      <c r="M106" s="748">
        <f t="shared" si="0"/>
        <v>2842</v>
      </c>
    </row>
    <row r="107" spans="1:15" ht="15.5">
      <c r="A107" s="719" t="s">
        <v>305</v>
      </c>
      <c r="B107" s="711"/>
      <c r="C107" s="723" t="s">
        <v>306</v>
      </c>
      <c r="D107" s="724"/>
      <c r="E107" s="724"/>
      <c r="F107" s="724" t="s">
        <v>421</v>
      </c>
      <c r="H107" s="660">
        <v>2000</v>
      </c>
      <c r="I107" s="712"/>
      <c r="J107" s="748">
        <v>2409</v>
      </c>
      <c r="K107" s="748"/>
      <c r="L107" s="712"/>
      <c r="M107" s="748">
        <f t="shared" si="0"/>
        <v>-409</v>
      </c>
    </row>
    <row r="108" spans="1:15" ht="16" thickBot="1">
      <c r="A108" s="719"/>
      <c r="B108" s="711"/>
      <c r="C108" s="720" t="s">
        <v>17</v>
      </c>
      <c r="D108" s="721"/>
      <c r="E108" s="724"/>
      <c r="F108" s="726" t="s">
        <v>215</v>
      </c>
      <c r="H108" s="248">
        <f>SUM(H102:H107)</f>
        <v>135000</v>
      </c>
      <c r="I108" s="712"/>
      <c r="J108" s="749">
        <f>SUM(J102:J107)</f>
        <v>71288.89</v>
      </c>
      <c r="K108" s="749">
        <f>SUM(K102:K107)</f>
        <v>0</v>
      </c>
      <c r="L108" s="712"/>
      <c r="M108" s="749">
        <f>SUM(M102:M107)</f>
        <v>63711.11</v>
      </c>
    </row>
    <row r="109" spans="1:15" ht="16" thickTop="1">
      <c r="A109" s="719"/>
      <c r="B109" s="711"/>
      <c r="C109" s="722" t="s">
        <v>7</v>
      </c>
      <c r="D109" s="721"/>
      <c r="E109" s="721"/>
      <c r="F109" s="727"/>
      <c r="H109" s="663"/>
      <c r="I109" s="712"/>
      <c r="J109" s="748"/>
      <c r="K109" s="748"/>
      <c r="L109" s="712"/>
      <c r="M109" s="748"/>
    </row>
    <row r="110" spans="1:15">
      <c r="A110" s="724" t="s">
        <v>97</v>
      </c>
      <c r="B110" s="711"/>
      <c r="C110" s="728" t="s">
        <v>312</v>
      </c>
      <c r="D110" s="724"/>
      <c r="E110" s="724"/>
      <c r="F110" s="724" t="s">
        <v>493</v>
      </c>
      <c r="H110" s="750">
        <v>135000</v>
      </c>
      <c r="J110" s="748">
        <v>121442.62</v>
      </c>
      <c r="K110" s="748">
        <v>10000</v>
      </c>
      <c r="M110" s="748">
        <f t="shared" ref="M110:M120" si="1">+H110-J110-K110</f>
        <v>3557.3800000000047</v>
      </c>
      <c r="O110" s="754">
        <f>SUM(J110:K110)</f>
        <v>131442.62</v>
      </c>
    </row>
    <row r="111" spans="1:15">
      <c r="A111" s="724" t="s">
        <v>305</v>
      </c>
      <c r="B111" s="711"/>
      <c r="C111" s="728" t="s">
        <v>312</v>
      </c>
      <c r="D111" s="724"/>
      <c r="E111" s="724"/>
      <c r="F111" s="724" t="s">
        <v>498</v>
      </c>
      <c r="H111" s="750">
        <v>250000</v>
      </c>
      <c r="J111" s="748">
        <v>355957.51</v>
      </c>
      <c r="K111" s="748">
        <v>20000</v>
      </c>
      <c r="L111" s="729"/>
      <c r="M111" s="748">
        <f t="shared" si="1"/>
        <v>-125957.51000000001</v>
      </c>
      <c r="O111" s="754">
        <f>SUM(J111:K111)</f>
        <v>375957.51</v>
      </c>
    </row>
    <row r="112" spans="1:15">
      <c r="A112" s="724" t="s">
        <v>305</v>
      </c>
      <c r="B112" s="711"/>
      <c r="C112" s="728" t="s">
        <v>312</v>
      </c>
      <c r="D112" s="724"/>
      <c r="E112" s="724"/>
      <c r="F112" s="724" t="s">
        <v>425</v>
      </c>
      <c r="H112" s="750">
        <v>225000</v>
      </c>
      <c r="J112" s="748"/>
      <c r="K112" s="748"/>
      <c r="M112" s="748">
        <f t="shared" si="1"/>
        <v>225000</v>
      </c>
    </row>
    <row r="113" spans="1:15">
      <c r="A113" s="724" t="s">
        <v>48</v>
      </c>
      <c r="B113" s="711"/>
      <c r="C113" s="728" t="s">
        <v>312</v>
      </c>
      <c r="D113" s="724"/>
      <c r="E113" s="724"/>
      <c r="F113" s="730" t="s">
        <v>502</v>
      </c>
      <c r="H113" s="750">
        <v>180000</v>
      </c>
      <c r="J113" s="748">
        <v>8190</v>
      </c>
      <c r="K113" s="751">
        <v>120000</v>
      </c>
      <c r="M113" s="748">
        <f t="shared" si="1"/>
        <v>51810</v>
      </c>
      <c r="O113" s="754">
        <f>SUM(J113:K113)</f>
        <v>128190</v>
      </c>
    </row>
    <row r="114" spans="1:15">
      <c r="A114" s="724" t="s">
        <v>48</v>
      </c>
      <c r="B114" s="711"/>
      <c r="C114" s="728" t="s">
        <v>312</v>
      </c>
      <c r="D114" s="724"/>
      <c r="E114" s="724"/>
      <c r="F114" s="724" t="s">
        <v>427</v>
      </c>
      <c r="H114" s="750">
        <v>5000</v>
      </c>
      <c r="J114" s="748"/>
      <c r="K114" s="748"/>
      <c r="M114" s="748">
        <f t="shared" si="1"/>
        <v>5000</v>
      </c>
    </row>
    <row r="115" spans="1:15">
      <c r="A115" s="731" t="s">
        <v>50</v>
      </c>
      <c r="B115" s="711"/>
      <c r="C115" s="732" t="s">
        <v>312</v>
      </c>
      <c r="D115" s="733"/>
      <c r="E115" s="735"/>
      <c r="F115" s="734" t="s">
        <v>428</v>
      </c>
      <c r="H115" s="751">
        <v>10000</v>
      </c>
      <c r="J115" s="748">
        <v>7628.36</v>
      </c>
      <c r="K115" s="748"/>
      <c r="M115" s="748">
        <f t="shared" si="1"/>
        <v>2371.6400000000003</v>
      </c>
    </row>
    <row r="116" spans="1:15">
      <c r="A116" s="724" t="s">
        <v>48</v>
      </c>
      <c r="B116" s="711"/>
      <c r="C116" s="736" t="s">
        <v>430</v>
      </c>
      <c r="D116" s="737"/>
      <c r="E116" s="739"/>
      <c r="F116" s="738" t="s">
        <v>491</v>
      </c>
      <c r="H116" s="752">
        <v>21480</v>
      </c>
      <c r="J116" s="748">
        <v>5416.6</v>
      </c>
      <c r="K116" s="748"/>
      <c r="M116" s="748">
        <f t="shared" si="1"/>
        <v>16063.4</v>
      </c>
    </row>
    <row r="117" spans="1:15">
      <c r="A117" s="731" t="s">
        <v>50</v>
      </c>
      <c r="B117" s="711"/>
      <c r="C117" s="736" t="s">
        <v>443</v>
      </c>
      <c r="D117" s="737"/>
      <c r="E117" s="737"/>
      <c r="F117" s="738" t="s">
        <v>444</v>
      </c>
      <c r="H117" s="249">
        <v>18849</v>
      </c>
      <c r="J117" s="748">
        <v>17180.580000000002</v>
      </c>
      <c r="K117" s="748"/>
      <c r="L117" s="729"/>
      <c r="M117" s="748">
        <f t="shared" si="1"/>
        <v>1668.4199999999983</v>
      </c>
    </row>
    <row r="118" spans="1:15">
      <c r="A118" s="731" t="s">
        <v>50</v>
      </c>
      <c r="B118" s="711"/>
      <c r="C118" s="736" t="s">
        <v>320</v>
      </c>
      <c r="D118" s="737"/>
      <c r="E118" s="737"/>
      <c r="F118" s="738" t="s">
        <v>485</v>
      </c>
      <c r="H118" s="249">
        <v>28800</v>
      </c>
      <c r="J118" s="748"/>
      <c r="K118" s="748"/>
      <c r="M118" s="748">
        <f t="shared" si="1"/>
        <v>28800</v>
      </c>
    </row>
    <row r="119" spans="1:15">
      <c r="A119" s="724" t="s">
        <v>97</v>
      </c>
      <c r="B119" s="711"/>
      <c r="C119" s="723" t="s">
        <v>445</v>
      </c>
      <c r="D119" s="719"/>
      <c r="E119" s="719"/>
      <c r="F119" s="724" t="s">
        <v>446</v>
      </c>
      <c r="H119" s="247">
        <v>15000</v>
      </c>
      <c r="J119" s="748"/>
      <c r="K119" s="748">
        <v>15000</v>
      </c>
      <c r="M119" s="748">
        <f t="shared" si="1"/>
        <v>0</v>
      </c>
    </row>
    <row r="120" spans="1:15">
      <c r="A120" s="724" t="s">
        <v>305</v>
      </c>
      <c r="B120" s="711"/>
      <c r="C120" s="723" t="s">
        <v>447</v>
      </c>
      <c r="D120" s="719"/>
      <c r="E120" s="719"/>
      <c r="F120" s="724" t="s">
        <v>448</v>
      </c>
      <c r="H120" s="247">
        <v>15000</v>
      </c>
      <c r="I120" s="711" t="s">
        <v>563</v>
      </c>
      <c r="J120" s="748"/>
      <c r="K120" s="748"/>
      <c r="M120" s="748">
        <f t="shared" si="1"/>
        <v>15000</v>
      </c>
    </row>
    <row r="121" spans="1:15" ht="15" thickBot="1">
      <c r="A121" s="713"/>
      <c r="B121" s="711"/>
      <c r="C121" s="713"/>
      <c r="D121" s="713"/>
      <c r="E121" s="713"/>
      <c r="F121" s="740" t="s">
        <v>449</v>
      </c>
      <c r="H121" s="248">
        <f>SUM(H110:H120)</f>
        <v>904129</v>
      </c>
      <c r="J121" s="749">
        <f>SUM(J110:J120)</f>
        <v>515815.67</v>
      </c>
      <c r="K121" s="749">
        <f>SUM(K110:K120)</f>
        <v>165000</v>
      </c>
      <c r="M121" s="749">
        <f>SUM(M110:M120)</f>
        <v>223313.33000000002</v>
      </c>
    </row>
    <row r="122" spans="1:15" ht="15" thickTop="1">
      <c r="A122" s="713"/>
      <c r="B122" s="711"/>
      <c r="C122" s="713"/>
      <c r="D122" s="713"/>
      <c r="E122" s="713"/>
      <c r="F122" s="740"/>
      <c r="H122" s="748"/>
      <c r="J122" s="748"/>
      <c r="K122" s="748"/>
      <c r="M122" s="748"/>
    </row>
    <row r="123" spans="1:15" ht="15.5">
      <c r="A123" s="713"/>
      <c r="B123" s="711"/>
      <c r="C123" s="741" t="s">
        <v>450</v>
      </c>
      <c r="D123" s="713"/>
      <c r="E123" s="713"/>
      <c r="F123" s="740"/>
      <c r="H123" s="748"/>
      <c r="J123" s="748"/>
      <c r="K123" s="748"/>
      <c r="M123" s="748"/>
    </row>
    <row r="124" spans="1:15">
      <c r="A124" s="731" t="s">
        <v>50</v>
      </c>
      <c r="B124" s="711"/>
      <c r="C124" s="742" t="s">
        <v>451</v>
      </c>
      <c r="D124" s="731"/>
      <c r="E124" s="713"/>
      <c r="F124" s="731" t="s">
        <v>452</v>
      </c>
      <c r="H124" s="748">
        <v>12800</v>
      </c>
      <c r="J124" s="748">
        <v>24848.27</v>
      </c>
      <c r="K124" s="748"/>
      <c r="L124" s="729"/>
      <c r="M124" s="748">
        <f t="shared" ref="M124:M131" si="2">+H124-J124-K124</f>
        <v>-12048.27</v>
      </c>
    </row>
    <row r="125" spans="1:15">
      <c r="A125" s="731" t="s">
        <v>50</v>
      </c>
      <c r="B125" s="711"/>
      <c r="C125" s="742" t="s">
        <v>323</v>
      </c>
      <c r="D125" s="740"/>
      <c r="E125" s="713"/>
      <c r="F125" s="731" t="s">
        <v>428</v>
      </c>
      <c r="H125" s="751">
        <v>10000</v>
      </c>
      <c r="J125" s="748"/>
      <c r="K125" s="748"/>
      <c r="M125" s="748">
        <f t="shared" si="2"/>
        <v>10000</v>
      </c>
    </row>
    <row r="126" spans="1:15">
      <c r="A126" s="731" t="s">
        <v>458</v>
      </c>
      <c r="B126" s="711"/>
      <c r="C126" s="743" t="s">
        <v>323</v>
      </c>
      <c r="D126" s="713"/>
      <c r="E126" s="713"/>
      <c r="F126" s="744" t="s">
        <v>562</v>
      </c>
      <c r="H126" s="751">
        <v>10000</v>
      </c>
      <c r="J126" s="748"/>
      <c r="K126" s="748">
        <v>10000</v>
      </c>
      <c r="M126" s="748">
        <f t="shared" si="2"/>
        <v>0</v>
      </c>
    </row>
    <row r="127" spans="1:15">
      <c r="A127" s="731" t="s">
        <v>48</v>
      </c>
      <c r="B127" s="711"/>
      <c r="C127" s="743" t="s">
        <v>323</v>
      </c>
      <c r="D127" s="713"/>
      <c r="E127" s="713"/>
      <c r="F127" s="744" t="s">
        <v>460</v>
      </c>
      <c r="H127" s="748">
        <v>242500</v>
      </c>
      <c r="J127" s="748">
        <v>9863.5</v>
      </c>
      <c r="K127" s="748"/>
      <c r="L127" s="729"/>
      <c r="M127" s="748">
        <f t="shared" si="2"/>
        <v>232636.5</v>
      </c>
    </row>
    <row r="128" spans="1:15" ht="14.4" customHeight="1">
      <c r="A128" s="724" t="s">
        <v>305</v>
      </c>
      <c r="B128" s="711"/>
      <c r="C128" s="743" t="s">
        <v>323</v>
      </c>
      <c r="D128" s="713"/>
      <c r="E128" s="713"/>
      <c r="F128" s="744" t="s">
        <v>561</v>
      </c>
      <c r="H128" s="748">
        <v>5000</v>
      </c>
      <c r="I128" s="711" t="s">
        <v>479</v>
      </c>
      <c r="J128" s="748"/>
      <c r="K128" s="748"/>
      <c r="M128" s="748">
        <f t="shared" si="2"/>
        <v>5000</v>
      </c>
    </row>
    <row r="129" spans="1:13">
      <c r="A129" s="724" t="s">
        <v>305</v>
      </c>
      <c r="B129" s="711"/>
      <c r="C129" s="743" t="s">
        <v>462</v>
      </c>
      <c r="D129" s="713"/>
      <c r="E129" s="713"/>
      <c r="F129" s="744" t="s">
        <v>463</v>
      </c>
      <c r="H129" s="748">
        <v>24276</v>
      </c>
      <c r="J129" s="748">
        <v>22734</v>
      </c>
      <c r="K129" s="748"/>
      <c r="M129" s="748">
        <f t="shared" si="2"/>
        <v>1542</v>
      </c>
    </row>
    <row r="130" spans="1:13">
      <c r="A130" s="724" t="s">
        <v>97</v>
      </c>
      <c r="B130" s="711"/>
      <c r="C130" s="743" t="s">
        <v>335</v>
      </c>
      <c r="D130" s="713"/>
      <c r="E130" s="713"/>
      <c r="F130" s="744" t="s">
        <v>464</v>
      </c>
      <c r="H130" s="748">
        <v>10000</v>
      </c>
      <c r="J130" s="748">
        <v>9050</v>
      </c>
      <c r="K130" s="748"/>
      <c r="M130" s="748">
        <f t="shared" si="2"/>
        <v>950</v>
      </c>
    </row>
    <row r="131" spans="1:13">
      <c r="A131" s="724" t="s">
        <v>305</v>
      </c>
      <c r="B131" s="711"/>
      <c r="C131" s="743" t="s">
        <v>335</v>
      </c>
      <c r="D131" s="713"/>
      <c r="E131" s="713"/>
      <c r="F131" s="744" t="s">
        <v>465</v>
      </c>
      <c r="H131" s="748">
        <v>8000</v>
      </c>
      <c r="J131" s="748">
        <v>8796.6</v>
      </c>
      <c r="K131" s="748"/>
      <c r="L131" s="729"/>
      <c r="M131" s="748">
        <f t="shared" si="2"/>
        <v>-796.60000000000036</v>
      </c>
    </row>
    <row r="132" spans="1:13" ht="15" thickBot="1">
      <c r="A132" s="713"/>
      <c r="B132" s="711"/>
      <c r="C132" s="713"/>
      <c r="D132" s="713"/>
      <c r="E132" s="713"/>
      <c r="F132" s="740" t="s">
        <v>466</v>
      </c>
      <c r="H132" s="248">
        <f>SUM(H124:H131)</f>
        <v>322576</v>
      </c>
      <c r="J132" s="749">
        <f>SUM(J124:J131)</f>
        <v>75292.37000000001</v>
      </c>
      <c r="K132" s="749">
        <f>SUM(K124:K131)</f>
        <v>10000</v>
      </c>
      <c r="M132" s="749">
        <f>SUM(M124:M131)</f>
        <v>237283.63</v>
      </c>
    </row>
    <row r="133" spans="1:13" ht="15" thickTop="1">
      <c r="A133" s="713"/>
      <c r="B133" s="711"/>
      <c r="C133" s="713"/>
      <c r="D133" s="713"/>
      <c r="E133" s="713"/>
      <c r="F133" s="731"/>
      <c r="H133" s="748"/>
      <c r="J133" s="748"/>
      <c r="K133" s="748"/>
      <c r="M133" s="748"/>
    </row>
    <row r="134" spans="1:13" ht="16" thickBot="1">
      <c r="A134" s="713"/>
      <c r="B134" s="711"/>
      <c r="C134" s="713"/>
      <c r="D134" s="713"/>
      <c r="E134" s="713"/>
      <c r="F134" s="745" t="s">
        <v>467</v>
      </c>
      <c r="H134" s="248">
        <f>H108+H121+H132</f>
        <v>1361705</v>
      </c>
      <c r="J134" s="749">
        <f>J108+J121+J132</f>
        <v>662396.92999999993</v>
      </c>
      <c r="K134" s="749">
        <f>K108+K121+K132</f>
        <v>175000</v>
      </c>
      <c r="M134" s="749">
        <f>M108+M121+M132</f>
        <v>524308.07000000007</v>
      </c>
    </row>
    <row r="135" spans="1:13" ht="16" thickTop="1">
      <c r="A135" s="713"/>
      <c r="B135" s="711"/>
      <c r="C135" s="713"/>
      <c r="D135" s="713"/>
      <c r="E135" s="713"/>
      <c r="F135" s="713"/>
      <c r="H135" s="748"/>
      <c r="J135" s="725"/>
      <c r="K135" s="725"/>
      <c r="M135" s="567"/>
    </row>
    <row r="136" spans="1:13" ht="15.5">
      <c r="A136" s="713"/>
      <c r="B136" s="711"/>
      <c r="C136" s="566" t="s">
        <v>411</v>
      </c>
      <c r="D136" s="490"/>
      <c r="E136" s="545"/>
      <c r="F136" s="490"/>
      <c r="G136" s="545"/>
      <c r="H136" s="753"/>
      <c r="I136" s="545"/>
      <c r="J136" s="551"/>
      <c r="K136" s="551"/>
      <c r="L136" s="545"/>
      <c r="M136" s="545"/>
    </row>
    <row r="137" spans="1:13" ht="15.5">
      <c r="A137" s="713"/>
      <c r="B137" s="711"/>
      <c r="C137" s="545"/>
      <c r="D137" s="490"/>
      <c r="E137" s="545"/>
      <c r="F137" s="545"/>
      <c r="G137" s="545"/>
      <c r="H137" s="753"/>
      <c r="I137" s="545"/>
      <c r="J137" s="551">
        <v>0</v>
      </c>
      <c r="K137" s="551">
        <v>0</v>
      </c>
      <c r="L137" s="545"/>
      <c r="M137" s="546">
        <f t="shared" ref="M137:M138" si="3">+H137-J137-K137</f>
        <v>0</v>
      </c>
    </row>
    <row r="138" spans="1:13" ht="15.5">
      <c r="A138" s="713"/>
      <c r="B138" s="713"/>
      <c r="C138" s="545"/>
      <c r="D138" s="490"/>
      <c r="E138" s="545"/>
      <c r="F138" s="545"/>
      <c r="G138" s="545"/>
      <c r="H138" s="753"/>
      <c r="I138" s="545"/>
      <c r="J138" s="551">
        <v>0</v>
      </c>
      <c r="K138" s="551">
        <v>0</v>
      </c>
      <c r="L138" s="545"/>
      <c r="M138" s="546">
        <f t="shared" si="3"/>
        <v>0</v>
      </c>
    </row>
    <row r="139" spans="1:13" ht="16" thickBot="1">
      <c r="A139" s="713"/>
      <c r="B139" s="713"/>
      <c r="C139" s="545"/>
      <c r="D139" s="490"/>
      <c r="E139" s="545"/>
      <c r="F139" s="564" t="s">
        <v>474</v>
      </c>
      <c r="G139" s="545"/>
      <c r="H139" s="554">
        <f>SUM(H137:H138)</f>
        <v>0</v>
      </c>
      <c r="I139" s="545"/>
      <c r="J139" s="554">
        <f>SUM(J137:J138)</f>
        <v>0</v>
      </c>
      <c r="K139" s="554">
        <f>SUM(K137:K138)</f>
        <v>0</v>
      </c>
      <c r="L139" s="545"/>
      <c r="M139" s="554">
        <f>SUM(M137:M138)</f>
        <v>0</v>
      </c>
    </row>
    <row r="140" spans="1:13" ht="16" thickTop="1">
      <c r="C140" s="545"/>
      <c r="D140" s="490"/>
      <c r="E140" s="545"/>
      <c r="F140" s="564"/>
      <c r="G140" s="545"/>
      <c r="H140" s="567"/>
      <c r="I140" s="545"/>
      <c r="J140" s="567"/>
      <c r="K140" s="567"/>
      <c r="L140" s="545"/>
      <c r="M140" s="567"/>
    </row>
    <row r="141" spans="1:13" ht="15.5">
      <c r="C141" s="561" t="s">
        <v>556</v>
      </c>
      <c r="D141" s="490"/>
      <c r="E141" s="545"/>
      <c r="F141" s="564"/>
      <c r="G141" s="545"/>
      <c r="H141" s="567"/>
      <c r="I141" s="545"/>
      <c r="J141" s="567"/>
      <c r="K141" s="567"/>
      <c r="L141" s="545"/>
      <c r="M141" s="567"/>
    </row>
    <row r="142" spans="1:13" ht="15.5">
      <c r="C142" s="545"/>
      <c r="D142" s="490"/>
      <c r="E142" s="545"/>
      <c r="F142" s="543"/>
      <c r="G142" s="545"/>
      <c r="H142" s="753"/>
      <c r="I142" s="545"/>
      <c r="J142" s="568">
        <v>0</v>
      </c>
      <c r="K142" s="568">
        <v>0</v>
      </c>
      <c r="L142" s="545"/>
      <c r="M142" s="546">
        <f>+H142-J142-K142</f>
        <v>0</v>
      </c>
    </row>
    <row r="143" spans="1:13" ht="16" thickBot="1">
      <c r="C143" s="545"/>
      <c r="D143" s="490"/>
      <c r="E143" s="545"/>
      <c r="F143" s="564" t="s">
        <v>360</v>
      </c>
      <c r="G143" s="545"/>
      <c r="H143" s="554">
        <f>SUM(H142:H142)</f>
        <v>0</v>
      </c>
      <c r="I143" s="545"/>
      <c r="J143" s="554">
        <f>SUM(J142:J142)</f>
        <v>0</v>
      </c>
      <c r="K143" s="554">
        <f>SUM(K142:K142)</f>
        <v>0</v>
      </c>
      <c r="L143" s="545"/>
      <c r="M143" s="554">
        <f>SUM(M142:M142)</f>
        <v>0</v>
      </c>
    </row>
    <row r="144" spans="1:13" ht="16" thickTop="1">
      <c r="C144" s="545"/>
      <c r="D144" s="490"/>
      <c r="E144" s="545"/>
      <c r="F144" s="564"/>
      <c r="G144" s="545"/>
      <c r="H144" s="567"/>
      <c r="I144" s="545"/>
      <c r="J144" s="567"/>
      <c r="K144" s="567"/>
      <c r="L144" s="545"/>
      <c r="M144" s="567"/>
    </row>
    <row r="145" spans="3:15" ht="15.5">
      <c r="C145" s="545"/>
      <c r="D145" s="490"/>
      <c r="E145" s="545"/>
      <c r="F145" s="564"/>
      <c r="G145" s="545"/>
      <c r="H145" s="567"/>
      <c r="I145" s="545"/>
      <c r="J145" s="567"/>
      <c r="K145" s="567"/>
      <c r="L145" s="545"/>
      <c r="M145" s="567"/>
    </row>
    <row r="146" spans="3:15" ht="16" thickBot="1">
      <c r="C146" s="545"/>
      <c r="D146" s="490"/>
      <c r="E146" s="545"/>
      <c r="F146" s="569" t="s">
        <v>471</v>
      </c>
      <c r="G146" s="545"/>
      <c r="H146" s="554">
        <f>+H143+H139+H134</f>
        <v>1361705</v>
      </c>
      <c r="I146" s="545"/>
      <c r="J146" s="554">
        <f>+J143+J139+J134</f>
        <v>662396.92999999993</v>
      </c>
      <c r="K146" s="554">
        <f>+K143+K139+K134</f>
        <v>175000</v>
      </c>
      <c r="L146" s="545"/>
      <c r="M146" s="554">
        <f>+M143+M139+M134</f>
        <v>524308.07000000007</v>
      </c>
      <c r="O146" s="554">
        <f>SUM(O102:O145)</f>
        <v>635590.13</v>
      </c>
    </row>
    <row r="147" spans="3:15" ht="15" thickTop="1">
      <c r="E147" s="747"/>
      <c r="F147" s="711"/>
      <c r="G147" s="725"/>
      <c r="H147" s="754"/>
    </row>
    <row r="148" spans="3:15">
      <c r="E148" s="747"/>
      <c r="F148" s="711"/>
      <c r="G148" s="725"/>
      <c r="H148" s="754"/>
    </row>
    <row r="149" spans="3:15">
      <c r="H149" s="748"/>
    </row>
    <row r="150" spans="3:15">
      <c r="H150" s="748"/>
    </row>
    <row r="151" spans="3:15">
      <c r="H151" s="748"/>
    </row>
    <row r="152" spans="3:15">
      <c r="H152" s="748"/>
    </row>
  </sheetData>
  <mergeCells count="3">
    <mergeCell ref="H26:M26"/>
    <mergeCell ref="F95:M95"/>
    <mergeCell ref="J27:K27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6"/>
  <sheetViews>
    <sheetView showGridLines="0" workbookViewId="0"/>
  </sheetViews>
  <sheetFormatPr defaultRowHeight="12.5"/>
  <cols>
    <col min="1" max="1" width="9.08984375" style="177"/>
    <col min="2" max="2" width="22" style="177" customWidth="1"/>
    <col min="3" max="3" width="8.6328125" style="177" customWidth="1"/>
    <col min="4" max="4" width="17.6328125" style="177" customWidth="1"/>
    <col min="5" max="5" width="4.6328125" style="177" customWidth="1"/>
    <col min="6" max="6" width="12.36328125" style="177" bestFit="1" customWidth="1"/>
    <col min="7" max="7" width="18" style="177" customWidth="1"/>
    <col min="8" max="8" width="14" style="177" hidden="1" customWidth="1"/>
    <col min="9" max="9" width="12.36328125" style="177" bestFit="1" customWidth="1"/>
    <col min="10" max="10" width="1.90625" style="177" customWidth="1"/>
    <col min="11" max="11" width="14.453125" style="177" bestFit="1" customWidth="1"/>
    <col min="12" max="12" width="3.6328125" style="177" customWidth="1"/>
    <col min="13" max="13" width="16" style="177" customWidth="1"/>
    <col min="14" max="256" width="9.08984375" style="177"/>
    <col min="257" max="257" width="28.453125" style="177" customWidth="1"/>
    <col min="258" max="258" width="2.453125" style="177" customWidth="1"/>
    <col min="259" max="260" width="10.36328125" style="177" bestFit="1" customWidth="1"/>
    <col min="261" max="261" width="11.36328125" style="177" bestFit="1" customWidth="1"/>
    <col min="262" max="262" width="3.08984375" style="177" customWidth="1"/>
    <col min="263" max="263" width="10.90625" style="177" bestFit="1" customWidth="1"/>
    <col min="264" max="264" width="14" style="177" bestFit="1" customWidth="1"/>
    <col min="265" max="265" width="9.6328125" style="177" bestFit="1" customWidth="1"/>
    <col min="266" max="266" width="1.90625" style="177" customWidth="1"/>
    <col min="267" max="267" width="11.36328125" style="177" bestFit="1" customWidth="1"/>
    <col min="268" max="512" width="9.08984375" style="177"/>
    <col min="513" max="513" width="28.453125" style="177" customWidth="1"/>
    <col min="514" max="514" width="2.453125" style="177" customWidth="1"/>
    <col min="515" max="516" width="10.36328125" style="177" bestFit="1" customWidth="1"/>
    <col min="517" max="517" width="11.36328125" style="177" bestFit="1" customWidth="1"/>
    <col min="518" max="518" width="3.08984375" style="177" customWidth="1"/>
    <col min="519" max="519" width="10.90625" style="177" bestFit="1" customWidth="1"/>
    <col min="520" max="520" width="14" style="177" bestFit="1" customWidth="1"/>
    <col min="521" max="521" width="9.6328125" style="177" bestFit="1" customWidth="1"/>
    <col min="522" max="522" width="1.90625" style="177" customWidth="1"/>
    <col min="523" max="523" width="11.36328125" style="177" bestFit="1" customWidth="1"/>
    <col min="524" max="768" width="9.08984375" style="177"/>
    <col min="769" max="769" width="28.453125" style="177" customWidth="1"/>
    <col min="770" max="770" width="2.453125" style="177" customWidth="1"/>
    <col min="771" max="772" width="10.36328125" style="177" bestFit="1" customWidth="1"/>
    <col min="773" max="773" width="11.36328125" style="177" bestFit="1" customWidth="1"/>
    <col min="774" max="774" width="3.08984375" style="177" customWidth="1"/>
    <col min="775" max="775" width="10.90625" style="177" bestFit="1" customWidth="1"/>
    <col min="776" max="776" width="14" style="177" bestFit="1" customWidth="1"/>
    <col min="777" max="777" width="9.6328125" style="177" bestFit="1" customWidth="1"/>
    <col min="778" max="778" width="1.90625" style="177" customWidth="1"/>
    <col min="779" max="779" width="11.36328125" style="177" bestFit="1" customWidth="1"/>
    <col min="780" max="1024" width="9.08984375" style="177"/>
    <col min="1025" max="1025" width="28.453125" style="177" customWidth="1"/>
    <col min="1026" max="1026" width="2.453125" style="177" customWidth="1"/>
    <col min="1027" max="1028" width="10.36328125" style="177" bestFit="1" customWidth="1"/>
    <col min="1029" max="1029" width="11.36328125" style="177" bestFit="1" customWidth="1"/>
    <col min="1030" max="1030" width="3.08984375" style="177" customWidth="1"/>
    <col min="1031" max="1031" width="10.90625" style="177" bestFit="1" customWidth="1"/>
    <col min="1032" max="1032" width="14" style="177" bestFit="1" customWidth="1"/>
    <col min="1033" max="1033" width="9.6328125" style="177" bestFit="1" customWidth="1"/>
    <col min="1034" max="1034" width="1.90625" style="177" customWidth="1"/>
    <col min="1035" max="1035" width="11.36328125" style="177" bestFit="1" customWidth="1"/>
    <col min="1036" max="1280" width="9.08984375" style="177"/>
    <col min="1281" max="1281" width="28.453125" style="177" customWidth="1"/>
    <col min="1282" max="1282" width="2.453125" style="177" customWidth="1"/>
    <col min="1283" max="1284" width="10.36328125" style="177" bestFit="1" customWidth="1"/>
    <col min="1285" max="1285" width="11.36328125" style="177" bestFit="1" customWidth="1"/>
    <col min="1286" max="1286" width="3.08984375" style="177" customWidth="1"/>
    <col min="1287" max="1287" width="10.90625" style="177" bestFit="1" customWidth="1"/>
    <col min="1288" max="1288" width="14" style="177" bestFit="1" customWidth="1"/>
    <col min="1289" max="1289" width="9.6328125" style="177" bestFit="1" customWidth="1"/>
    <col min="1290" max="1290" width="1.90625" style="177" customWidth="1"/>
    <col min="1291" max="1291" width="11.36328125" style="177" bestFit="1" customWidth="1"/>
    <col min="1292" max="1536" width="9.08984375" style="177"/>
    <col min="1537" max="1537" width="28.453125" style="177" customWidth="1"/>
    <col min="1538" max="1538" width="2.453125" style="177" customWidth="1"/>
    <col min="1539" max="1540" width="10.36328125" style="177" bestFit="1" customWidth="1"/>
    <col min="1541" max="1541" width="11.36328125" style="177" bestFit="1" customWidth="1"/>
    <col min="1542" max="1542" width="3.08984375" style="177" customWidth="1"/>
    <col min="1543" max="1543" width="10.90625" style="177" bestFit="1" customWidth="1"/>
    <col min="1544" max="1544" width="14" style="177" bestFit="1" customWidth="1"/>
    <col min="1545" max="1545" width="9.6328125" style="177" bestFit="1" customWidth="1"/>
    <col min="1546" max="1546" width="1.90625" style="177" customWidth="1"/>
    <col min="1547" max="1547" width="11.36328125" style="177" bestFit="1" customWidth="1"/>
    <col min="1548" max="1792" width="9.08984375" style="177"/>
    <col min="1793" max="1793" width="28.453125" style="177" customWidth="1"/>
    <col min="1794" max="1794" width="2.453125" style="177" customWidth="1"/>
    <col min="1795" max="1796" width="10.36328125" style="177" bestFit="1" customWidth="1"/>
    <col min="1797" max="1797" width="11.36328125" style="177" bestFit="1" customWidth="1"/>
    <col min="1798" max="1798" width="3.08984375" style="177" customWidth="1"/>
    <col min="1799" max="1799" width="10.90625" style="177" bestFit="1" customWidth="1"/>
    <col min="1800" max="1800" width="14" style="177" bestFit="1" customWidth="1"/>
    <col min="1801" max="1801" width="9.6328125" style="177" bestFit="1" customWidth="1"/>
    <col min="1802" max="1802" width="1.90625" style="177" customWidth="1"/>
    <col min="1803" max="1803" width="11.36328125" style="177" bestFit="1" customWidth="1"/>
    <col min="1804" max="2048" width="9.08984375" style="177"/>
    <col min="2049" max="2049" width="28.453125" style="177" customWidth="1"/>
    <col min="2050" max="2050" width="2.453125" style="177" customWidth="1"/>
    <col min="2051" max="2052" width="10.36328125" style="177" bestFit="1" customWidth="1"/>
    <col min="2053" max="2053" width="11.36328125" style="177" bestFit="1" customWidth="1"/>
    <col min="2054" max="2054" width="3.08984375" style="177" customWidth="1"/>
    <col min="2055" max="2055" width="10.90625" style="177" bestFit="1" customWidth="1"/>
    <col min="2056" max="2056" width="14" style="177" bestFit="1" customWidth="1"/>
    <col min="2057" max="2057" width="9.6328125" style="177" bestFit="1" customWidth="1"/>
    <col min="2058" max="2058" width="1.90625" style="177" customWidth="1"/>
    <col min="2059" max="2059" width="11.36328125" style="177" bestFit="1" customWidth="1"/>
    <col min="2060" max="2304" width="9.08984375" style="177"/>
    <col min="2305" max="2305" width="28.453125" style="177" customWidth="1"/>
    <col min="2306" max="2306" width="2.453125" style="177" customWidth="1"/>
    <col min="2307" max="2308" width="10.36328125" style="177" bestFit="1" customWidth="1"/>
    <col min="2309" max="2309" width="11.36328125" style="177" bestFit="1" customWidth="1"/>
    <col min="2310" max="2310" width="3.08984375" style="177" customWidth="1"/>
    <col min="2311" max="2311" width="10.90625" style="177" bestFit="1" customWidth="1"/>
    <col min="2312" max="2312" width="14" style="177" bestFit="1" customWidth="1"/>
    <col min="2313" max="2313" width="9.6328125" style="177" bestFit="1" customWidth="1"/>
    <col min="2314" max="2314" width="1.90625" style="177" customWidth="1"/>
    <col min="2315" max="2315" width="11.36328125" style="177" bestFit="1" customWidth="1"/>
    <col min="2316" max="2560" width="9.08984375" style="177"/>
    <col min="2561" max="2561" width="28.453125" style="177" customWidth="1"/>
    <col min="2562" max="2562" width="2.453125" style="177" customWidth="1"/>
    <col min="2563" max="2564" width="10.36328125" style="177" bestFit="1" customWidth="1"/>
    <col min="2565" max="2565" width="11.36328125" style="177" bestFit="1" customWidth="1"/>
    <col min="2566" max="2566" width="3.08984375" style="177" customWidth="1"/>
    <col min="2567" max="2567" width="10.90625" style="177" bestFit="1" customWidth="1"/>
    <col min="2568" max="2568" width="14" style="177" bestFit="1" customWidth="1"/>
    <col min="2569" max="2569" width="9.6328125" style="177" bestFit="1" customWidth="1"/>
    <col min="2570" max="2570" width="1.90625" style="177" customWidth="1"/>
    <col min="2571" max="2571" width="11.36328125" style="177" bestFit="1" customWidth="1"/>
    <col min="2572" max="2816" width="9.08984375" style="177"/>
    <col min="2817" max="2817" width="28.453125" style="177" customWidth="1"/>
    <col min="2818" max="2818" width="2.453125" style="177" customWidth="1"/>
    <col min="2819" max="2820" width="10.36328125" style="177" bestFit="1" customWidth="1"/>
    <col min="2821" max="2821" width="11.36328125" style="177" bestFit="1" customWidth="1"/>
    <col min="2822" max="2822" width="3.08984375" style="177" customWidth="1"/>
    <col min="2823" max="2823" width="10.90625" style="177" bestFit="1" customWidth="1"/>
    <col min="2824" max="2824" width="14" style="177" bestFit="1" customWidth="1"/>
    <col min="2825" max="2825" width="9.6328125" style="177" bestFit="1" customWidth="1"/>
    <col min="2826" max="2826" width="1.90625" style="177" customWidth="1"/>
    <col min="2827" max="2827" width="11.36328125" style="177" bestFit="1" customWidth="1"/>
    <col min="2828" max="3072" width="9.08984375" style="177"/>
    <col min="3073" max="3073" width="28.453125" style="177" customWidth="1"/>
    <col min="3074" max="3074" width="2.453125" style="177" customWidth="1"/>
    <col min="3075" max="3076" width="10.36328125" style="177" bestFit="1" customWidth="1"/>
    <col min="3077" max="3077" width="11.36328125" style="177" bestFit="1" customWidth="1"/>
    <col min="3078" max="3078" width="3.08984375" style="177" customWidth="1"/>
    <col min="3079" max="3079" width="10.90625" style="177" bestFit="1" customWidth="1"/>
    <col min="3080" max="3080" width="14" style="177" bestFit="1" customWidth="1"/>
    <col min="3081" max="3081" width="9.6328125" style="177" bestFit="1" customWidth="1"/>
    <col min="3082" max="3082" width="1.90625" style="177" customWidth="1"/>
    <col min="3083" max="3083" width="11.36328125" style="177" bestFit="1" customWidth="1"/>
    <col min="3084" max="3328" width="9.08984375" style="177"/>
    <col min="3329" max="3329" width="28.453125" style="177" customWidth="1"/>
    <col min="3330" max="3330" width="2.453125" style="177" customWidth="1"/>
    <col min="3331" max="3332" width="10.36328125" style="177" bestFit="1" customWidth="1"/>
    <col min="3333" max="3333" width="11.36328125" style="177" bestFit="1" customWidth="1"/>
    <col min="3334" max="3334" width="3.08984375" style="177" customWidth="1"/>
    <col min="3335" max="3335" width="10.90625" style="177" bestFit="1" customWidth="1"/>
    <col min="3336" max="3336" width="14" style="177" bestFit="1" customWidth="1"/>
    <col min="3337" max="3337" width="9.6328125" style="177" bestFit="1" customWidth="1"/>
    <col min="3338" max="3338" width="1.90625" style="177" customWidth="1"/>
    <col min="3339" max="3339" width="11.36328125" style="177" bestFit="1" customWidth="1"/>
    <col min="3340" max="3584" width="9.08984375" style="177"/>
    <col min="3585" max="3585" width="28.453125" style="177" customWidth="1"/>
    <col min="3586" max="3586" width="2.453125" style="177" customWidth="1"/>
    <col min="3587" max="3588" width="10.36328125" style="177" bestFit="1" customWidth="1"/>
    <col min="3589" max="3589" width="11.36328125" style="177" bestFit="1" customWidth="1"/>
    <col min="3590" max="3590" width="3.08984375" style="177" customWidth="1"/>
    <col min="3591" max="3591" width="10.90625" style="177" bestFit="1" customWidth="1"/>
    <col min="3592" max="3592" width="14" style="177" bestFit="1" customWidth="1"/>
    <col min="3593" max="3593" width="9.6328125" style="177" bestFit="1" customWidth="1"/>
    <col min="3594" max="3594" width="1.90625" style="177" customWidth="1"/>
    <col min="3595" max="3595" width="11.36328125" style="177" bestFit="1" customWidth="1"/>
    <col min="3596" max="3840" width="9.08984375" style="177"/>
    <col min="3841" max="3841" width="28.453125" style="177" customWidth="1"/>
    <col min="3842" max="3842" width="2.453125" style="177" customWidth="1"/>
    <col min="3843" max="3844" width="10.36328125" style="177" bestFit="1" customWidth="1"/>
    <col min="3845" max="3845" width="11.36328125" style="177" bestFit="1" customWidth="1"/>
    <col min="3846" max="3846" width="3.08984375" style="177" customWidth="1"/>
    <col min="3847" max="3847" width="10.90625" style="177" bestFit="1" customWidth="1"/>
    <col min="3848" max="3848" width="14" style="177" bestFit="1" customWidth="1"/>
    <col min="3849" max="3849" width="9.6328125" style="177" bestFit="1" customWidth="1"/>
    <col min="3850" max="3850" width="1.90625" style="177" customWidth="1"/>
    <col min="3851" max="3851" width="11.36328125" style="177" bestFit="1" customWidth="1"/>
    <col min="3852" max="4096" width="9.08984375" style="177"/>
    <col min="4097" max="4097" width="28.453125" style="177" customWidth="1"/>
    <col min="4098" max="4098" width="2.453125" style="177" customWidth="1"/>
    <col min="4099" max="4100" width="10.36328125" style="177" bestFit="1" customWidth="1"/>
    <col min="4101" max="4101" width="11.36328125" style="177" bestFit="1" customWidth="1"/>
    <col min="4102" max="4102" width="3.08984375" style="177" customWidth="1"/>
    <col min="4103" max="4103" width="10.90625" style="177" bestFit="1" customWidth="1"/>
    <col min="4104" max="4104" width="14" style="177" bestFit="1" customWidth="1"/>
    <col min="4105" max="4105" width="9.6328125" style="177" bestFit="1" customWidth="1"/>
    <col min="4106" max="4106" width="1.90625" style="177" customWidth="1"/>
    <col min="4107" max="4107" width="11.36328125" style="177" bestFit="1" customWidth="1"/>
    <col min="4108" max="4352" width="9.08984375" style="177"/>
    <col min="4353" max="4353" width="28.453125" style="177" customWidth="1"/>
    <col min="4354" max="4354" width="2.453125" style="177" customWidth="1"/>
    <col min="4355" max="4356" width="10.36328125" style="177" bestFit="1" customWidth="1"/>
    <col min="4357" max="4357" width="11.36328125" style="177" bestFit="1" customWidth="1"/>
    <col min="4358" max="4358" width="3.08984375" style="177" customWidth="1"/>
    <col min="4359" max="4359" width="10.90625" style="177" bestFit="1" customWidth="1"/>
    <col min="4360" max="4360" width="14" style="177" bestFit="1" customWidth="1"/>
    <col min="4361" max="4361" width="9.6328125" style="177" bestFit="1" customWidth="1"/>
    <col min="4362" max="4362" width="1.90625" style="177" customWidth="1"/>
    <col min="4363" max="4363" width="11.36328125" style="177" bestFit="1" customWidth="1"/>
    <col min="4364" max="4608" width="9.08984375" style="177"/>
    <col min="4609" max="4609" width="28.453125" style="177" customWidth="1"/>
    <col min="4610" max="4610" width="2.453125" style="177" customWidth="1"/>
    <col min="4611" max="4612" width="10.36328125" style="177" bestFit="1" customWidth="1"/>
    <col min="4613" max="4613" width="11.36328125" style="177" bestFit="1" customWidth="1"/>
    <col min="4614" max="4614" width="3.08984375" style="177" customWidth="1"/>
    <col min="4615" max="4615" width="10.90625" style="177" bestFit="1" customWidth="1"/>
    <col min="4616" max="4616" width="14" style="177" bestFit="1" customWidth="1"/>
    <col min="4617" max="4617" width="9.6328125" style="177" bestFit="1" customWidth="1"/>
    <col min="4618" max="4618" width="1.90625" style="177" customWidth="1"/>
    <col min="4619" max="4619" width="11.36328125" style="177" bestFit="1" customWidth="1"/>
    <col min="4620" max="4864" width="9.08984375" style="177"/>
    <col min="4865" max="4865" width="28.453125" style="177" customWidth="1"/>
    <col min="4866" max="4866" width="2.453125" style="177" customWidth="1"/>
    <col min="4867" max="4868" width="10.36328125" style="177" bestFit="1" customWidth="1"/>
    <col min="4869" max="4869" width="11.36328125" style="177" bestFit="1" customWidth="1"/>
    <col min="4870" max="4870" width="3.08984375" style="177" customWidth="1"/>
    <col min="4871" max="4871" width="10.90625" style="177" bestFit="1" customWidth="1"/>
    <col min="4872" max="4872" width="14" style="177" bestFit="1" customWidth="1"/>
    <col min="4873" max="4873" width="9.6328125" style="177" bestFit="1" customWidth="1"/>
    <col min="4874" max="4874" width="1.90625" style="177" customWidth="1"/>
    <col min="4875" max="4875" width="11.36328125" style="177" bestFit="1" customWidth="1"/>
    <col min="4876" max="5120" width="9.08984375" style="177"/>
    <col min="5121" max="5121" width="28.453125" style="177" customWidth="1"/>
    <col min="5122" max="5122" width="2.453125" style="177" customWidth="1"/>
    <col min="5123" max="5124" width="10.36328125" style="177" bestFit="1" customWidth="1"/>
    <col min="5125" max="5125" width="11.36328125" style="177" bestFit="1" customWidth="1"/>
    <col min="5126" max="5126" width="3.08984375" style="177" customWidth="1"/>
    <col min="5127" max="5127" width="10.90625" style="177" bestFit="1" customWidth="1"/>
    <col min="5128" max="5128" width="14" style="177" bestFit="1" customWidth="1"/>
    <col min="5129" max="5129" width="9.6328125" style="177" bestFit="1" customWidth="1"/>
    <col min="5130" max="5130" width="1.90625" style="177" customWidth="1"/>
    <col min="5131" max="5131" width="11.36328125" style="177" bestFit="1" customWidth="1"/>
    <col min="5132" max="5376" width="9.08984375" style="177"/>
    <col min="5377" max="5377" width="28.453125" style="177" customWidth="1"/>
    <col min="5378" max="5378" width="2.453125" style="177" customWidth="1"/>
    <col min="5379" max="5380" width="10.36328125" style="177" bestFit="1" customWidth="1"/>
    <col min="5381" max="5381" width="11.36328125" style="177" bestFit="1" customWidth="1"/>
    <col min="5382" max="5382" width="3.08984375" style="177" customWidth="1"/>
    <col min="5383" max="5383" width="10.90625" style="177" bestFit="1" customWidth="1"/>
    <col min="5384" max="5384" width="14" style="177" bestFit="1" customWidth="1"/>
    <col min="5385" max="5385" width="9.6328125" style="177" bestFit="1" customWidth="1"/>
    <col min="5386" max="5386" width="1.90625" style="177" customWidth="1"/>
    <col min="5387" max="5387" width="11.36328125" style="177" bestFit="1" customWidth="1"/>
    <col min="5388" max="5632" width="9.08984375" style="177"/>
    <col min="5633" max="5633" width="28.453125" style="177" customWidth="1"/>
    <col min="5634" max="5634" width="2.453125" style="177" customWidth="1"/>
    <col min="5635" max="5636" width="10.36328125" style="177" bestFit="1" customWidth="1"/>
    <col min="5637" max="5637" width="11.36328125" style="177" bestFit="1" customWidth="1"/>
    <col min="5638" max="5638" width="3.08984375" style="177" customWidth="1"/>
    <col min="5639" max="5639" width="10.90625" style="177" bestFit="1" customWidth="1"/>
    <col min="5640" max="5640" width="14" style="177" bestFit="1" customWidth="1"/>
    <col min="5641" max="5641" width="9.6328125" style="177" bestFit="1" customWidth="1"/>
    <col min="5642" max="5642" width="1.90625" style="177" customWidth="1"/>
    <col min="5643" max="5643" width="11.36328125" style="177" bestFit="1" customWidth="1"/>
    <col min="5644" max="5888" width="9.08984375" style="177"/>
    <col min="5889" max="5889" width="28.453125" style="177" customWidth="1"/>
    <col min="5890" max="5890" width="2.453125" style="177" customWidth="1"/>
    <col min="5891" max="5892" width="10.36328125" style="177" bestFit="1" customWidth="1"/>
    <col min="5893" max="5893" width="11.36328125" style="177" bestFit="1" customWidth="1"/>
    <col min="5894" max="5894" width="3.08984375" style="177" customWidth="1"/>
    <col min="5895" max="5895" width="10.90625" style="177" bestFit="1" customWidth="1"/>
    <col min="5896" max="5896" width="14" style="177" bestFit="1" customWidth="1"/>
    <col min="5897" max="5897" width="9.6328125" style="177" bestFit="1" customWidth="1"/>
    <col min="5898" max="5898" width="1.90625" style="177" customWidth="1"/>
    <col min="5899" max="5899" width="11.36328125" style="177" bestFit="1" customWidth="1"/>
    <col min="5900" max="6144" width="9.08984375" style="177"/>
    <col min="6145" max="6145" width="28.453125" style="177" customWidth="1"/>
    <col min="6146" max="6146" width="2.453125" style="177" customWidth="1"/>
    <col min="6147" max="6148" width="10.36328125" style="177" bestFit="1" customWidth="1"/>
    <col min="6149" max="6149" width="11.36328125" style="177" bestFit="1" customWidth="1"/>
    <col min="6150" max="6150" width="3.08984375" style="177" customWidth="1"/>
    <col min="6151" max="6151" width="10.90625" style="177" bestFit="1" customWidth="1"/>
    <col min="6152" max="6152" width="14" style="177" bestFit="1" customWidth="1"/>
    <col min="6153" max="6153" width="9.6328125" style="177" bestFit="1" customWidth="1"/>
    <col min="6154" max="6154" width="1.90625" style="177" customWidth="1"/>
    <col min="6155" max="6155" width="11.36328125" style="177" bestFit="1" customWidth="1"/>
    <col min="6156" max="6400" width="9.08984375" style="177"/>
    <col min="6401" max="6401" width="28.453125" style="177" customWidth="1"/>
    <col min="6402" max="6402" width="2.453125" style="177" customWidth="1"/>
    <col min="6403" max="6404" width="10.36328125" style="177" bestFit="1" customWidth="1"/>
    <col min="6405" max="6405" width="11.36328125" style="177" bestFit="1" customWidth="1"/>
    <col min="6406" max="6406" width="3.08984375" style="177" customWidth="1"/>
    <col min="6407" max="6407" width="10.90625" style="177" bestFit="1" customWidth="1"/>
    <col min="6408" max="6408" width="14" style="177" bestFit="1" customWidth="1"/>
    <col min="6409" max="6409" width="9.6328125" style="177" bestFit="1" customWidth="1"/>
    <col min="6410" max="6410" width="1.90625" style="177" customWidth="1"/>
    <col min="6411" max="6411" width="11.36328125" style="177" bestFit="1" customWidth="1"/>
    <col min="6412" max="6656" width="9.08984375" style="177"/>
    <col min="6657" max="6657" width="28.453125" style="177" customWidth="1"/>
    <col min="6658" max="6658" width="2.453125" style="177" customWidth="1"/>
    <col min="6659" max="6660" width="10.36328125" style="177" bestFit="1" customWidth="1"/>
    <col min="6661" max="6661" width="11.36328125" style="177" bestFit="1" customWidth="1"/>
    <col min="6662" max="6662" width="3.08984375" style="177" customWidth="1"/>
    <col min="6663" max="6663" width="10.90625" style="177" bestFit="1" customWidth="1"/>
    <col min="6664" max="6664" width="14" style="177" bestFit="1" customWidth="1"/>
    <col min="6665" max="6665" width="9.6328125" style="177" bestFit="1" customWidth="1"/>
    <col min="6666" max="6666" width="1.90625" style="177" customWidth="1"/>
    <col min="6667" max="6667" width="11.36328125" style="177" bestFit="1" customWidth="1"/>
    <col min="6668" max="6912" width="9.08984375" style="177"/>
    <col min="6913" max="6913" width="28.453125" style="177" customWidth="1"/>
    <col min="6914" max="6914" width="2.453125" style="177" customWidth="1"/>
    <col min="6915" max="6916" width="10.36328125" style="177" bestFit="1" customWidth="1"/>
    <col min="6917" max="6917" width="11.36328125" style="177" bestFit="1" customWidth="1"/>
    <col min="6918" max="6918" width="3.08984375" style="177" customWidth="1"/>
    <col min="6919" max="6919" width="10.90625" style="177" bestFit="1" customWidth="1"/>
    <col min="6920" max="6920" width="14" style="177" bestFit="1" customWidth="1"/>
    <col min="6921" max="6921" width="9.6328125" style="177" bestFit="1" customWidth="1"/>
    <col min="6922" max="6922" width="1.90625" style="177" customWidth="1"/>
    <col min="6923" max="6923" width="11.36328125" style="177" bestFit="1" customWidth="1"/>
    <col min="6924" max="7168" width="9.08984375" style="177"/>
    <col min="7169" max="7169" width="28.453125" style="177" customWidth="1"/>
    <col min="7170" max="7170" width="2.453125" style="177" customWidth="1"/>
    <col min="7171" max="7172" width="10.36328125" style="177" bestFit="1" customWidth="1"/>
    <col min="7173" max="7173" width="11.36328125" style="177" bestFit="1" customWidth="1"/>
    <col min="7174" max="7174" width="3.08984375" style="177" customWidth="1"/>
    <col min="7175" max="7175" width="10.90625" style="177" bestFit="1" customWidth="1"/>
    <col min="7176" max="7176" width="14" style="177" bestFit="1" customWidth="1"/>
    <col min="7177" max="7177" width="9.6328125" style="177" bestFit="1" customWidth="1"/>
    <col min="7178" max="7178" width="1.90625" style="177" customWidth="1"/>
    <col min="7179" max="7179" width="11.36328125" style="177" bestFit="1" customWidth="1"/>
    <col min="7180" max="7424" width="9.08984375" style="177"/>
    <col min="7425" max="7425" width="28.453125" style="177" customWidth="1"/>
    <col min="7426" max="7426" width="2.453125" style="177" customWidth="1"/>
    <col min="7427" max="7428" width="10.36328125" style="177" bestFit="1" customWidth="1"/>
    <col min="7429" max="7429" width="11.36328125" style="177" bestFit="1" customWidth="1"/>
    <col min="7430" max="7430" width="3.08984375" style="177" customWidth="1"/>
    <col min="7431" max="7431" width="10.90625" style="177" bestFit="1" customWidth="1"/>
    <col min="7432" max="7432" width="14" style="177" bestFit="1" customWidth="1"/>
    <col min="7433" max="7433" width="9.6328125" style="177" bestFit="1" customWidth="1"/>
    <col min="7434" max="7434" width="1.90625" style="177" customWidth="1"/>
    <col min="7435" max="7435" width="11.36328125" style="177" bestFit="1" customWidth="1"/>
    <col min="7436" max="7680" width="9.08984375" style="177"/>
    <col min="7681" max="7681" width="28.453125" style="177" customWidth="1"/>
    <col min="7682" max="7682" width="2.453125" style="177" customWidth="1"/>
    <col min="7683" max="7684" width="10.36328125" style="177" bestFit="1" customWidth="1"/>
    <col min="7685" max="7685" width="11.36328125" style="177" bestFit="1" customWidth="1"/>
    <col min="7686" max="7686" width="3.08984375" style="177" customWidth="1"/>
    <col min="7687" max="7687" width="10.90625" style="177" bestFit="1" customWidth="1"/>
    <col min="7688" max="7688" width="14" style="177" bestFit="1" customWidth="1"/>
    <col min="7689" max="7689" width="9.6328125" style="177" bestFit="1" customWidth="1"/>
    <col min="7690" max="7690" width="1.90625" style="177" customWidth="1"/>
    <col min="7691" max="7691" width="11.36328125" style="177" bestFit="1" customWidth="1"/>
    <col min="7692" max="7936" width="9.08984375" style="177"/>
    <col min="7937" max="7937" width="28.453125" style="177" customWidth="1"/>
    <col min="7938" max="7938" width="2.453125" style="177" customWidth="1"/>
    <col min="7939" max="7940" width="10.36328125" style="177" bestFit="1" customWidth="1"/>
    <col min="7941" max="7941" width="11.36328125" style="177" bestFit="1" customWidth="1"/>
    <col min="7942" max="7942" width="3.08984375" style="177" customWidth="1"/>
    <col min="7943" max="7943" width="10.90625" style="177" bestFit="1" customWidth="1"/>
    <col min="7944" max="7944" width="14" style="177" bestFit="1" customWidth="1"/>
    <col min="7945" max="7945" width="9.6328125" style="177" bestFit="1" customWidth="1"/>
    <col min="7946" max="7946" width="1.90625" style="177" customWidth="1"/>
    <col min="7947" max="7947" width="11.36328125" style="177" bestFit="1" customWidth="1"/>
    <col min="7948" max="8192" width="9.08984375" style="177"/>
    <col min="8193" max="8193" width="28.453125" style="177" customWidth="1"/>
    <col min="8194" max="8194" width="2.453125" style="177" customWidth="1"/>
    <col min="8195" max="8196" width="10.36328125" style="177" bestFit="1" customWidth="1"/>
    <col min="8197" max="8197" width="11.36328125" style="177" bestFit="1" customWidth="1"/>
    <col min="8198" max="8198" width="3.08984375" style="177" customWidth="1"/>
    <col min="8199" max="8199" width="10.90625" style="177" bestFit="1" customWidth="1"/>
    <col min="8200" max="8200" width="14" style="177" bestFit="1" customWidth="1"/>
    <col min="8201" max="8201" width="9.6328125" style="177" bestFit="1" customWidth="1"/>
    <col min="8202" max="8202" width="1.90625" style="177" customWidth="1"/>
    <col min="8203" max="8203" width="11.36328125" style="177" bestFit="1" customWidth="1"/>
    <col min="8204" max="8448" width="9.08984375" style="177"/>
    <col min="8449" max="8449" width="28.453125" style="177" customWidth="1"/>
    <col min="8450" max="8450" width="2.453125" style="177" customWidth="1"/>
    <col min="8451" max="8452" width="10.36328125" style="177" bestFit="1" customWidth="1"/>
    <col min="8453" max="8453" width="11.36328125" style="177" bestFit="1" customWidth="1"/>
    <col min="8454" max="8454" width="3.08984375" style="177" customWidth="1"/>
    <col min="8455" max="8455" width="10.90625" style="177" bestFit="1" customWidth="1"/>
    <col min="8456" max="8456" width="14" style="177" bestFit="1" customWidth="1"/>
    <col min="8457" max="8457" width="9.6328125" style="177" bestFit="1" customWidth="1"/>
    <col min="8458" max="8458" width="1.90625" style="177" customWidth="1"/>
    <col min="8459" max="8459" width="11.36328125" style="177" bestFit="1" customWidth="1"/>
    <col min="8460" max="8704" width="9.08984375" style="177"/>
    <col min="8705" max="8705" width="28.453125" style="177" customWidth="1"/>
    <col min="8706" max="8706" width="2.453125" style="177" customWidth="1"/>
    <col min="8707" max="8708" width="10.36328125" style="177" bestFit="1" customWidth="1"/>
    <col min="8709" max="8709" width="11.36328125" style="177" bestFit="1" customWidth="1"/>
    <col min="8710" max="8710" width="3.08984375" style="177" customWidth="1"/>
    <col min="8711" max="8711" width="10.90625" style="177" bestFit="1" customWidth="1"/>
    <col min="8712" max="8712" width="14" style="177" bestFit="1" customWidth="1"/>
    <col min="8713" max="8713" width="9.6328125" style="177" bestFit="1" customWidth="1"/>
    <col min="8714" max="8714" width="1.90625" style="177" customWidth="1"/>
    <col min="8715" max="8715" width="11.36328125" style="177" bestFit="1" customWidth="1"/>
    <col min="8716" max="8960" width="9.08984375" style="177"/>
    <col min="8961" max="8961" width="28.453125" style="177" customWidth="1"/>
    <col min="8962" max="8962" width="2.453125" style="177" customWidth="1"/>
    <col min="8963" max="8964" width="10.36328125" style="177" bestFit="1" customWidth="1"/>
    <col min="8965" max="8965" width="11.36328125" style="177" bestFit="1" customWidth="1"/>
    <col min="8966" max="8966" width="3.08984375" style="177" customWidth="1"/>
    <col min="8967" max="8967" width="10.90625" style="177" bestFit="1" customWidth="1"/>
    <col min="8968" max="8968" width="14" style="177" bestFit="1" customWidth="1"/>
    <col min="8969" max="8969" width="9.6328125" style="177" bestFit="1" customWidth="1"/>
    <col min="8970" max="8970" width="1.90625" style="177" customWidth="1"/>
    <col min="8971" max="8971" width="11.36328125" style="177" bestFit="1" customWidth="1"/>
    <col min="8972" max="9216" width="9.08984375" style="177"/>
    <col min="9217" max="9217" width="28.453125" style="177" customWidth="1"/>
    <col min="9218" max="9218" width="2.453125" style="177" customWidth="1"/>
    <col min="9219" max="9220" width="10.36328125" style="177" bestFit="1" customWidth="1"/>
    <col min="9221" max="9221" width="11.36328125" style="177" bestFit="1" customWidth="1"/>
    <col min="9222" max="9222" width="3.08984375" style="177" customWidth="1"/>
    <col min="9223" max="9223" width="10.90625" style="177" bestFit="1" customWidth="1"/>
    <col min="9224" max="9224" width="14" style="177" bestFit="1" customWidth="1"/>
    <col min="9225" max="9225" width="9.6328125" style="177" bestFit="1" customWidth="1"/>
    <col min="9226" max="9226" width="1.90625" style="177" customWidth="1"/>
    <col min="9227" max="9227" width="11.36328125" style="177" bestFit="1" customWidth="1"/>
    <col min="9228" max="9472" width="9.08984375" style="177"/>
    <col min="9473" max="9473" width="28.453125" style="177" customWidth="1"/>
    <col min="9474" max="9474" width="2.453125" style="177" customWidth="1"/>
    <col min="9475" max="9476" width="10.36328125" style="177" bestFit="1" customWidth="1"/>
    <col min="9477" max="9477" width="11.36328125" style="177" bestFit="1" customWidth="1"/>
    <col min="9478" max="9478" width="3.08984375" style="177" customWidth="1"/>
    <col min="9479" max="9479" width="10.90625" style="177" bestFit="1" customWidth="1"/>
    <col min="9480" max="9480" width="14" style="177" bestFit="1" customWidth="1"/>
    <col min="9481" max="9481" width="9.6328125" style="177" bestFit="1" customWidth="1"/>
    <col min="9482" max="9482" width="1.90625" style="177" customWidth="1"/>
    <col min="9483" max="9483" width="11.36328125" style="177" bestFit="1" customWidth="1"/>
    <col min="9484" max="9728" width="9.08984375" style="177"/>
    <col min="9729" max="9729" width="28.453125" style="177" customWidth="1"/>
    <col min="9730" max="9730" width="2.453125" style="177" customWidth="1"/>
    <col min="9731" max="9732" width="10.36328125" style="177" bestFit="1" customWidth="1"/>
    <col min="9733" max="9733" width="11.36328125" style="177" bestFit="1" customWidth="1"/>
    <col min="9734" max="9734" width="3.08984375" style="177" customWidth="1"/>
    <col min="9735" max="9735" width="10.90625" style="177" bestFit="1" customWidth="1"/>
    <col min="9736" max="9736" width="14" style="177" bestFit="1" customWidth="1"/>
    <col min="9737" max="9737" width="9.6328125" style="177" bestFit="1" customWidth="1"/>
    <col min="9738" max="9738" width="1.90625" style="177" customWidth="1"/>
    <col min="9739" max="9739" width="11.36328125" style="177" bestFit="1" customWidth="1"/>
    <col min="9740" max="9984" width="9.08984375" style="177"/>
    <col min="9985" max="9985" width="28.453125" style="177" customWidth="1"/>
    <col min="9986" max="9986" width="2.453125" style="177" customWidth="1"/>
    <col min="9987" max="9988" width="10.36328125" style="177" bestFit="1" customWidth="1"/>
    <col min="9989" max="9989" width="11.36328125" style="177" bestFit="1" customWidth="1"/>
    <col min="9990" max="9990" width="3.08984375" style="177" customWidth="1"/>
    <col min="9991" max="9991" width="10.90625" style="177" bestFit="1" customWidth="1"/>
    <col min="9992" max="9992" width="14" style="177" bestFit="1" customWidth="1"/>
    <col min="9993" max="9993" width="9.6328125" style="177" bestFit="1" customWidth="1"/>
    <col min="9994" max="9994" width="1.90625" style="177" customWidth="1"/>
    <col min="9995" max="9995" width="11.36328125" style="177" bestFit="1" customWidth="1"/>
    <col min="9996" max="10240" width="9.08984375" style="177"/>
    <col min="10241" max="10241" width="28.453125" style="177" customWidth="1"/>
    <col min="10242" max="10242" width="2.453125" style="177" customWidth="1"/>
    <col min="10243" max="10244" width="10.36328125" style="177" bestFit="1" customWidth="1"/>
    <col min="10245" max="10245" width="11.36328125" style="177" bestFit="1" customWidth="1"/>
    <col min="10246" max="10246" width="3.08984375" style="177" customWidth="1"/>
    <col min="10247" max="10247" width="10.90625" style="177" bestFit="1" customWidth="1"/>
    <col min="10248" max="10248" width="14" style="177" bestFit="1" customWidth="1"/>
    <col min="10249" max="10249" width="9.6328125" style="177" bestFit="1" customWidth="1"/>
    <col min="10250" max="10250" width="1.90625" style="177" customWidth="1"/>
    <col min="10251" max="10251" width="11.36328125" style="177" bestFit="1" customWidth="1"/>
    <col min="10252" max="10496" width="9.08984375" style="177"/>
    <col min="10497" max="10497" width="28.453125" style="177" customWidth="1"/>
    <col min="10498" max="10498" width="2.453125" style="177" customWidth="1"/>
    <col min="10499" max="10500" width="10.36328125" style="177" bestFit="1" customWidth="1"/>
    <col min="10501" max="10501" width="11.36328125" style="177" bestFit="1" customWidth="1"/>
    <col min="10502" max="10502" width="3.08984375" style="177" customWidth="1"/>
    <col min="10503" max="10503" width="10.90625" style="177" bestFit="1" customWidth="1"/>
    <col min="10504" max="10504" width="14" style="177" bestFit="1" customWidth="1"/>
    <col min="10505" max="10505" width="9.6328125" style="177" bestFit="1" customWidth="1"/>
    <col min="10506" max="10506" width="1.90625" style="177" customWidth="1"/>
    <col min="10507" max="10507" width="11.36328125" style="177" bestFit="1" customWidth="1"/>
    <col min="10508" max="10752" width="9.08984375" style="177"/>
    <col min="10753" max="10753" width="28.453125" style="177" customWidth="1"/>
    <col min="10754" max="10754" width="2.453125" style="177" customWidth="1"/>
    <col min="10755" max="10756" width="10.36328125" style="177" bestFit="1" customWidth="1"/>
    <col min="10757" max="10757" width="11.36328125" style="177" bestFit="1" customWidth="1"/>
    <col min="10758" max="10758" width="3.08984375" style="177" customWidth="1"/>
    <col min="10759" max="10759" width="10.90625" style="177" bestFit="1" customWidth="1"/>
    <col min="10760" max="10760" width="14" style="177" bestFit="1" customWidth="1"/>
    <col min="10761" max="10761" width="9.6328125" style="177" bestFit="1" customWidth="1"/>
    <col min="10762" max="10762" width="1.90625" style="177" customWidth="1"/>
    <col min="10763" max="10763" width="11.36328125" style="177" bestFit="1" customWidth="1"/>
    <col min="10764" max="11008" width="9.08984375" style="177"/>
    <col min="11009" max="11009" width="28.453125" style="177" customWidth="1"/>
    <col min="11010" max="11010" width="2.453125" style="177" customWidth="1"/>
    <col min="11011" max="11012" width="10.36328125" style="177" bestFit="1" customWidth="1"/>
    <col min="11013" max="11013" width="11.36328125" style="177" bestFit="1" customWidth="1"/>
    <col min="11014" max="11014" width="3.08984375" style="177" customWidth="1"/>
    <col min="11015" max="11015" width="10.90625" style="177" bestFit="1" customWidth="1"/>
    <col min="11016" max="11016" width="14" style="177" bestFit="1" customWidth="1"/>
    <col min="11017" max="11017" width="9.6328125" style="177" bestFit="1" customWidth="1"/>
    <col min="11018" max="11018" width="1.90625" style="177" customWidth="1"/>
    <col min="11019" max="11019" width="11.36328125" style="177" bestFit="1" customWidth="1"/>
    <col min="11020" max="11264" width="9.08984375" style="177"/>
    <col min="11265" max="11265" width="28.453125" style="177" customWidth="1"/>
    <col min="11266" max="11266" width="2.453125" style="177" customWidth="1"/>
    <col min="11267" max="11268" width="10.36328125" style="177" bestFit="1" customWidth="1"/>
    <col min="11269" max="11269" width="11.36328125" style="177" bestFit="1" customWidth="1"/>
    <col min="11270" max="11270" width="3.08984375" style="177" customWidth="1"/>
    <col min="11271" max="11271" width="10.90625" style="177" bestFit="1" customWidth="1"/>
    <col min="11272" max="11272" width="14" style="177" bestFit="1" customWidth="1"/>
    <col min="11273" max="11273" width="9.6328125" style="177" bestFit="1" customWidth="1"/>
    <col min="11274" max="11274" width="1.90625" style="177" customWidth="1"/>
    <col min="11275" max="11275" width="11.36328125" style="177" bestFit="1" customWidth="1"/>
    <col min="11276" max="11520" width="9.08984375" style="177"/>
    <col min="11521" max="11521" width="28.453125" style="177" customWidth="1"/>
    <col min="11522" max="11522" width="2.453125" style="177" customWidth="1"/>
    <col min="11523" max="11524" width="10.36328125" style="177" bestFit="1" customWidth="1"/>
    <col min="11525" max="11525" width="11.36328125" style="177" bestFit="1" customWidth="1"/>
    <col min="11526" max="11526" width="3.08984375" style="177" customWidth="1"/>
    <col min="11527" max="11527" width="10.90625" style="177" bestFit="1" customWidth="1"/>
    <col min="11528" max="11528" width="14" style="177" bestFit="1" customWidth="1"/>
    <col min="11529" max="11529" width="9.6328125" style="177" bestFit="1" customWidth="1"/>
    <col min="11530" max="11530" width="1.90625" style="177" customWidth="1"/>
    <col min="11531" max="11531" width="11.36328125" style="177" bestFit="1" customWidth="1"/>
    <col min="11532" max="11776" width="9.08984375" style="177"/>
    <col min="11777" max="11777" width="28.453125" style="177" customWidth="1"/>
    <col min="11778" max="11778" width="2.453125" style="177" customWidth="1"/>
    <col min="11779" max="11780" width="10.36328125" style="177" bestFit="1" customWidth="1"/>
    <col min="11781" max="11781" width="11.36328125" style="177" bestFit="1" customWidth="1"/>
    <col min="11782" max="11782" width="3.08984375" style="177" customWidth="1"/>
    <col min="11783" max="11783" width="10.90625" style="177" bestFit="1" customWidth="1"/>
    <col min="11784" max="11784" width="14" style="177" bestFit="1" customWidth="1"/>
    <col min="11785" max="11785" width="9.6328125" style="177" bestFit="1" customWidth="1"/>
    <col min="11786" max="11786" width="1.90625" style="177" customWidth="1"/>
    <col min="11787" max="11787" width="11.36328125" style="177" bestFit="1" customWidth="1"/>
    <col min="11788" max="12032" width="9.08984375" style="177"/>
    <col min="12033" max="12033" width="28.453125" style="177" customWidth="1"/>
    <col min="12034" max="12034" width="2.453125" style="177" customWidth="1"/>
    <col min="12035" max="12036" width="10.36328125" style="177" bestFit="1" customWidth="1"/>
    <col min="12037" max="12037" width="11.36328125" style="177" bestFit="1" customWidth="1"/>
    <col min="12038" max="12038" width="3.08984375" style="177" customWidth="1"/>
    <col min="12039" max="12039" width="10.90625" style="177" bestFit="1" customWidth="1"/>
    <col min="12040" max="12040" width="14" style="177" bestFit="1" customWidth="1"/>
    <col min="12041" max="12041" width="9.6328125" style="177" bestFit="1" customWidth="1"/>
    <col min="12042" max="12042" width="1.90625" style="177" customWidth="1"/>
    <col min="12043" max="12043" width="11.36328125" style="177" bestFit="1" customWidth="1"/>
    <col min="12044" max="12288" width="9.08984375" style="177"/>
    <col min="12289" max="12289" width="28.453125" style="177" customWidth="1"/>
    <col min="12290" max="12290" width="2.453125" style="177" customWidth="1"/>
    <col min="12291" max="12292" width="10.36328125" style="177" bestFit="1" customWidth="1"/>
    <col min="12293" max="12293" width="11.36328125" style="177" bestFit="1" customWidth="1"/>
    <col min="12294" max="12294" width="3.08984375" style="177" customWidth="1"/>
    <col min="12295" max="12295" width="10.90625" style="177" bestFit="1" customWidth="1"/>
    <col min="12296" max="12296" width="14" style="177" bestFit="1" customWidth="1"/>
    <col min="12297" max="12297" width="9.6328125" style="177" bestFit="1" customWidth="1"/>
    <col min="12298" max="12298" width="1.90625" style="177" customWidth="1"/>
    <col min="12299" max="12299" width="11.36328125" style="177" bestFit="1" customWidth="1"/>
    <col min="12300" max="12544" width="9.08984375" style="177"/>
    <col min="12545" max="12545" width="28.453125" style="177" customWidth="1"/>
    <col min="12546" max="12546" width="2.453125" style="177" customWidth="1"/>
    <col min="12547" max="12548" width="10.36328125" style="177" bestFit="1" customWidth="1"/>
    <col min="12549" max="12549" width="11.36328125" style="177" bestFit="1" customWidth="1"/>
    <col min="12550" max="12550" width="3.08984375" style="177" customWidth="1"/>
    <col min="12551" max="12551" width="10.90625" style="177" bestFit="1" customWidth="1"/>
    <col min="12552" max="12552" width="14" style="177" bestFit="1" customWidth="1"/>
    <col min="12553" max="12553" width="9.6328125" style="177" bestFit="1" customWidth="1"/>
    <col min="12554" max="12554" width="1.90625" style="177" customWidth="1"/>
    <col min="12555" max="12555" width="11.36328125" style="177" bestFit="1" customWidth="1"/>
    <col min="12556" max="12800" width="9.08984375" style="177"/>
    <col min="12801" max="12801" width="28.453125" style="177" customWidth="1"/>
    <col min="12802" max="12802" width="2.453125" style="177" customWidth="1"/>
    <col min="12803" max="12804" width="10.36328125" style="177" bestFit="1" customWidth="1"/>
    <col min="12805" max="12805" width="11.36328125" style="177" bestFit="1" customWidth="1"/>
    <col min="12806" max="12806" width="3.08984375" style="177" customWidth="1"/>
    <col min="12807" max="12807" width="10.90625" style="177" bestFit="1" customWidth="1"/>
    <col min="12808" max="12808" width="14" style="177" bestFit="1" customWidth="1"/>
    <col min="12809" max="12809" width="9.6328125" style="177" bestFit="1" customWidth="1"/>
    <col min="12810" max="12810" width="1.90625" style="177" customWidth="1"/>
    <col min="12811" max="12811" width="11.36328125" style="177" bestFit="1" customWidth="1"/>
    <col min="12812" max="13056" width="9.08984375" style="177"/>
    <col min="13057" max="13057" width="28.453125" style="177" customWidth="1"/>
    <col min="13058" max="13058" width="2.453125" style="177" customWidth="1"/>
    <col min="13059" max="13060" width="10.36328125" style="177" bestFit="1" customWidth="1"/>
    <col min="13061" max="13061" width="11.36328125" style="177" bestFit="1" customWidth="1"/>
    <col min="13062" max="13062" width="3.08984375" style="177" customWidth="1"/>
    <col min="13063" max="13063" width="10.90625" style="177" bestFit="1" customWidth="1"/>
    <col min="13064" max="13064" width="14" style="177" bestFit="1" customWidth="1"/>
    <col min="13065" max="13065" width="9.6328125" style="177" bestFit="1" customWidth="1"/>
    <col min="13066" max="13066" width="1.90625" style="177" customWidth="1"/>
    <col min="13067" max="13067" width="11.36328125" style="177" bestFit="1" customWidth="1"/>
    <col min="13068" max="13312" width="9.08984375" style="177"/>
    <col min="13313" max="13313" width="28.453125" style="177" customWidth="1"/>
    <col min="13314" max="13314" width="2.453125" style="177" customWidth="1"/>
    <col min="13315" max="13316" width="10.36328125" style="177" bestFit="1" customWidth="1"/>
    <col min="13317" max="13317" width="11.36328125" style="177" bestFit="1" customWidth="1"/>
    <col min="13318" max="13318" width="3.08984375" style="177" customWidth="1"/>
    <col min="13319" max="13319" width="10.90625" style="177" bestFit="1" customWidth="1"/>
    <col min="13320" max="13320" width="14" style="177" bestFit="1" customWidth="1"/>
    <col min="13321" max="13321" width="9.6328125" style="177" bestFit="1" customWidth="1"/>
    <col min="13322" max="13322" width="1.90625" style="177" customWidth="1"/>
    <col min="13323" max="13323" width="11.36328125" style="177" bestFit="1" customWidth="1"/>
    <col min="13324" max="13568" width="9.08984375" style="177"/>
    <col min="13569" max="13569" width="28.453125" style="177" customWidth="1"/>
    <col min="13570" max="13570" width="2.453125" style="177" customWidth="1"/>
    <col min="13571" max="13572" width="10.36328125" style="177" bestFit="1" customWidth="1"/>
    <col min="13573" max="13573" width="11.36328125" style="177" bestFit="1" customWidth="1"/>
    <col min="13574" max="13574" width="3.08984375" style="177" customWidth="1"/>
    <col min="13575" max="13575" width="10.90625" style="177" bestFit="1" customWidth="1"/>
    <col min="13576" max="13576" width="14" style="177" bestFit="1" customWidth="1"/>
    <col min="13577" max="13577" width="9.6328125" style="177" bestFit="1" customWidth="1"/>
    <col min="13578" max="13578" width="1.90625" style="177" customWidth="1"/>
    <col min="13579" max="13579" width="11.36328125" style="177" bestFit="1" customWidth="1"/>
    <col min="13580" max="13824" width="9.08984375" style="177"/>
    <col min="13825" max="13825" width="28.453125" style="177" customWidth="1"/>
    <col min="13826" max="13826" width="2.453125" style="177" customWidth="1"/>
    <col min="13827" max="13828" width="10.36328125" style="177" bestFit="1" customWidth="1"/>
    <col min="13829" max="13829" width="11.36328125" style="177" bestFit="1" customWidth="1"/>
    <col min="13830" max="13830" width="3.08984375" style="177" customWidth="1"/>
    <col min="13831" max="13831" width="10.90625" style="177" bestFit="1" customWidth="1"/>
    <col min="13832" max="13832" width="14" style="177" bestFit="1" customWidth="1"/>
    <col min="13833" max="13833" width="9.6328125" style="177" bestFit="1" customWidth="1"/>
    <col min="13834" max="13834" width="1.90625" style="177" customWidth="1"/>
    <col min="13835" max="13835" width="11.36328125" style="177" bestFit="1" customWidth="1"/>
    <col min="13836" max="14080" width="9.08984375" style="177"/>
    <col min="14081" max="14081" width="28.453125" style="177" customWidth="1"/>
    <col min="14082" max="14082" width="2.453125" style="177" customWidth="1"/>
    <col min="14083" max="14084" width="10.36328125" style="177" bestFit="1" customWidth="1"/>
    <col min="14085" max="14085" width="11.36328125" style="177" bestFit="1" customWidth="1"/>
    <col min="14086" max="14086" width="3.08984375" style="177" customWidth="1"/>
    <col min="14087" max="14087" width="10.90625" style="177" bestFit="1" customWidth="1"/>
    <col min="14088" max="14088" width="14" style="177" bestFit="1" customWidth="1"/>
    <col min="14089" max="14089" width="9.6328125" style="177" bestFit="1" customWidth="1"/>
    <col min="14090" max="14090" width="1.90625" style="177" customWidth="1"/>
    <col min="14091" max="14091" width="11.36328125" style="177" bestFit="1" customWidth="1"/>
    <col min="14092" max="14336" width="9.08984375" style="177"/>
    <col min="14337" max="14337" width="28.453125" style="177" customWidth="1"/>
    <col min="14338" max="14338" width="2.453125" style="177" customWidth="1"/>
    <col min="14339" max="14340" width="10.36328125" style="177" bestFit="1" customWidth="1"/>
    <col min="14341" max="14341" width="11.36328125" style="177" bestFit="1" customWidth="1"/>
    <col min="14342" max="14342" width="3.08984375" style="177" customWidth="1"/>
    <col min="14343" max="14343" width="10.90625" style="177" bestFit="1" customWidth="1"/>
    <col min="14344" max="14344" width="14" style="177" bestFit="1" customWidth="1"/>
    <col min="14345" max="14345" width="9.6328125" style="177" bestFit="1" customWidth="1"/>
    <col min="14346" max="14346" width="1.90625" style="177" customWidth="1"/>
    <col min="14347" max="14347" width="11.36328125" style="177" bestFit="1" customWidth="1"/>
    <col min="14348" max="14592" width="9.08984375" style="177"/>
    <col min="14593" max="14593" width="28.453125" style="177" customWidth="1"/>
    <col min="14594" max="14594" width="2.453125" style="177" customWidth="1"/>
    <col min="14595" max="14596" width="10.36328125" style="177" bestFit="1" customWidth="1"/>
    <col min="14597" max="14597" width="11.36328125" style="177" bestFit="1" customWidth="1"/>
    <col min="14598" max="14598" width="3.08984375" style="177" customWidth="1"/>
    <col min="14599" max="14599" width="10.90625" style="177" bestFit="1" customWidth="1"/>
    <col min="14600" max="14600" width="14" style="177" bestFit="1" customWidth="1"/>
    <col min="14601" max="14601" width="9.6328125" style="177" bestFit="1" customWidth="1"/>
    <col min="14602" max="14602" width="1.90625" style="177" customWidth="1"/>
    <col min="14603" max="14603" width="11.36328125" style="177" bestFit="1" customWidth="1"/>
    <col min="14604" max="14848" width="9.08984375" style="177"/>
    <col min="14849" max="14849" width="28.453125" style="177" customWidth="1"/>
    <col min="14850" max="14850" width="2.453125" style="177" customWidth="1"/>
    <col min="14851" max="14852" width="10.36328125" style="177" bestFit="1" customWidth="1"/>
    <col min="14853" max="14853" width="11.36328125" style="177" bestFit="1" customWidth="1"/>
    <col min="14854" max="14854" width="3.08984375" style="177" customWidth="1"/>
    <col min="14855" max="14855" width="10.90625" style="177" bestFit="1" customWidth="1"/>
    <col min="14856" max="14856" width="14" style="177" bestFit="1" customWidth="1"/>
    <col min="14857" max="14857" width="9.6328125" style="177" bestFit="1" customWidth="1"/>
    <col min="14858" max="14858" width="1.90625" style="177" customWidth="1"/>
    <col min="14859" max="14859" width="11.36328125" style="177" bestFit="1" customWidth="1"/>
    <col min="14860" max="15104" width="9.08984375" style="177"/>
    <col min="15105" max="15105" width="28.453125" style="177" customWidth="1"/>
    <col min="15106" max="15106" width="2.453125" style="177" customWidth="1"/>
    <col min="15107" max="15108" width="10.36328125" style="177" bestFit="1" customWidth="1"/>
    <col min="15109" max="15109" width="11.36328125" style="177" bestFit="1" customWidth="1"/>
    <col min="15110" max="15110" width="3.08984375" style="177" customWidth="1"/>
    <col min="15111" max="15111" width="10.90625" style="177" bestFit="1" customWidth="1"/>
    <col min="15112" max="15112" width="14" style="177" bestFit="1" customWidth="1"/>
    <col min="15113" max="15113" width="9.6328125" style="177" bestFit="1" customWidth="1"/>
    <col min="15114" max="15114" width="1.90625" style="177" customWidth="1"/>
    <col min="15115" max="15115" width="11.36328125" style="177" bestFit="1" customWidth="1"/>
    <col min="15116" max="15360" width="9.08984375" style="177"/>
    <col min="15361" max="15361" width="28.453125" style="177" customWidth="1"/>
    <col min="15362" max="15362" width="2.453125" style="177" customWidth="1"/>
    <col min="15363" max="15364" width="10.36328125" style="177" bestFit="1" customWidth="1"/>
    <col min="15365" max="15365" width="11.36328125" style="177" bestFit="1" customWidth="1"/>
    <col min="15366" max="15366" width="3.08984375" style="177" customWidth="1"/>
    <col min="15367" max="15367" width="10.90625" style="177" bestFit="1" customWidth="1"/>
    <col min="15368" max="15368" width="14" style="177" bestFit="1" customWidth="1"/>
    <col min="15369" max="15369" width="9.6328125" style="177" bestFit="1" customWidth="1"/>
    <col min="15370" max="15370" width="1.90625" style="177" customWidth="1"/>
    <col min="15371" max="15371" width="11.36328125" style="177" bestFit="1" customWidth="1"/>
    <col min="15372" max="15616" width="9.08984375" style="177"/>
    <col min="15617" max="15617" width="28.453125" style="177" customWidth="1"/>
    <col min="15618" max="15618" width="2.453125" style="177" customWidth="1"/>
    <col min="15619" max="15620" width="10.36328125" style="177" bestFit="1" customWidth="1"/>
    <col min="15621" max="15621" width="11.36328125" style="177" bestFit="1" customWidth="1"/>
    <col min="15622" max="15622" width="3.08984375" style="177" customWidth="1"/>
    <col min="15623" max="15623" width="10.90625" style="177" bestFit="1" customWidth="1"/>
    <col min="15624" max="15624" width="14" style="177" bestFit="1" customWidth="1"/>
    <col min="15625" max="15625" width="9.6328125" style="177" bestFit="1" customWidth="1"/>
    <col min="15626" max="15626" width="1.90625" style="177" customWidth="1"/>
    <col min="15627" max="15627" width="11.36328125" style="177" bestFit="1" customWidth="1"/>
    <col min="15628" max="15872" width="9.08984375" style="177"/>
    <col min="15873" max="15873" width="28.453125" style="177" customWidth="1"/>
    <col min="15874" max="15874" width="2.453125" style="177" customWidth="1"/>
    <col min="15875" max="15876" width="10.36328125" style="177" bestFit="1" customWidth="1"/>
    <col min="15877" max="15877" width="11.36328125" style="177" bestFit="1" customWidth="1"/>
    <col min="15878" max="15878" width="3.08984375" style="177" customWidth="1"/>
    <col min="15879" max="15879" width="10.90625" style="177" bestFit="1" customWidth="1"/>
    <col min="15880" max="15880" width="14" style="177" bestFit="1" customWidth="1"/>
    <col min="15881" max="15881" width="9.6328125" style="177" bestFit="1" customWidth="1"/>
    <col min="15882" max="15882" width="1.90625" style="177" customWidth="1"/>
    <col min="15883" max="15883" width="11.36328125" style="177" bestFit="1" customWidth="1"/>
    <col min="15884" max="16128" width="9.08984375" style="177"/>
    <col min="16129" max="16129" width="28.453125" style="177" customWidth="1"/>
    <col min="16130" max="16130" width="2.453125" style="177" customWidth="1"/>
    <col min="16131" max="16132" width="10.36328125" style="177" bestFit="1" customWidth="1"/>
    <col min="16133" max="16133" width="11.36328125" style="177" bestFit="1" customWidth="1"/>
    <col min="16134" max="16134" width="3.08984375" style="177" customWidth="1"/>
    <col min="16135" max="16135" width="10.90625" style="177" bestFit="1" customWidth="1"/>
    <col min="16136" max="16136" width="14" style="177" bestFit="1" customWidth="1"/>
    <col min="16137" max="16137" width="9.6328125" style="177" bestFit="1" customWidth="1"/>
    <col min="16138" max="16138" width="1.90625" style="177" customWidth="1"/>
    <col min="16139" max="16139" width="11.36328125" style="177" bestFit="1" customWidth="1"/>
    <col min="16140" max="16384" width="9.08984375" style="177"/>
  </cols>
  <sheetData>
    <row r="1" spans="2:13" ht="14">
      <c r="B1" s="298"/>
      <c r="C1" s="299"/>
      <c r="D1" s="299"/>
      <c r="E1" s="299"/>
      <c r="F1" s="301"/>
      <c r="G1" s="301"/>
    </row>
    <row r="2" spans="2:13" ht="14">
      <c r="B2" s="298"/>
      <c r="C2" s="299"/>
      <c r="D2" s="299"/>
      <c r="E2" s="299"/>
      <c r="F2" s="301"/>
      <c r="G2" s="301"/>
    </row>
    <row r="3" spans="2:13" ht="15.5"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2:13" ht="15.5">
      <c r="B4" s="490"/>
      <c r="C4" s="490"/>
      <c r="D4" s="490"/>
      <c r="E4" s="490"/>
      <c r="F4" s="1116" t="s">
        <v>506</v>
      </c>
      <c r="G4" s="1116"/>
      <c r="H4" s="1116"/>
      <c r="I4" s="1116"/>
      <c r="J4" s="1116"/>
      <c r="K4" s="1116"/>
      <c r="L4" s="490"/>
      <c r="M4" s="490"/>
    </row>
    <row r="5" spans="2:13" ht="18" customHeight="1" thickBot="1">
      <c r="B5" s="490"/>
      <c r="C5" s="493"/>
      <c r="D5" s="537"/>
      <c r="E5" s="494"/>
      <c r="F5" s="1117" t="s">
        <v>507</v>
      </c>
      <c r="G5" s="1117"/>
      <c r="H5" s="1117"/>
      <c r="I5" s="1117"/>
      <c r="J5" s="1117"/>
      <c r="K5" s="1117"/>
      <c r="L5" s="490"/>
      <c r="M5" s="490"/>
    </row>
    <row r="6" spans="2:13" ht="31.5" thickBot="1">
      <c r="B6" s="490"/>
      <c r="C6" s="490"/>
      <c r="D6" s="580" t="s">
        <v>350</v>
      </c>
      <c r="E6" s="494"/>
      <c r="F6" s="581" t="s">
        <v>398</v>
      </c>
      <c r="G6" s="582" t="s">
        <v>397</v>
      </c>
      <c r="H6" s="582"/>
      <c r="I6" s="583" t="s">
        <v>132</v>
      </c>
      <c r="J6" s="490"/>
      <c r="K6" s="584" t="s">
        <v>197</v>
      </c>
      <c r="L6" s="490"/>
      <c r="M6" s="580" t="s">
        <v>487</v>
      </c>
    </row>
    <row r="7" spans="2:13" ht="15.5">
      <c r="B7" s="490" t="s">
        <v>133</v>
      </c>
      <c r="C7" s="585"/>
      <c r="D7" s="586">
        <v>96400</v>
      </c>
      <c r="E7" s="494"/>
      <c r="F7" s="587">
        <v>64399</v>
      </c>
      <c r="G7" s="585">
        <v>11581</v>
      </c>
      <c r="H7" s="585"/>
      <c r="I7" s="585">
        <f>SUM(F7:H7)</f>
        <v>75980</v>
      </c>
      <c r="J7" s="490"/>
      <c r="K7" s="585">
        <f>+D7-I7</f>
        <v>20420</v>
      </c>
      <c r="L7" s="490"/>
      <c r="M7" s="586">
        <v>135000</v>
      </c>
    </row>
    <row r="8" spans="2:13" ht="15.5">
      <c r="B8" s="490" t="s">
        <v>134</v>
      </c>
      <c r="C8" s="588"/>
      <c r="D8" s="588">
        <v>453100</v>
      </c>
      <c r="E8" s="494"/>
      <c r="F8" s="589">
        <v>71991</v>
      </c>
      <c r="G8" s="590">
        <v>9579</v>
      </c>
      <c r="H8" s="591"/>
      <c r="I8" s="592">
        <f t="shared" ref="I8:I13" si="0">SUM(F8:H8)</f>
        <v>81570</v>
      </c>
      <c r="J8" s="490"/>
      <c r="K8" s="592">
        <f>+D8-I8</f>
        <v>371530</v>
      </c>
      <c r="L8" s="490"/>
      <c r="M8" s="588">
        <v>904129</v>
      </c>
    </row>
    <row r="9" spans="2:13" ht="15.5">
      <c r="B9" s="490" t="s">
        <v>135</v>
      </c>
      <c r="C9" s="588"/>
      <c r="D9" s="588">
        <v>236700</v>
      </c>
      <c r="E9" s="494"/>
      <c r="F9" s="593">
        <v>115183</v>
      </c>
      <c r="G9" s="588">
        <v>0</v>
      </c>
      <c r="H9" s="588"/>
      <c r="I9" s="592">
        <f t="shared" si="0"/>
        <v>115183</v>
      </c>
      <c r="J9" s="490"/>
      <c r="K9" s="592">
        <f>+D9-I9</f>
        <v>121517</v>
      </c>
      <c r="L9" s="490"/>
      <c r="M9" s="588">
        <v>322576</v>
      </c>
    </row>
    <row r="10" spans="2:13" ht="15.5">
      <c r="B10" s="490" t="s">
        <v>346</v>
      </c>
      <c r="C10" s="588"/>
      <c r="D10" s="594">
        <v>15000</v>
      </c>
      <c r="E10" s="494"/>
      <c r="F10" s="595"/>
      <c r="G10" s="596"/>
      <c r="H10" s="596"/>
      <c r="I10" s="597">
        <f t="shared" si="0"/>
        <v>0</v>
      </c>
      <c r="J10" s="490"/>
      <c r="K10" s="597">
        <f>+D10-I10</f>
        <v>15000</v>
      </c>
      <c r="L10" s="490"/>
      <c r="M10" s="594">
        <v>0</v>
      </c>
    </row>
    <row r="11" spans="2:13" ht="15.5">
      <c r="B11" s="490" t="s">
        <v>198</v>
      </c>
      <c r="C11" s="585"/>
      <c r="D11" s="598">
        <f>SUM(D7:D10)</f>
        <v>801200</v>
      </c>
      <c r="E11" s="599"/>
      <c r="F11" s="600">
        <f>SUM(F7:F10)</f>
        <v>251573</v>
      </c>
      <c r="G11" s="600">
        <f>SUM(G7:G10)</f>
        <v>21160</v>
      </c>
      <c r="H11" s="600">
        <f>SUM(H7:H10)</f>
        <v>0</v>
      </c>
      <c r="I11" s="600">
        <f>SUM(I7:I10)</f>
        <v>272733</v>
      </c>
      <c r="J11" s="601"/>
      <c r="K11" s="600">
        <f>SUM(K7:K10)</f>
        <v>528467</v>
      </c>
      <c r="L11" s="601"/>
      <c r="M11" s="600">
        <f>SUM(M7:M10)</f>
        <v>1361705</v>
      </c>
    </row>
    <row r="12" spans="2:13" ht="15.5">
      <c r="B12" s="490" t="s">
        <v>401</v>
      </c>
      <c r="C12" s="585"/>
      <c r="D12" s="598">
        <v>80000</v>
      </c>
      <c r="E12" s="599"/>
      <c r="F12" s="593">
        <v>0</v>
      </c>
      <c r="G12" s="588">
        <v>0</v>
      </c>
      <c r="H12" s="588"/>
      <c r="I12" s="592">
        <f t="shared" ref="I12" si="1">SUM(F12:H12)</f>
        <v>0</v>
      </c>
      <c r="J12" s="490"/>
      <c r="K12" s="592">
        <f>+D12-I12</f>
        <v>80000</v>
      </c>
      <c r="L12" s="490"/>
      <c r="M12" s="598">
        <v>0</v>
      </c>
    </row>
    <row r="13" spans="2:13" ht="16" thickBot="1">
      <c r="B13" s="490" t="s">
        <v>355</v>
      </c>
      <c r="C13" s="585"/>
      <c r="D13" s="602">
        <v>330000</v>
      </c>
      <c r="E13" s="599"/>
      <c r="F13" s="602">
        <v>118881</v>
      </c>
      <c r="G13" s="603"/>
      <c r="H13" s="603"/>
      <c r="I13" s="604">
        <f t="shared" si="0"/>
        <v>118881</v>
      </c>
      <c r="J13" s="605"/>
      <c r="K13" s="606">
        <f>+D13-I13</f>
        <v>211119</v>
      </c>
      <c r="L13" s="490"/>
      <c r="M13" s="602">
        <v>0</v>
      </c>
    </row>
    <row r="14" spans="2:13" ht="15.5">
      <c r="B14" s="490" t="s">
        <v>138</v>
      </c>
      <c r="C14" s="585"/>
      <c r="D14" s="598">
        <f>SUM(D11:D13)</f>
        <v>1211200</v>
      </c>
      <c r="E14" s="494"/>
      <c r="F14" s="598">
        <f>SUM(F11:F13)</f>
        <v>370454</v>
      </c>
      <c r="G14" s="600">
        <f>SUM(G11:G13)</f>
        <v>21160</v>
      </c>
      <c r="H14" s="598">
        <f>SUM(H11:H13)</f>
        <v>0</v>
      </c>
      <c r="I14" s="600">
        <f>SUM(I11:I13)</f>
        <v>391614</v>
      </c>
      <c r="J14" s="490"/>
      <c r="K14" s="600">
        <f>SUM(K11:K13)</f>
        <v>819586</v>
      </c>
      <c r="L14" s="490"/>
      <c r="M14" s="598">
        <f>SUM(M11:M13)</f>
        <v>1361705</v>
      </c>
    </row>
    <row r="15" spans="2:13" ht="15.5">
      <c r="B15" s="490"/>
      <c r="C15" s="585"/>
      <c r="D15" s="598"/>
      <c r="E15" s="494"/>
      <c r="F15" s="598"/>
      <c r="G15" s="598"/>
      <c r="H15" s="598"/>
      <c r="I15" s="598"/>
      <c r="J15" s="490"/>
      <c r="K15" s="600"/>
      <c r="L15" s="490"/>
      <c r="M15" s="490"/>
    </row>
    <row r="16" spans="2:13" ht="15.5">
      <c r="B16" s="490"/>
      <c r="C16" s="588"/>
      <c r="D16" s="490"/>
      <c r="E16" s="494"/>
      <c r="F16" s="490"/>
      <c r="G16" s="490"/>
      <c r="H16" s="490"/>
      <c r="I16" s="490"/>
      <c r="J16" s="490"/>
      <c r="K16" s="490"/>
      <c r="L16" s="490"/>
      <c r="M16" s="490"/>
    </row>
    <row r="17" spans="2:13" ht="15.5">
      <c r="B17" s="607" t="s">
        <v>84</v>
      </c>
      <c r="C17" s="587"/>
      <c r="D17" s="601"/>
      <c r="E17" s="494"/>
      <c r="F17" s="490"/>
      <c r="G17" s="490"/>
      <c r="H17" s="490"/>
      <c r="I17" s="490"/>
      <c r="J17" s="490"/>
      <c r="K17" s="490"/>
      <c r="L17" s="490"/>
      <c r="M17" s="490"/>
    </row>
    <row r="18" spans="2:13" ht="15.5">
      <c r="B18" s="601" t="s">
        <v>400</v>
      </c>
      <c r="C18" s="601"/>
      <c r="D18" s="601"/>
      <c r="E18" s="493"/>
      <c r="F18" s="608">
        <v>118881</v>
      </c>
      <c r="G18" s="588"/>
      <c r="H18" s="490"/>
      <c r="I18" s="490"/>
      <c r="J18" s="490"/>
      <c r="K18" s="490"/>
      <c r="L18" s="490"/>
      <c r="M18" s="490"/>
    </row>
    <row r="19" spans="2:13" ht="15.5">
      <c r="B19" s="601"/>
      <c r="C19" s="601"/>
      <c r="D19" s="601"/>
      <c r="E19" s="493"/>
      <c r="F19" s="609"/>
      <c r="G19" s="588"/>
      <c r="H19" s="490"/>
      <c r="I19" s="490"/>
      <c r="J19" s="490"/>
      <c r="K19" s="490"/>
      <c r="L19" s="490"/>
      <c r="M19" s="490"/>
    </row>
    <row r="20" spans="2:13" ht="15.5">
      <c r="B20" s="607" t="s">
        <v>397</v>
      </c>
      <c r="C20" s="587"/>
      <c r="D20" s="601"/>
      <c r="E20" s="494"/>
      <c r="F20" s="609"/>
      <c r="G20" s="588"/>
      <c r="H20" s="490"/>
      <c r="I20" s="490"/>
      <c r="J20" s="490"/>
      <c r="K20" s="490"/>
      <c r="L20" s="490"/>
      <c r="M20" s="490"/>
    </row>
    <row r="21" spans="2:13" ht="15.5">
      <c r="B21" s="601" t="s">
        <v>399</v>
      </c>
      <c r="C21" s="587"/>
      <c r="D21" s="610"/>
      <c r="E21" s="494"/>
      <c r="F21" s="609">
        <v>11581</v>
      </c>
      <c r="G21" s="588"/>
      <c r="H21" s="490"/>
      <c r="I21" s="490"/>
      <c r="J21" s="490"/>
      <c r="K21" s="490"/>
      <c r="L21" s="490"/>
      <c r="M21" s="490"/>
    </row>
    <row r="22" spans="2:13" ht="15.5">
      <c r="B22" s="490" t="s">
        <v>488</v>
      </c>
      <c r="C22" s="490"/>
      <c r="D22" s="490"/>
      <c r="E22" s="490"/>
      <c r="F22" s="609">
        <v>9579</v>
      </c>
      <c r="G22" s="490"/>
      <c r="H22" s="490"/>
      <c r="I22" s="490"/>
      <c r="J22" s="490"/>
      <c r="K22" s="490"/>
      <c r="L22" s="490"/>
      <c r="M22" s="490"/>
    </row>
    <row r="23" spans="2:13" ht="15.5">
      <c r="B23" s="490"/>
      <c r="C23" s="490"/>
      <c r="D23" s="490"/>
      <c r="E23" s="490"/>
      <c r="F23" s="490"/>
      <c r="G23" s="490"/>
      <c r="H23" s="490"/>
      <c r="I23" s="490"/>
      <c r="J23" s="490"/>
      <c r="K23" s="490"/>
      <c r="L23" s="490"/>
      <c r="M23" s="490"/>
    </row>
    <row r="24" spans="2:13" ht="15.5">
      <c r="B24" s="490"/>
      <c r="C24" s="490"/>
      <c r="D24" s="490"/>
      <c r="E24" s="490"/>
      <c r="F24" s="490"/>
      <c r="G24" s="490"/>
      <c r="H24" s="490"/>
      <c r="I24" s="490"/>
      <c r="J24" s="490"/>
      <c r="K24" s="490"/>
      <c r="L24" s="490"/>
    </row>
    <row r="25" spans="2:13" ht="15.5"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</row>
    <row r="26" spans="2:13" ht="15.5">
      <c r="B26" s="490"/>
      <c r="C26" s="490"/>
      <c r="D26" s="490"/>
      <c r="E26" s="490"/>
      <c r="F26" s="490"/>
      <c r="G26" s="490"/>
      <c r="H26" s="490"/>
      <c r="I26" s="490"/>
      <c r="J26" s="490"/>
      <c r="K26" s="490"/>
      <c r="L26" s="490"/>
    </row>
    <row r="27" spans="2:13" ht="15.5">
      <c r="B27" s="490"/>
      <c r="C27" s="490"/>
      <c r="D27" s="490"/>
      <c r="E27" s="490"/>
      <c r="F27" s="490"/>
      <c r="G27" s="490"/>
      <c r="H27" s="490"/>
      <c r="I27" s="490"/>
      <c r="J27" s="490"/>
      <c r="K27" s="490"/>
      <c r="L27" s="490"/>
    </row>
    <row r="28" spans="2:13" ht="15.5"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</row>
    <row r="29" spans="2:13" ht="15.5"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</row>
    <row r="30" spans="2:13" ht="15.5"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</row>
    <row r="31" spans="2:13" ht="15.5"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</row>
    <row r="32" spans="2:13" ht="15.5"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</row>
    <row r="33" spans="2:12" ht="15.5"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</row>
    <row r="34" spans="2:12" ht="15.5">
      <c r="B34" s="490"/>
      <c r="C34" s="490"/>
      <c r="D34" s="490"/>
      <c r="E34" s="490"/>
      <c r="F34" s="490"/>
      <c r="G34" s="490"/>
      <c r="H34" s="490"/>
      <c r="I34" s="490"/>
      <c r="J34" s="490"/>
      <c r="K34" s="490"/>
      <c r="L34" s="490"/>
    </row>
    <row r="35" spans="2:12" ht="15.5">
      <c r="B35" s="490"/>
      <c r="C35" s="490"/>
      <c r="D35" s="490"/>
      <c r="E35" s="490"/>
      <c r="F35" s="490"/>
      <c r="G35" s="490"/>
      <c r="H35" s="490"/>
      <c r="I35" s="490"/>
      <c r="J35" s="490"/>
      <c r="K35" s="490"/>
      <c r="L35" s="490"/>
    </row>
    <row r="36" spans="2:12" ht="15.5">
      <c r="B36" s="490"/>
      <c r="C36" s="490"/>
      <c r="D36" s="490"/>
      <c r="E36" s="490"/>
      <c r="F36" s="490"/>
      <c r="G36" s="490"/>
      <c r="H36" s="490"/>
      <c r="I36" s="490"/>
      <c r="J36" s="490"/>
      <c r="K36" s="490"/>
      <c r="L36" s="490"/>
    </row>
  </sheetData>
  <mergeCells count="2">
    <mergeCell ref="F5:K5"/>
    <mergeCell ref="F4:K4"/>
  </mergeCells>
  <pageMargins left="0.7" right="0.7" top="0.75" bottom="0.75" header="0.3" footer="0.3"/>
  <pageSetup scale="94" orientation="landscape" r:id="rId1"/>
  <headerFooter>
    <oddFooter xml:space="preserve">&amp;L&amp;F&amp;RPage 1 of 4  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I16" sqref="I16"/>
    </sheetView>
  </sheetViews>
  <sheetFormatPr defaultRowHeight="12.5"/>
  <sheetData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7"/>
  <sheetViews>
    <sheetView showGridLines="0" zoomScaleNormal="100" workbookViewId="0"/>
  </sheetViews>
  <sheetFormatPr defaultRowHeight="14"/>
  <cols>
    <col min="1" max="1" width="11.54296875" style="302" customWidth="1"/>
    <col min="2" max="2" width="10.08984375" style="302" customWidth="1"/>
    <col min="3" max="3" width="19.6328125" style="302" customWidth="1"/>
    <col min="4" max="4" width="3.6328125" style="302" customWidth="1"/>
    <col min="5" max="5" width="1.6328125" style="302" customWidth="1"/>
    <col min="6" max="6" width="41.54296875" style="302" customWidth="1"/>
    <col min="7" max="7" width="3.54296875" style="302" customWidth="1"/>
    <col min="8" max="8" width="15.6328125" style="302" bestFit="1" customWidth="1"/>
    <col min="9" max="9" width="1.54296875" style="302" customWidth="1"/>
    <col min="10" max="10" width="17.36328125" style="202" customWidth="1"/>
    <col min="11" max="11" width="2" style="207" customWidth="1"/>
    <col min="12" max="13" width="15.453125" style="302" customWidth="1"/>
    <col min="14" max="14" width="17.453125" style="302" bestFit="1" customWidth="1"/>
    <col min="15" max="15" width="14.453125" style="302" hidden="1" customWidth="1"/>
    <col min="16" max="16" width="11.54296875" style="302" hidden="1" customWidth="1"/>
    <col min="17" max="17" width="18.54296875" style="302" hidden="1" customWidth="1"/>
    <col min="18" max="18" width="0" style="302" hidden="1" customWidth="1"/>
    <col min="19" max="19" width="11" style="302" hidden="1" customWidth="1"/>
    <col min="20" max="254" width="9.08984375" style="302"/>
    <col min="255" max="255" width="20" style="302" customWidth="1"/>
    <col min="256" max="256" width="16" style="302" bestFit="1" customWidth="1"/>
    <col min="257" max="257" width="5.6328125" style="302" bestFit="1" customWidth="1"/>
    <col min="258" max="258" width="7.6328125" style="302" customWidth="1"/>
    <col min="259" max="259" width="44.453125" style="302" customWidth="1"/>
    <col min="260" max="260" width="3.36328125" style="302" customWidth="1"/>
    <col min="261" max="261" width="10.36328125" style="302" bestFit="1" customWidth="1"/>
    <col min="262" max="262" width="12" style="302" customWidth="1"/>
    <col min="263" max="510" width="9.08984375" style="302"/>
    <col min="511" max="511" width="20" style="302" customWidth="1"/>
    <col min="512" max="512" width="16" style="302" bestFit="1" customWidth="1"/>
    <col min="513" max="513" width="5.6328125" style="302" bestFit="1" customWidth="1"/>
    <col min="514" max="514" width="7.6328125" style="302" customWidth="1"/>
    <col min="515" max="515" width="44.453125" style="302" customWidth="1"/>
    <col min="516" max="516" width="3.36328125" style="302" customWidth="1"/>
    <col min="517" max="517" width="10.36328125" style="302" bestFit="1" customWidth="1"/>
    <col min="518" max="518" width="12" style="302" customWidth="1"/>
    <col min="519" max="766" width="9.08984375" style="302"/>
    <col min="767" max="767" width="20" style="302" customWidth="1"/>
    <col min="768" max="768" width="16" style="302" bestFit="1" customWidth="1"/>
    <col min="769" max="769" width="5.6328125" style="302" bestFit="1" customWidth="1"/>
    <col min="770" max="770" width="7.6328125" style="302" customWidth="1"/>
    <col min="771" max="771" width="44.453125" style="302" customWidth="1"/>
    <col min="772" max="772" width="3.36328125" style="302" customWidth="1"/>
    <col min="773" max="773" width="10.36328125" style="302" bestFit="1" customWidth="1"/>
    <col min="774" max="774" width="12" style="302" customWidth="1"/>
    <col min="775" max="1022" width="9.08984375" style="302"/>
    <col min="1023" max="1023" width="20" style="302" customWidth="1"/>
    <col min="1024" max="1024" width="16" style="302" bestFit="1" customWidth="1"/>
    <col min="1025" max="1025" width="5.6328125" style="302" bestFit="1" customWidth="1"/>
    <col min="1026" max="1026" width="7.6328125" style="302" customWidth="1"/>
    <col min="1027" max="1027" width="44.453125" style="302" customWidth="1"/>
    <col min="1028" max="1028" width="3.36328125" style="302" customWidth="1"/>
    <col min="1029" max="1029" width="10.36328125" style="302" bestFit="1" customWidth="1"/>
    <col min="1030" max="1030" width="12" style="302" customWidth="1"/>
    <col min="1031" max="1278" width="9.08984375" style="302"/>
    <col min="1279" max="1279" width="20" style="302" customWidth="1"/>
    <col min="1280" max="1280" width="16" style="302" bestFit="1" customWidth="1"/>
    <col min="1281" max="1281" width="5.6328125" style="302" bestFit="1" customWidth="1"/>
    <col min="1282" max="1282" width="7.6328125" style="302" customWidth="1"/>
    <col min="1283" max="1283" width="44.453125" style="302" customWidth="1"/>
    <col min="1284" max="1284" width="3.36328125" style="302" customWidth="1"/>
    <col min="1285" max="1285" width="10.36328125" style="302" bestFit="1" customWidth="1"/>
    <col min="1286" max="1286" width="12" style="302" customWidth="1"/>
    <col min="1287" max="1534" width="9.08984375" style="302"/>
    <col min="1535" max="1535" width="20" style="302" customWidth="1"/>
    <col min="1536" max="1536" width="16" style="302" bestFit="1" customWidth="1"/>
    <col min="1537" max="1537" width="5.6328125" style="302" bestFit="1" customWidth="1"/>
    <col min="1538" max="1538" width="7.6328125" style="302" customWidth="1"/>
    <col min="1539" max="1539" width="44.453125" style="302" customWidth="1"/>
    <col min="1540" max="1540" width="3.36328125" style="302" customWidth="1"/>
    <col min="1541" max="1541" width="10.36328125" style="302" bestFit="1" customWidth="1"/>
    <col min="1542" max="1542" width="12" style="302" customWidth="1"/>
    <col min="1543" max="1790" width="9.08984375" style="302"/>
    <col min="1791" max="1791" width="20" style="302" customWidth="1"/>
    <col min="1792" max="1792" width="16" style="302" bestFit="1" customWidth="1"/>
    <col min="1793" max="1793" width="5.6328125" style="302" bestFit="1" customWidth="1"/>
    <col min="1794" max="1794" width="7.6328125" style="302" customWidth="1"/>
    <col min="1795" max="1795" width="44.453125" style="302" customWidth="1"/>
    <col min="1796" max="1796" width="3.36328125" style="302" customWidth="1"/>
    <col min="1797" max="1797" width="10.36328125" style="302" bestFit="1" customWidth="1"/>
    <col min="1798" max="1798" width="12" style="302" customWidth="1"/>
    <col min="1799" max="2046" width="9.08984375" style="302"/>
    <col min="2047" max="2047" width="20" style="302" customWidth="1"/>
    <col min="2048" max="2048" width="16" style="302" bestFit="1" customWidth="1"/>
    <col min="2049" max="2049" width="5.6328125" style="302" bestFit="1" customWidth="1"/>
    <col min="2050" max="2050" width="7.6328125" style="302" customWidth="1"/>
    <col min="2051" max="2051" width="44.453125" style="302" customWidth="1"/>
    <col min="2052" max="2052" width="3.36328125" style="302" customWidth="1"/>
    <col min="2053" max="2053" width="10.36328125" style="302" bestFit="1" customWidth="1"/>
    <col min="2054" max="2054" width="12" style="302" customWidth="1"/>
    <col min="2055" max="2302" width="9.08984375" style="302"/>
    <col min="2303" max="2303" width="20" style="302" customWidth="1"/>
    <col min="2304" max="2304" width="16" style="302" bestFit="1" customWidth="1"/>
    <col min="2305" max="2305" width="5.6328125" style="302" bestFit="1" customWidth="1"/>
    <col min="2306" max="2306" width="7.6328125" style="302" customWidth="1"/>
    <col min="2307" max="2307" width="44.453125" style="302" customWidth="1"/>
    <col min="2308" max="2308" width="3.36328125" style="302" customWidth="1"/>
    <col min="2309" max="2309" width="10.36328125" style="302" bestFit="1" customWidth="1"/>
    <col min="2310" max="2310" width="12" style="302" customWidth="1"/>
    <col min="2311" max="2558" width="9.08984375" style="302"/>
    <col min="2559" max="2559" width="20" style="302" customWidth="1"/>
    <col min="2560" max="2560" width="16" style="302" bestFit="1" customWidth="1"/>
    <col min="2561" max="2561" width="5.6328125" style="302" bestFit="1" customWidth="1"/>
    <col min="2562" max="2562" width="7.6328125" style="302" customWidth="1"/>
    <col min="2563" max="2563" width="44.453125" style="302" customWidth="1"/>
    <col min="2564" max="2564" width="3.36328125" style="302" customWidth="1"/>
    <col min="2565" max="2565" width="10.36328125" style="302" bestFit="1" customWidth="1"/>
    <col min="2566" max="2566" width="12" style="302" customWidth="1"/>
    <col min="2567" max="2814" width="9.08984375" style="302"/>
    <col min="2815" max="2815" width="20" style="302" customWidth="1"/>
    <col min="2816" max="2816" width="16" style="302" bestFit="1" customWidth="1"/>
    <col min="2817" max="2817" width="5.6328125" style="302" bestFit="1" customWidth="1"/>
    <col min="2818" max="2818" width="7.6328125" style="302" customWidth="1"/>
    <col min="2819" max="2819" width="44.453125" style="302" customWidth="1"/>
    <col min="2820" max="2820" width="3.36328125" style="302" customWidth="1"/>
    <col min="2821" max="2821" width="10.36328125" style="302" bestFit="1" customWidth="1"/>
    <col min="2822" max="2822" width="12" style="302" customWidth="1"/>
    <col min="2823" max="3070" width="9.08984375" style="302"/>
    <col min="3071" max="3071" width="20" style="302" customWidth="1"/>
    <col min="3072" max="3072" width="16" style="302" bestFit="1" customWidth="1"/>
    <col min="3073" max="3073" width="5.6328125" style="302" bestFit="1" customWidth="1"/>
    <col min="3074" max="3074" width="7.6328125" style="302" customWidth="1"/>
    <col min="3075" max="3075" width="44.453125" style="302" customWidth="1"/>
    <col min="3076" max="3076" width="3.36328125" style="302" customWidth="1"/>
    <col min="3077" max="3077" width="10.36328125" style="302" bestFit="1" customWidth="1"/>
    <col min="3078" max="3078" width="12" style="302" customWidth="1"/>
    <col min="3079" max="3326" width="9.08984375" style="302"/>
    <col min="3327" max="3327" width="20" style="302" customWidth="1"/>
    <col min="3328" max="3328" width="16" style="302" bestFit="1" customWidth="1"/>
    <col min="3329" max="3329" width="5.6328125" style="302" bestFit="1" customWidth="1"/>
    <col min="3330" max="3330" width="7.6328125" style="302" customWidth="1"/>
    <col min="3331" max="3331" width="44.453125" style="302" customWidth="1"/>
    <col min="3332" max="3332" width="3.36328125" style="302" customWidth="1"/>
    <col min="3333" max="3333" width="10.36328125" style="302" bestFit="1" customWidth="1"/>
    <col min="3334" max="3334" width="12" style="302" customWidth="1"/>
    <col min="3335" max="3582" width="9.08984375" style="302"/>
    <col min="3583" max="3583" width="20" style="302" customWidth="1"/>
    <col min="3584" max="3584" width="16" style="302" bestFit="1" customWidth="1"/>
    <col min="3585" max="3585" width="5.6328125" style="302" bestFit="1" customWidth="1"/>
    <col min="3586" max="3586" width="7.6328125" style="302" customWidth="1"/>
    <col min="3587" max="3587" width="44.453125" style="302" customWidth="1"/>
    <col min="3588" max="3588" width="3.36328125" style="302" customWidth="1"/>
    <col min="3589" max="3589" width="10.36328125" style="302" bestFit="1" customWidth="1"/>
    <col min="3590" max="3590" width="12" style="302" customWidth="1"/>
    <col min="3591" max="3838" width="9.08984375" style="302"/>
    <col min="3839" max="3839" width="20" style="302" customWidth="1"/>
    <col min="3840" max="3840" width="16" style="302" bestFit="1" customWidth="1"/>
    <col min="3841" max="3841" width="5.6328125" style="302" bestFit="1" customWidth="1"/>
    <col min="3842" max="3842" width="7.6328125" style="302" customWidth="1"/>
    <col min="3843" max="3843" width="44.453125" style="302" customWidth="1"/>
    <col min="3844" max="3844" width="3.36328125" style="302" customWidth="1"/>
    <col min="3845" max="3845" width="10.36328125" style="302" bestFit="1" customWidth="1"/>
    <col min="3846" max="3846" width="12" style="302" customWidth="1"/>
    <col min="3847" max="4094" width="9.08984375" style="302"/>
    <col min="4095" max="4095" width="20" style="302" customWidth="1"/>
    <col min="4096" max="4096" width="16" style="302" bestFit="1" customWidth="1"/>
    <col min="4097" max="4097" width="5.6328125" style="302" bestFit="1" customWidth="1"/>
    <col min="4098" max="4098" width="7.6328125" style="302" customWidth="1"/>
    <col min="4099" max="4099" width="44.453125" style="302" customWidth="1"/>
    <col min="4100" max="4100" width="3.36328125" style="302" customWidth="1"/>
    <col min="4101" max="4101" width="10.36328125" style="302" bestFit="1" customWidth="1"/>
    <col min="4102" max="4102" width="12" style="302" customWidth="1"/>
    <col min="4103" max="4350" width="9.08984375" style="302"/>
    <col min="4351" max="4351" width="20" style="302" customWidth="1"/>
    <col min="4352" max="4352" width="16" style="302" bestFit="1" customWidth="1"/>
    <col min="4353" max="4353" width="5.6328125" style="302" bestFit="1" customWidth="1"/>
    <col min="4354" max="4354" width="7.6328125" style="302" customWidth="1"/>
    <col min="4355" max="4355" width="44.453125" style="302" customWidth="1"/>
    <col min="4356" max="4356" width="3.36328125" style="302" customWidth="1"/>
    <col min="4357" max="4357" width="10.36328125" style="302" bestFit="1" customWidth="1"/>
    <col min="4358" max="4358" width="12" style="302" customWidth="1"/>
    <col min="4359" max="4606" width="9.08984375" style="302"/>
    <col min="4607" max="4607" width="20" style="302" customWidth="1"/>
    <col min="4608" max="4608" width="16" style="302" bestFit="1" customWidth="1"/>
    <col min="4609" max="4609" width="5.6328125" style="302" bestFit="1" customWidth="1"/>
    <col min="4610" max="4610" width="7.6328125" style="302" customWidth="1"/>
    <col min="4611" max="4611" width="44.453125" style="302" customWidth="1"/>
    <col min="4612" max="4612" width="3.36328125" style="302" customWidth="1"/>
    <col min="4613" max="4613" width="10.36328125" style="302" bestFit="1" customWidth="1"/>
    <col min="4614" max="4614" width="12" style="302" customWidth="1"/>
    <col min="4615" max="4862" width="9.08984375" style="302"/>
    <col min="4863" max="4863" width="20" style="302" customWidth="1"/>
    <col min="4864" max="4864" width="16" style="302" bestFit="1" customWidth="1"/>
    <col min="4865" max="4865" width="5.6328125" style="302" bestFit="1" customWidth="1"/>
    <col min="4866" max="4866" width="7.6328125" style="302" customWidth="1"/>
    <col min="4867" max="4867" width="44.453125" style="302" customWidth="1"/>
    <col min="4868" max="4868" width="3.36328125" style="302" customWidth="1"/>
    <col min="4869" max="4869" width="10.36328125" style="302" bestFit="1" customWidth="1"/>
    <col min="4870" max="4870" width="12" style="302" customWidth="1"/>
    <col min="4871" max="5118" width="9.08984375" style="302"/>
    <col min="5119" max="5119" width="20" style="302" customWidth="1"/>
    <col min="5120" max="5120" width="16" style="302" bestFit="1" customWidth="1"/>
    <col min="5121" max="5121" width="5.6328125" style="302" bestFit="1" customWidth="1"/>
    <col min="5122" max="5122" width="7.6328125" style="302" customWidth="1"/>
    <col min="5123" max="5123" width="44.453125" style="302" customWidth="1"/>
    <col min="5124" max="5124" width="3.36328125" style="302" customWidth="1"/>
    <col min="5125" max="5125" width="10.36328125" style="302" bestFit="1" customWidth="1"/>
    <col min="5126" max="5126" width="12" style="302" customWidth="1"/>
    <col min="5127" max="5374" width="9.08984375" style="302"/>
    <col min="5375" max="5375" width="20" style="302" customWidth="1"/>
    <col min="5376" max="5376" width="16" style="302" bestFit="1" customWidth="1"/>
    <col min="5377" max="5377" width="5.6328125" style="302" bestFit="1" customWidth="1"/>
    <col min="5378" max="5378" width="7.6328125" style="302" customWidth="1"/>
    <col min="5379" max="5379" width="44.453125" style="302" customWidth="1"/>
    <col min="5380" max="5380" width="3.36328125" style="302" customWidth="1"/>
    <col min="5381" max="5381" width="10.36328125" style="302" bestFit="1" customWidth="1"/>
    <col min="5382" max="5382" width="12" style="302" customWidth="1"/>
    <col min="5383" max="5630" width="9.08984375" style="302"/>
    <col min="5631" max="5631" width="20" style="302" customWidth="1"/>
    <col min="5632" max="5632" width="16" style="302" bestFit="1" customWidth="1"/>
    <col min="5633" max="5633" width="5.6328125" style="302" bestFit="1" customWidth="1"/>
    <col min="5634" max="5634" width="7.6328125" style="302" customWidth="1"/>
    <col min="5635" max="5635" width="44.453125" style="302" customWidth="1"/>
    <col min="5636" max="5636" width="3.36328125" style="302" customWidth="1"/>
    <col min="5637" max="5637" width="10.36328125" style="302" bestFit="1" customWidth="1"/>
    <col min="5638" max="5638" width="12" style="302" customWidth="1"/>
    <col min="5639" max="5886" width="9.08984375" style="302"/>
    <col min="5887" max="5887" width="20" style="302" customWidth="1"/>
    <col min="5888" max="5888" width="16" style="302" bestFit="1" customWidth="1"/>
    <col min="5889" max="5889" width="5.6328125" style="302" bestFit="1" customWidth="1"/>
    <col min="5890" max="5890" width="7.6328125" style="302" customWidth="1"/>
    <col min="5891" max="5891" width="44.453125" style="302" customWidth="1"/>
    <col min="5892" max="5892" width="3.36328125" style="302" customWidth="1"/>
    <col min="5893" max="5893" width="10.36328125" style="302" bestFit="1" customWidth="1"/>
    <col min="5894" max="5894" width="12" style="302" customWidth="1"/>
    <col min="5895" max="6142" width="9.08984375" style="302"/>
    <col min="6143" max="6143" width="20" style="302" customWidth="1"/>
    <col min="6144" max="6144" width="16" style="302" bestFit="1" customWidth="1"/>
    <col min="6145" max="6145" width="5.6328125" style="302" bestFit="1" customWidth="1"/>
    <col min="6146" max="6146" width="7.6328125" style="302" customWidth="1"/>
    <col min="6147" max="6147" width="44.453125" style="302" customWidth="1"/>
    <col min="6148" max="6148" width="3.36328125" style="302" customWidth="1"/>
    <col min="6149" max="6149" width="10.36328125" style="302" bestFit="1" customWidth="1"/>
    <col min="6150" max="6150" width="12" style="302" customWidth="1"/>
    <col min="6151" max="6398" width="9.08984375" style="302"/>
    <col min="6399" max="6399" width="20" style="302" customWidth="1"/>
    <col min="6400" max="6400" width="16" style="302" bestFit="1" customWidth="1"/>
    <col min="6401" max="6401" width="5.6328125" style="302" bestFit="1" customWidth="1"/>
    <col min="6402" max="6402" width="7.6328125" style="302" customWidth="1"/>
    <col min="6403" max="6403" width="44.453125" style="302" customWidth="1"/>
    <col min="6404" max="6404" width="3.36328125" style="302" customWidth="1"/>
    <col min="6405" max="6405" width="10.36328125" style="302" bestFit="1" customWidth="1"/>
    <col min="6406" max="6406" width="12" style="302" customWidth="1"/>
    <col min="6407" max="6654" width="9.08984375" style="302"/>
    <col min="6655" max="6655" width="20" style="302" customWidth="1"/>
    <col min="6656" max="6656" width="16" style="302" bestFit="1" customWidth="1"/>
    <col min="6657" max="6657" width="5.6328125" style="302" bestFit="1" customWidth="1"/>
    <col min="6658" max="6658" width="7.6328125" style="302" customWidth="1"/>
    <col min="6659" max="6659" width="44.453125" style="302" customWidth="1"/>
    <col min="6660" max="6660" width="3.36328125" style="302" customWidth="1"/>
    <col min="6661" max="6661" width="10.36328125" style="302" bestFit="1" customWidth="1"/>
    <col min="6662" max="6662" width="12" style="302" customWidth="1"/>
    <col min="6663" max="6910" width="9.08984375" style="302"/>
    <col min="6911" max="6911" width="20" style="302" customWidth="1"/>
    <col min="6912" max="6912" width="16" style="302" bestFit="1" customWidth="1"/>
    <col min="6913" max="6913" width="5.6328125" style="302" bestFit="1" customWidth="1"/>
    <col min="6914" max="6914" width="7.6328125" style="302" customWidth="1"/>
    <col min="6915" max="6915" width="44.453125" style="302" customWidth="1"/>
    <col min="6916" max="6916" width="3.36328125" style="302" customWidth="1"/>
    <col min="6917" max="6917" width="10.36328125" style="302" bestFit="1" customWidth="1"/>
    <col min="6918" max="6918" width="12" style="302" customWidth="1"/>
    <col min="6919" max="7166" width="9.08984375" style="302"/>
    <col min="7167" max="7167" width="20" style="302" customWidth="1"/>
    <col min="7168" max="7168" width="16" style="302" bestFit="1" customWidth="1"/>
    <col min="7169" max="7169" width="5.6328125" style="302" bestFit="1" customWidth="1"/>
    <col min="7170" max="7170" width="7.6328125" style="302" customWidth="1"/>
    <col min="7171" max="7171" width="44.453125" style="302" customWidth="1"/>
    <col min="7172" max="7172" width="3.36328125" style="302" customWidth="1"/>
    <col min="7173" max="7173" width="10.36328125" style="302" bestFit="1" customWidth="1"/>
    <col min="7174" max="7174" width="12" style="302" customWidth="1"/>
    <col min="7175" max="7422" width="9.08984375" style="302"/>
    <col min="7423" max="7423" width="20" style="302" customWidth="1"/>
    <col min="7424" max="7424" width="16" style="302" bestFit="1" customWidth="1"/>
    <col min="7425" max="7425" width="5.6328125" style="302" bestFit="1" customWidth="1"/>
    <col min="7426" max="7426" width="7.6328125" style="302" customWidth="1"/>
    <col min="7427" max="7427" width="44.453125" style="302" customWidth="1"/>
    <col min="7428" max="7428" width="3.36328125" style="302" customWidth="1"/>
    <col min="7429" max="7429" width="10.36328125" style="302" bestFit="1" customWidth="1"/>
    <col min="7430" max="7430" width="12" style="302" customWidth="1"/>
    <col min="7431" max="7678" width="9.08984375" style="302"/>
    <col min="7679" max="7679" width="20" style="302" customWidth="1"/>
    <col min="7680" max="7680" width="16" style="302" bestFit="1" customWidth="1"/>
    <col min="7681" max="7681" width="5.6328125" style="302" bestFit="1" customWidth="1"/>
    <col min="7682" max="7682" width="7.6328125" style="302" customWidth="1"/>
    <col min="7683" max="7683" width="44.453125" style="302" customWidth="1"/>
    <col min="7684" max="7684" width="3.36328125" style="302" customWidth="1"/>
    <col min="7685" max="7685" width="10.36328125" style="302" bestFit="1" customWidth="1"/>
    <col min="7686" max="7686" width="12" style="302" customWidth="1"/>
    <col min="7687" max="7934" width="9.08984375" style="302"/>
    <col min="7935" max="7935" width="20" style="302" customWidth="1"/>
    <col min="7936" max="7936" width="16" style="302" bestFit="1" customWidth="1"/>
    <col min="7937" max="7937" width="5.6328125" style="302" bestFit="1" customWidth="1"/>
    <col min="7938" max="7938" width="7.6328125" style="302" customWidth="1"/>
    <col min="7939" max="7939" width="44.453125" style="302" customWidth="1"/>
    <col min="7940" max="7940" width="3.36328125" style="302" customWidth="1"/>
    <col min="7941" max="7941" width="10.36328125" style="302" bestFit="1" customWidth="1"/>
    <col min="7942" max="7942" width="12" style="302" customWidth="1"/>
    <col min="7943" max="8190" width="9.08984375" style="302"/>
    <col min="8191" max="8191" width="20" style="302" customWidth="1"/>
    <col min="8192" max="8192" width="16" style="302" bestFit="1" customWidth="1"/>
    <col min="8193" max="8193" width="5.6328125" style="302" bestFit="1" customWidth="1"/>
    <col min="8194" max="8194" width="7.6328125" style="302" customWidth="1"/>
    <col min="8195" max="8195" width="44.453125" style="302" customWidth="1"/>
    <col min="8196" max="8196" width="3.36328125" style="302" customWidth="1"/>
    <col min="8197" max="8197" width="10.36328125" style="302" bestFit="1" customWidth="1"/>
    <col min="8198" max="8198" width="12" style="302" customWidth="1"/>
    <col min="8199" max="8446" width="9.08984375" style="302"/>
    <col min="8447" max="8447" width="20" style="302" customWidth="1"/>
    <col min="8448" max="8448" width="16" style="302" bestFit="1" customWidth="1"/>
    <col min="8449" max="8449" width="5.6328125" style="302" bestFit="1" customWidth="1"/>
    <col min="8450" max="8450" width="7.6328125" style="302" customWidth="1"/>
    <col min="8451" max="8451" width="44.453125" style="302" customWidth="1"/>
    <col min="8452" max="8452" width="3.36328125" style="302" customWidth="1"/>
    <col min="8453" max="8453" width="10.36328125" style="302" bestFit="1" customWidth="1"/>
    <col min="8454" max="8454" width="12" style="302" customWidth="1"/>
    <col min="8455" max="8702" width="9.08984375" style="302"/>
    <col min="8703" max="8703" width="20" style="302" customWidth="1"/>
    <col min="8704" max="8704" width="16" style="302" bestFit="1" customWidth="1"/>
    <col min="8705" max="8705" width="5.6328125" style="302" bestFit="1" customWidth="1"/>
    <col min="8706" max="8706" width="7.6328125" style="302" customWidth="1"/>
    <col min="8707" max="8707" width="44.453125" style="302" customWidth="1"/>
    <col min="8708" max="8708" width="3.36328125" style="302" customWidth="1"/>
    <col min="8709" max="8709" width="10.36328125" style="302" bestFit="1" customWidth="1"/>
    <col min="8710" max="8710" width="12" style="302" customWidth="1"/>
    <col min="8711" max="8958" width="9.08984375" style="302"/>
    <col min="8959" max="8959" width="20" style="302" customWidth="1"/>
    <col min="8960" max="8960" width="16" style="302" bestFit="1" customWidth="1"/>
    <col min="8961" max="8961" width="5.6328125" style="302" bestFit="1" customWidth="1"/>
    <col min="8962" max="8962" width="7.6328125" style="302" customWidth="1"/>
    <col min="8963" max="8963" width="44.453125" style="302" customWidth="1"/>
    <col min="8964" max="8964" width="3.36328125" style="302" customWidth="1"/>
    <col min="8965" max="8965" width="10.36328125" style="302" bestFit="1" customWidth="1"/>
    <col min="8966" max="8966" width="12" style="302" customWidth="1"/>
    <col min="8967" max="9214" width="9.08984375" style="302"/>
    <col min="9215" max="9215" width="20" style="302" customWidth="1"/>
    <col min="9216" max="9216" width="16" style="302" bestFit="1" customWidth="1"/>
    <col min="9217" max="9217" width="5.6328125" style="302" bestFit="1" customWidth="1"/>
    <col min="9218" max="9218" width="7.6328125" style="302" customWidth="1"/>
    <col min="9219" max="9219" width="44.453125" style="302" customWidth="1"/>
    <col min="9220" max="9220" width="3.36328125" style="302" customWidth="1"/>
    <col min="9221" max="9221" width="10.36328125" style="302" bestFit="1" customWidth="1"/>
    <col min="9222" max="9222" width="12" style="302" customWidth="1"/>
    <col min="9223" max="9470" width="9.08984375" style="302"/>
    <col min="9471" max="9471" width="20" style="302" customWidth="1"/>
    <col min="9472" max="9472" width="16" style="302" bestFit="1" customWidth="1"/>
    <col min="9473" max="9473" width="5.6328125" style="302" bestFit="1" customWidth="1"/>
    <col min="9474" max="9474" width="7.6328125" style="302" customWidth="1"/>
    <col min="9475" max="9475" width="44.453125" style="302" customWidth="1"/>
    <col min="9476" max="9476" width="3.36328125" style="302" customWidth="1"/>
    <col min="9477" max="9477" width="10.36328125" style="302" bestFit="1" customWidth="1"/>
    <col min="9478" max="9478" width="12" style="302" customWidth="1"/>
    <col min="9479" max="9726" width="9.08984375" style="302"/>
    <col min="9727" max="9727" width="20" style="302" customWidth="1"/>
    <col min="9728" max="9728" width="16" style="302" bestFit="1" customWidth="1"/>
    <col min="9729" max="9729" width="5.6328125" style="302" bestFit="1" customWidth="1"/>
    <col min="9730" max="9730" width="7.6328125" style="302" customWidth="1"/>
    <col min="9731" max="9731" width="44.453125" style="302" customWidth="1"/>
    <col min="9732" max="9732" width="3.36328125" style="302" customWidth="1"/>
    <col min="9733" max="9733" width="10.36328125" style="302" bestFit="1" customWidth="1"/>
    <col min="9734" max="9734" width="12" style="302" customWidth="1"/>
    <col min="9735" max="9982" width="9.08984375" style="302"/>
    <col min="9983" max="9983" width="20" style="302" customWidth="1"/>
    <col min="9984" max="9984" width="16" style="302" bestFit="1" customWidth="1"/>
    <col min="9985" max="9985" width="5.6328125" style="302" bestFit="1" customWidth="1"/>
    <col min="9986" max="9986" width="7.6328125" style="302" customWidth="1"/>
    <col min="9987" max="9987" width="44.453125" style="302" customWidth="1"/>
    <col min="9988" max="9988" width="3.36328125" style="302" customWidth="1"/>
    <col min="9989" max="9989" width="10.36328125" style="302" bestFit="1" customWidth="1"/>
    <col min="9990" max="9990" width="12" style="302" customWidth="1"/>
    <col min="9991" max="10238" width="9.08984375" style="302"/>
    <col min="10239" max="10239" width="20" style="302" customWidth="1"/>
    <col min="10240" max="10240" width="16" style="302" bestFit="1" customWidth="1"/>
    <col min="10241" max="10241" width="5.6328125" style="302" bestFit="1" customWidth="1"/>
    <col min="10242" max="10242" width="7.6328125" style="302" customWidth="1"/>
    <col min="10243" max="10243" width="44.453125" style="302" customWidth="1"/>
    <col min="10244" max="10244" width="3.36328125" style="302" customWidth="1"/>
    <col min="10245" max="10245" width="10.36328125" style="302" bestFit="1" customWidth="1"/>
    <col min="10246" max="10246" width="12" style="302" customWidth="1"/>
    <col min="10247" max="10494" width="9.08984375" style="302"/>
    <col min="10495" max="10495" width="20" style="302" customWidth="1"/>
    <col min="10496" max="10496" width="16" style="302" bestFit="1" customWidth="1"/>
    <col min="10497" max="10497" width="5.6328125" style="302" bestFit="1" customWidth="1"/>
    <col min="10498" max="10498" width="7.6328125" style="302" customWidth="1"/>
    <col min="10499" max="10499" width="44.453125" style="302" customWidth="1"/>
    <col min="10500" max="10500" width="3.36328125" style="302" customWidth="1"/>
    <col min="10501" max="10501" width="10.36328125" style="302" bestFit="1" customWidth="1"/>
    <col min="10502" max="10502" width="12" style="302" customWidth="1"/>
    <col min="10503" max="10750" width="9.08984375" style="302"/>
    <col min="10751" max="10751" width="20" style="302" customWidth="1"/>
    <col min="10752" max="10752" width="16" style="302" bestFit="1" customWidth="1"/>
    <col min="10753" max="10753" width="5.6328125" style="302" bestFit="1" customWidth="1"/>
    <col min="10754" max="10754" width="7.6328125" style="302" customWidth="1"/>
    <col min="10755" max="10755" width="44.453125" style="302" customWidth="1"/>
    <col min="10756" max="10756" width="3.36328125" style="302" customWidth="1"/>
    <col min="10757" max="10757" width="10.36328125" style="302" bestFit="1" customWidth="1"/>
    <col min="10758" max="10758" width="12" style="302" customWidth="1"/>
    <col min="10759" max="11006" width="9.08984375" style="302"/>
    <col min="11007" max="11007" width="20" style="302" customWidth="1"/>
    <col min="11008" max="11008" width="16" style="302" bestFit="1" customWidth="1"/>
    <col min="11009" max="11009" width="5.6328125" style="302" bestFit="1" customWidth="1"/>
    <col min="11010" max="11010" width="7.6328125" style="302" customWidth="1"/>
    <col min="11011" max="11011" width="44.453125" style="302" customWidth="1"/>
    <col min="11012" max="11012" width="3.36328125" style="302" customWidth="1"/>
    <col min="11013" max="11013" width="10.36328125" style="302" bestFit="1" customWidth="1"/>
    <col min="11014" max="11014" width="12" style="302" customWidth="1"/>
    <col min="11015" max="11262" width="9.08984375" style="302"/>
    <col min="11263" max="11263" width="20" style="302" customWidth="1"/>
    <col min="11264" max="11264" width="16" style="302" bestFit="1" customWidth="1"/>
    <col min="11265" max="11265" width="5.6328125" style="302" bestFit="1" customWidth="1"/>
    <col min="11266" max="11266" width="7.6328125" style="302" customWidth="1"/>
    <col min="11267" max="11267" width="44.453125" style="302" customWidth="1"/>
    <col min="11268" max="11268" width="3.36328125" style="302" customWidth="1"/>
    <col min="11269" max="11269" width="10.36328125" style="302" bestFit="1" customWidth="1"/>
    <col min="11270" max="11270" width="12" style="302" customWidth="1"/>
    <col min="11271" max="11518" width="9.08984375" style="302"/>
    <col min="11519" max="11519" width="20" style="302" customWidth="1"/>
    <col min="11520" max="11520" width="16" style="302" bestFit="1" customWidth="1"/>
    <col min="11521" max="11521" width="5.6328125" style="302" bestFit="1" customWidth="1"/>
    <col min="11522" max="11522" width="7.6328125" style="302" customWidth="1"/>
    <col min="11523" max="11523" width="44.453125" style="302" customWidth="1"/>
    <col min="11524" max="11524" width="3.36328125" style="302" customWidth="1"/>
    <col min="11525" max="11525" width="10.36328125" style="302" bestFit="1" customWidth="1"/>
    <col min="11526" max="11526" width="12" style="302" customWidth="1"/>
    <col min="11527" max="11774" width="9.08984375" style="302"/>
    <col min="11775" max="11775" width="20" style="302" customWidth="1"/>
    <col min="11776" max="11776" width="16" style="302" bestFit="1" customWidth="1"/>
    <col min="11777" max="11777" width="5.6328125" style="302" bestFit="1" customWidth="1"/>
    <col min="11778" max="11778" width="7.6328125" style="302" customWidth="1"/>
    <col min="11779" max="11779" width="44.453125" style="302" customWidth="1"/>
    <col min="11780" max="11780" width="3.36328125" style="302" customWidth="1"/>
    <col min="11781" max="11781" width="10.36328125" style="302" bestFit="1" customWidth="1"/>
    <col min="11782" max="11782" width="12" style="302" customWidth="1"/>
    <col min="11783" max="12030" width="9.08984375" style="302"/>
    <col min="12031" max="12031" width="20" style="302" customWidth="1"/>
    <col min="12032" max="12032" width="16" style="302" bestFit="1" customWidth="1"/>
    <col min="12033" max="12033" width="5.6328125" style="302" bestFit="1" customWidth="1"/>
    <col min="12034" max="12034" width="7.6328125" style="302" customWidth="1"/>
    <col min="12035" max="12035" width="44.453125" style="302" customWidth="1"/>
    <col min="12036" max="12036" width="3.36328125" style="302" customWidth="1"/>
    <col min="12037" max="12037" width="10.36328125" style="302" bestFit="1" customWidth="1"/>
    <col min="12038" max="12038" width="12" style="302" customWidth="1"/>
    <col min="12039" max="12286" width="9.08984375" style="302"/>
    <col min="12287" max="12287" width="20" style="302" customWidth="1"/>
    <col min="12288" max="12288" width="16" style="302" bestFit="1" customWidth="1"/>
    <col min="12289" max="12289" width="5.6328125" style="302" bestFit="1" customWidth="1"/>
    <col min="12290" max="12290" width="7.6328125" style="302" customWidth="1"/>
    <col min="12291" max="12291" width="44.453125" style="302" customWidth="1"/>
    <col min="12292" max="12292" width="3.36328125" style="302" customWidth="1"/>
    <col min="12293" max="12293" width="10.36328125" style="302" bestFit="1" customWidth="1"/>
    <col min="12294" max="12294" width="12" style="302" customWidth="1"/>
    <col min="12295" max="12542" width="9.08984375" style="302"/>
    <col min="12543" max="12543" width="20" style="302" customWidth="1"/>
    <col min="12544" max="12544" width="16" style="302" bestFit="1" customWidth="1"/>
    <col min="12545" max="12545" width="5.6328125" style="302" bestFit="1" customWidth="1"/>
    <col min="12546" max="12546" width="7.6328125" style="302" customWidth="1"/>
    <col min="12547" max="12547" width="44.453125" style="302" customWidth="1"/>
    <col min="12548" max="12548" width="3.36328125" style="302" customWidth="1"/>
    <col min="12549" max="12549" width="10.36328125" style="302" bestFit="1" customWidth="1"/>
    <col min="12550" max="12550" width="12" style="302" customWidth="1"/>
    <col min="12551" max="12798" width="9.08984375" style="302"/>
    <col min="12799" max="12799" width="20" style="302" customWidth="1"/>
    <col min="12800" max="12800" width="16" style="302" bestFit="1" customWidth="1"/>
    <col min="12801" max="12801" width="5.6328125" style="302" bestFit="1" customWidth="1"/>
    <col min="12802" max="12802" width="7.6328125" style="302" customWidth="1"/>
    <col min="12803" max="12803" width="44.453125" style="302" customWidth="1"/>
    <col min="12804" max="12804" width="3.36328125" style="302" customWidth="1"/>
    <col min="12805" max="12805" width="10.36328125" style="302" bestFit="1" customWidth="1"/>
    <col min="12806" max="12806" width="12" style="302" customWidth="1"/>
    <col min="12807" max="13054" width="9.08984375" style="302"/>
    <col min="13055" max="13055" width="20" style="302" customWidth="1"/>
    <col min="13056" max="13056" width="16" style="302" bestFit="1" customWidth="1"/>
    <col min="13057" max="13057" width="5.6328125" style="302" bestFit="1" customWidth="1"/>
    <col min="13058" max="13058" width="7.6328125" style="302" customWidth="1"/>
    <col min="13059" max="13059" width="44.453125" style="302" customWidth="1"/>
    <col min="13060" max="13060" width="3.36328125" style="302" customWidth="1"/>
    <col min="13061" max="13061" width="10.36328125" style="302" bestFit="1" customWidth="1"/>
    <col min="13062" max="13062" width="12" style="302" customWidth="1"/>
    <col min="13063" max="13310" width="9.08984375" style="302"/>
    <col min="13311" max="13311" width="20" style="302" customWidth="1"/>
    <col min="13312" max="13312" width="16" style="302" bestFit="1" customWidth="1"/>
    <col min="13313" max="13313" width="5.6328125" style="302" bestFit="1" customWidth="1"/>
    <col min="13314" max="13314" width="7.6328125" style="302" customWidth="1"/>
    <col min="13315" max="13315" width="44.453125" style="302" customWidth="1"/>
    <col min="13316" max="13316" width="3.36328125" style="302" customWidth="1"/>
    <col min="13317" max="13317" width="10.36328125" style="302" bestFit="1" customWidth="1"/>
    <col min="13318" max="13318" width="12" style="302" customWidth="1"/>
    <col min="13319" max="13566" width="9.08984375" style="302"/>
    <col min="13567" max="13567" width="20" style="302" customWidth="1"/>
    <col min="13568" max="13568" width="16" style="302" bestFit="1" customWidth="1"/>
    <col min="13569" max="13569" width="5.6328125" style="302" bestFit="1" customWidth="1"/>
    <col min="13570" max="13570" width="7.6328125" style="302" customWidth="1"/>
    <col min="13571" max="13571" width="44.453125" style="302" customWidth="1"/>
    <col min="13572" max="13572" width="3.36328125" style="302" customWidth="1"/>
    <col min="13573" max="13573" width="10.36328125" style="302" bestFit="1" customWidth="1"/>
    <col min="13574" max="13574" width="12" style="302" customWidth="1"/>
    <col min="13575" max="13822" width="9.08984375" style="302"/>
    <col min="13823" max="13823" width="20" style="302" customWidth="1"/>
    <col min="13824" max="13824" width="16" style="302" bestFit="1" customWidth="1"/>
    <col min="13825" max="13825" width="5.6328125" style="302" bestFit="1" customWidth="1"/>
    <col min="13826" max="13826" width="7.6328125" style="302" customWidth="1"/>
    <col min="13827" max="13827" width="44.453125" style="302" customWidth="1"/>
    <col min="13828" max="13828" width="3.36328125" style="302" customWidth="1"/>
    <col min="13829" max="13829" width="10.36328125" style="302" bestFit="1" customWidth="1"/>
    <col min="13830" max="13830" width="12" style="302" customWidth="1"/>
    <col min="13831" max="14078" width="9.08984375" style="302"/>
    <col min="14079" max="14079" width="20" style="302" customWidth="1"/>
    <col min="14080" max="14080" width="16" style="302" bestFit="1" customWidth="1"/>
    <col min="14081" max="14081" width="5.6328125" style="302" bestFit="1" customWidth="1"/>
    <col min="14082" max="14082" width="7.6328125" style="302" customWidth="1"/>
    <col min="14083" max="14083" width="44.453125" style="302" customWidth="1"/>
    <col min="14084" max="14084" width="3.36328125" style="302" customWidth="1"/>
    <col min="14085" max="14085" width="10.36328125" style="302" bestFit="1" customWidth="1"/>
    <col min="14086" max="14086" width="12" style="302" customWidth="1"/>
    <col min="14087" max="14334" width="9.08984375" style="302"/>
    <col min="14335" max="14335" width="20" style="302" customWidth="1"/>
    <col min="14336" max="14336" width="16" style="302" bestFit="1" customWidth="1"/>
    <col min="14337" max="14337" width="5.6328125" style="302" bestFit="1" customWidth="1"/>
    <col min="14338" max="14338" width="7.6328125" style="302" customWidth="1"/>
    <col min="14339" max="14339" width="44.453125" style="302" customWidth="1"/>
    <col min="14340" max="14340" width="3.36328125" style="302" customWidth="1"/>
    <col min="14341" max="14341" width="10.36328125" style="302" bestFit="1" customWidth="1"/>
    <col min="14342" max="14342" width="12" style="302" customWidth="1"/>
    <col min="14343" max="14590" width="9.08984375" style="302"/>
    <col min="14591" max="14591" width="20" style="302" customWidth="1"/>
    <col min="14592" max="14592" width="16" style="302" bestFit="1" customWidth="1"/>
    <col min="14593" max="14593" width="5.6328125" style="302" bestFit="1" customWidth="1"/>
    <col min="14594" max="14594" width="7.6328125" style="302" customWidth="1"/>
    <col min="14595" max="14595" width="44.453125" style="302" customWidth="1"/>
    <col min="14596" max="14596" width="3.36328125" style="302" customWidth="1"/>
    <col min="14597" max="14597" width="10.36328125" style="302" bestFit="1" customWidth="1"/>
    <col min="14598" max="14598" width="12" style="302" customWidth="1"/>
    <col min="14599" max="14846" width="9.08984375" style="302"/>
    <col min="14847" max="14847" width="20" style="302" customWidth="1"/>
    <col min="14848" max="14848" width="16" style="302" bestFit="1" customWidth="1"/>
    <col min="14849" max="14849" width="5.6328125" style="302" bestFit="1" customWidth="1"/>
    <col min="14850" max="14850" width="7.6328125" style="302" customWidth="1"/>
    <col min="14851" max="14851" width="44.453125" style="302" customWidth="1"/>
    <col min="14852" max="14852" width="3.36328125" style="302" customWidth="1"/>
    <col min="14853" max="14853" width="10.36328125" style="302" bestFit="1" customWidth="1"/>
    <col min="14854" max="14854" width="12" style="302" customWidth="1"/>
    <col min="14855" max="15102" width="9.08984375" style="302"/>
    <col min="15103" max="15103" width="20" style="302" customWidth="1"/>
    <col min="15104" max="15104" width="16" style="302" bestFit="1" customWidth="1"/>
    <col min="15105" max="15105" width="5.6328125" style="302" bestFit="1" customWidth="1"/>
    <col min="15106" max="15106" width="7.6328125" style="302" customWidth="1"/>
    <col min="15107" max="15107" width="44.453125" style="302" customWidth="1"/>
    <col min="15108" max="15108" width="3.36328125" style="302" customWidth="1"/>
    <col min="15109" max="15109" width="10.36328125" style="302" bestFit="1" customWidth="1"/>
    <col min="15110" max="15110" width="12" style="302" customWidth="1"/>
    <col min="15111" max="15358" width="9.08984375" style="302"/>
    <col min="15359" max="15359" width="20" style="302" customWidth="1"/>
    <col min="15360" max="15360" width="16" style="302" bestFit="1" customWidth="1"/>
    <col min="15361" max="15361" width="5.6328125" style="302" bestFit="1" customWidth="1"/>
    <col min="15362" max="15362" width="7.6328125" style="302" customWidth="1"/>
    <col min="15363" max="15363" width="44.453125" style="302" customWidth="1"/>
    <col min="15364" max="15364" width="3.36328125" style="302" customWidth="1"/>
    <col min="15365" max="15365" width="10.36328125" style="302" bestFit="1" customWidth="1"/>
    <col min="15366" max="15366" width="12" style="302" customWidth="1"/>
    <col min="15367" max="15614" width="9.08984375" style="302"/>
    <col min="15615" max="15615" width="20" style="302" customWidth="1"/>
    <col min="15616" max="15616" width="16" style="302" bestFit="1" customWidth="1"/>
    <col min="15617" max="15617" width="5.6328125" style="302" bestFit="1" customWidth="1"/>
    <col min="15618" max="15618" width="7.6328125" style="302" customWidth="1"/>
    <col min="15619" max="15619" width="44.453125" style="302" customWidth="1"/>
    <col min="15620" max="15620" width="3.36328125" style="302" customWidth="1"/>
    <col min="15621" max="15621" width="10.36328125" style="302" bestFit="1" customWidth="1"/>
    <col min="15622" max="15622" width="12" style="302" customWidth="1"/>
    <col min="15623" max="15870" width="9.08984375" style="302"/>
    <col min="15871" max="15871" width="20" style="302" customWidth="1"/>
    <col min="15872" max="15872" width="16" style="302" bestFit="1" customWidth="1"/>
    <col min="15873" max="15873" width="5.6328125" style="302" bestFit="1" customWidth="1"/>
    <col min="15874" max="15874" width="7.6328125" style="302" customWidth="1"/>
    <col min="15875" max="15875" width="44.453125" style="302" customWidth="1"/>
    <col min="15876" max="15876" width="3.36328125" style="302" customWidth="1"/>
    <col min="15877" max="15877" width="10.36328125" style="302" bestFit="1" customWidth="1"/>
    <col min="15878" max="15878" width="12" style="302" customWidth="1"/>
    <col min="15879" max="16126" width="9.08984375" style="302"/>
    <col min="16127" max="16127" width="20" style="302" customWidth="1"/>
    <col min="16128" max="16128" width="16" style="302" bestFit="1" customWidth="1"/>
    <col min="16129" max="16129" width="5.6328125" style="302" bestFit="1" customWidth="1"/>
    <col min="16130" max="16130" width="7.6328125" style="302" customWidth="1"/>
    <col min="16131" max="16131" width="44.453125" style="302" customWidth="1"/>
    <col min="16132" max="16132" width="3.36328125" style="302" customWidth="1"/>
    <col min="16133" max="16133" width="10.36328125" style="302" bestFit="1" customWidth="1"/>
    <col min="16134" max="16134" width="12" style="302" customWidth="1"/>
    <col min="16135" max="16384" width="9.08984375" style="302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528"/>
      <c r="L1" s="490"/>
      <c r="M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528"/>
      <c r="L2" s="490"/>
      <c r="M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528"/>
      <c r="L3" s="490"/>
      <c r="M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528"/>
      <c r="L4" s="490"/>
      <c r="M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528"/>
      <c r="L5" s="490"/>
      <c r="M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528"/>
      <c r="L6" s="490"/>
      <c r="M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528"/>
      <c r="L7" s="490"/>
      <c r="M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528"/>
      <c r="L8" s="490"/>
      <c r="M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528"/>
      <c r="L9" s="490"/>
      <c r="M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528"/>
      <c r="L10" s="490"/>
      <c r="M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528"/>
      <c r="L11" s="490"/>
      <c r="M11" s="490"/>
    </row>
    <row r="12" spans="1:14" ht="15.5">
      <c r="A12" s="490"/>
      <c r="B12" s="490" t="s">
        <v>70</v>
      </c>
      <c r="C12" s="490"/>
      <c r="D12" s="490" t="s">
        <v>480</v>
      </c>
      <c r="E12" s="490"/>
      <c r="F12" s="491"/>
      <c r="G12" s="491"/>
      <c r="H12" s="492"/>
      <c r="I12" s="493"/>
      <c r="J12" s="490"/>
      <c r="K12" s="494"/>
      <c r="L12" s="490"/>
      <c r="M12" s="490"/>
      <c r="N12" s="357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4"/>
      <c r="L13" s="490"/>
      <c r="M13" s="490"/>
      <c r="N13" s="357"/>
    </row>
    <row r="14" spans="1:14" ht="15.5">
      <c r="A14" s="490"/>
      <c r="B14" s="490" t="s">
        <v>71</v>
      </c>
      <c r="C14" s="490"/>
      <c r="D14" s="490" t="s">
        <v>72</v>
      </c>
      <c r="E14" s="490"/>
      <c r="F14" s="490"/>
      <c r="G14" s="490"/>
      <c r="H14" s="492"/>
      <c r="I14" s="493"/>
      <c r="J14" s="490"/>
      <c r="K14" s="494"/>
      <c r="L14" s="490"/>
      <c r="M14" s="490"/>
      <c r="N14" s="357"/>
    </row>
    <row r="15" spans="1:14" ht="15.5">
      <c r="A15" s="490"/>
      <c r="B15" s="490"/>
      <c r="C15" s="490"/>
      <c r="D15" s="490"/>
      <c r="E15" s="490"/>
      <c r="F15" s="490"/>
      <c r="G15" s="490"/>
      <c r="H15" s="492"/>
      <c r="I15" s="493"/>
      <c r="J15" s="490"/>
      <c r="K15" s="494"/>
      <c r="L15" s="490"/>
      <c r="M15" s="490"/>
      <c r="N15" s="357"/>
    </row>
    <row r="16" spans="1:14" ht="15.5">
      <c r="A16" s="490"/>
      <c r="B16" s="490" t="s">
        <v>73</v>
      </c>
      <c r="C16" s="490"/>
      <c r="D16" s="490" t="s">
        <v>74</v>
      </c>
      <c r="E16" s="490"/>
      <c r="F16" s="490"/>
      <c r="G16" s="490"/>
      <c r="H16" s="492"/>
      <c r="I16" s="493"/>
      <c r="J16" s="490"/>
      <c r="K16" s="494"/>
      <c r="L16" s="490"/>
      <c r="M16" s="490"/>
      <c r="N16" s="357"/>
    </row>
    <row r="17" spans="1:14" ht="15.5">
      <c r="A17" s="490"/>
      <c r="B17" s="490"/>
      <c r="C17" s="490"/>
      <c r="D17" s="490"/>
      <c r="E17" s="490"/>
      <c r="F17" s="490"/>
      <c r="G17" s="490"/>
      <c r="H17" s="492"/>
      <c r="I17" s="493"/>
      <c r="J17" s="490"/>
      <c r="K17" s="494"/>
      <c r="L17" s="490"/>
      <c r="M17" s="490"/>
      <c r="N17" s="357"/>
    </row>
    <row r="18" spans="1:14" ht="15.5">
      <c r="A18" s="490"/>
      <c r="B18" s="490" t="s">
        <v>75</v>
      </c>
      <c r="C18" s="490"/>
      <c r="D18" s="490" t="s">
        <v>481</v>
      </c>
      <c r="E18" s="490"/>
      <c r="F18" s="490"/>
      <c r="G18" s="490"/>
      <c r="H18" s="492"/>
      <c r="I18" s="493"/>
      <c r="J18" s="490"/>
      <c r="K18" s="494"/>
      <c r="L18" s="490"/>
      <c r="M18" s="490"/>
      <c r="N18" s="357"/>
    </row>
    <row r="19" spans="1:14" ht="15.5">
      <c r="A19" s="490"/>
      <c r="B19" s="490"/>
      <c r="C19" s="490"/>
      <c r="D19" s="490"/>
      <c r="E19" s="490"/>
      <c r="F19" s="490"/>
      <c r="G19" s="490"/>
      <c r="H19" s="492"/>
      <c r="I19" s="493"/>
      <c r="J19" s="490"/>
      <c r="K19" s="494"/>
      <c r="L19" s="493"/>
      <c r="M19" s="493"/>
      <c r="N19" s="357"/>
    </row>
    <row r="20" spans="1:14" ht="15.5">
      <c r="A20" s="490"/>
      <c r="B20" s="490"/>
      <c r="C20" s="490"/>
      <c r="D20" s="490" t="s">
        <v>503</v>
      </c>
      <c r="E20" s="490"/>
      <c r="F20" s="490"/>
      <c r="G20" s="490"/>
      <c r="H20" s="492"/>
      <c r="I20" s="493"/>
      <c r="J20" s="490"/>
      <c r="K20" s="494"/>
      <c r="L20" s="490"/>
      <c r="M20" s="490"/>
      <c r="N20" s="357"/>
    </row>
    <row r="21" spans="1:14" ht="15.5">
      <c r="A21" s="490"/>
      <c r="B21" s="490"/>
      <c r="C21" s="490"/>
      <c r="D21" s="490" t="s">
        <v>504</v>
      </c>
      <c r="E21" s="490"/>
      <c r="F21" s="490"/>
      <c r="G21" s="490"/>
      <c r="H21" s="492"/>
      <c r="I21" s="493"/>
      <c r="J21" s="490"/>
      <c r="K21" s="494"/>
      <c r="L21" s="490"/>
      <c r="M21" s="490"/>
      <c r="N21" s="357"/>
    </row>
    <row r="22" spans="1:14" ht="15.5">
      <c r="A22" s="490"/>
      <c r="B22" s="490"/>
      <c r="C22" s="490"/>
      <c r="D22" s="490" t="s">
        <v>505</v>
      </c>
      <c r="E22" s="490"/>
      <c r="F22" s="490"/>
      <c r="G22" s="490"/>
      <c r="H22" s="492"/>
      <c r="I22" s="493"/>
      <c r="J22" s="490"/>
      <c r="K22" s="494"/>
      <c r="L22" s="490"/>
      <c r="M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4"/>
      <c r="L23" s="490"/>
      <c r="M23" s="490"/>
    </row>
    <row r="24" spans="1:14" ht="15.5">
      <c r="A24" s="490"/>
      <c r="B24" s="490"/>
      <c r="C24" s="490"/>
      <c r="D24" s="490"/>
      <c r="E24" s="490"/>
      <c r="F24" s="490"/>
      <c r="G24" s="490"/>
      <c r="H24" s="492"/>
      <c r="I24" s="493"/>
      <c r="J24" s="490"/>
      <c r="K24" s="494"/>
      <c r="L24" s="490"/>
      <c r="M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4"/>
      <c r="L25" s="490"/>
      <c r="M25" s="490"/>
    </row>
    <row r="26" spans="1:14" s="299" customFormat="1" ht="16" thickBot="1">
      <c r="A26" s="493"/>
      <c r="B26" s="493"/>
      <c r="C26" s="495"/>
      <c r="D26" s="496" t="s">
        <v>372</v>
      </c>
      <c r="E26" s="497"/>
      <c r="F26" s="493"/>
      <c r="G26" s="493"/>
      <c r="H26" s="1120" t="s">
        <v>484</v>
      </c>
      <c r="I26" s="1120"/>
      <c r="J26" s="1120"/>
      <c r="K26" s="1120"/>
      <c r="L26" s="1120"/>
      <c r="M26" s="497"/>
      <c r="N26" s="311"/>
    </row>
    <row r="27" spans="1:14" ht="20">
      <c r="A27" s="490"/>
      <c r="B27" s="490"/>
      <c r="C27" s="498"/>
      <c r="D27" s="490"/>
      <c r="E27" s="499"/>
      <c r="F27" s="490"/>
      <c r="G27" s="490"/>
      <c r="H27" s="500" t="s">
        <v>3</v>
      </c>
      <c r="I27" s="500"/>
      <c r="J27" s="500" t="s">
        <v>124</v>
      </c>
      <c r="K27" s="501"/>
      <c r="L27" s="500" t="s">
        <v>125</v>
      </c>
      <c r="M27" s="500"/>
      <c r="N27" s="315"/>
    </row>
    <row r="28" spans="1:14" ht="20">
      <c r="A28" s="490"/>
      <c r="B28" s="490"/>
      <c r="C28" s="498"/>
      <c r="D28" s="490"/>
      <c r="E28" s="498"/>
      <c r="F28" s="490"/>
      <c r="G28" s="490"/>
      <c r="H28" s="502"/>
      <c r="I28" s="502"/>
      <c r="J28" s="502"/>
      <c r="K28" s="502"/>
      <c r="L28" s="503"/>
      <c r="M28" s="503"/>
      <c r="N28" s="315"/>
    </row>
    <row r="29" spans="1:14" ht="15.5">
      <c r="A29" s="490"/>
      <c r="B29" s="490"/>
      <c r="C29" s="498"/>
      <c r="D29" s="493" t="s">
        <v>483</v>
      </c>
      <c r="E29" s="490"/>
      <c r="F29" s="490"/>
      <c r="G29" s="490"/>
      <c r="H29" s="504">
        <f>+H94</f>
        <v>881200</v>
      </c>
      <c r="I29" s="504"/>
      <c r="J29" s="504">
        <f>+J94</f>
        <v>251573.09</v>
      </c>
      <c r="K29" s="504"/>
      <c r="L29" s="505">
        <f>H29-J29</f>
        <v>629626.91</v>
      </c>
      <c r="M29" s="505"/>
    </row>
    <row r="30" spans="1:14" ht="15.5">
      <c r="A30" s="490"/>
      <c r="B30" s="490"/>
      <c r="C30" s="498"/>
      <c r="D30" s="493"/>
      <c r="E30" s="490"/>
      <c r="F30" s="490"/>
      <c r="G30" s="490"/>
      <c r="H30" s="504"/>
      <c r="I30" s="504"/>
      <c r="J30" s="504"/>
      <c r="K30" s="504"/>
      <c r="L30" s="505"/>
      <c r="M30" s="505"/>
    </row>
    <row r="31" spans="1:14" ht="15.5">
      <c r="A31" s="490"/>
      <c r="B31" s="490"/>
      <c r="C31" s="498"/>
      <c r="D31" s="506" t="s">
        <v>370</v>
      </c>
      <c r="E31" s="490"/>
      <c r="F31" s="490"/>
      <c r="G31" s="490"/>
      <c r="H31" s="504">
        <f>+H99</f>
        <v>0</v>
      </c>
      <c r="I31" s="504"/>
      <c r="J31" s="504">
        <f>+J99</f>
        <v>21159.870000000003</v>
      </c>
      <c r="K31" s="507"/>
      <c r="L31" s="505">
        <f>H31-J31</f>
        <v>-21159.870000000003</v>
      </c>
      <c r="M31" s="505"/>
    </row>
    <row r="32" spans="1:14" ht="20">
      <c r="A32" s="490"/>
      <c r="B32" s="490"/>
      <c r="C32" s="498"/>
      <c r="D32" s="498"/>
      <c r="E32" s="490"/>
      <c r="F32" s="490"/>
      <c r="G32" s="490"/>
      <c r="H32" s="502"/>
      <c r="I32" s="502"/>
      <c r="J32" s="502"/>
      <c r="K32" s="502"/>
      <c r="L32" s="503"/>
      <c r="M32" s="503"/>
    </row>
    <row r="33" spans="1:13" ht="15.5">
      <c r="A33" s="490"/>
      <c r="B33" s="490"/>
      <c r="C33" s="498"/>
      <c r="D33" s="506" t="s">
        <v>482</v>
      </c>
      <c r="E33" s="490"/>
      <c r="F33" s="490"/>
      <c r="G33" s="490"/>
      <c r="H33" s="504">
        <f>+H103</f>
        <v>0</v>
      </c>
      <c r="I33" s="504"/>
      <c r="J33" s="504">
        <f>+J103</f>
        <v>118881</v>
      </c>
      <c r="K33" s="507"/>
      <c r="L33" s="505">
        <f>H33-J33</f>
        <v>-118881</v>
      </c>
      <c r="M33" s="505"/>
    </row>
    <row r="34" spans="1:13" ht="15.5">
      <c r="A34" s="490"/>
      <c r="B34" s="490"/>
      <c r="C34" s="498"/>
      <c r="D34" s="490"/>
      <c r="E34" s="490"/>
      <c r="F34" s="490"/>
      <c r="G34" s="490"/>
      <c r="H34" s="502"/>
      <c r="I34" s="502"/>
      <c r="J34" s="507"/>
      <c r="K34" s="507"/>
      <c r="L34" s="508"/>
      <c r="M34" s="508"/>
    </row>
    <row r="35" spans="1:13" ht="16" thickBot="1">
      <c r="A35" s="490"/>
      <c r="B35" s="490"/>
      <c r="C35" s="498"/>
      <c r="D35" s="493" t="s">
        <v>129</v>
      </c>
      <c r="E35" s="490"/>
      <c r="F35" s="490"/>
      <c r="G35" s="490"/>
      <c r="H35" s="509">
        <f>SUM(H29:H34)</f>
        <v>881200</v>
      </c>
      <c r="I35" s="509"/>
      <c r="J35" s="509">
        <f>SUM(J29:J34)</f>
        <v>391613.96</v>
      </c>
      <c r="K35" s="504"/>
      <c r="L35" s="509">
        <f>SUM(L29:L34)</f>
        <v>489586.04000000004</v>
      </c>
      <c r="M35" s="504"/>
    </row>
    <row r="36" spans="1:13" ht="16" thickTop="1">
      <c r="A36" s="490"/>
      <c r="B36" s="498"/>
      <c r="C36" s="498"/>
      <c r="D36" s="490"/>
      <c r="E36" s="490"/>
      <c r="F36" s="493"/>
      <c r="G36" s="504"/>
      <c r="H36" s="504"/>
      <c r="I36" s="490"/>
      <c r="J36" s="492"/>
      <c r="K36" s="528"/>
      <c r="L36" s="490"/>
      <c r="M36" s="490"/>
    </row>
    <row r="37" spans="1:13" ht="15.5">
      <c r="A37" s="490"/>
      <c r="B37" s="498"/>
      <c r="C37" s="498"/>
      <c r="D37" s="490"/>
      <c r="E37" s="490"/>
      <c r="F37" s="490"/>
      <c r="G37" s="529"/>
      <c r="H37" s="490"/>
      <c r="I37" s="490"/>
      <c r="J37" s="492"/>
      <c r="K37" s="528"/>
      <c r="L37" s="490"/>
      <c r="M37" s="490"/>
    </row>
    <row r="38" spans="1:13" ht="15.5">
      <c r="A38" s="490"/>
      <c r="B38" s="498"/>
      <c r="C38" s="498"/>
      <c r="D38" s="490"/>
      <c r="E38" s="490"/>
      <c r="F38" s="490"/>
      <c r="G38" s="529"/>
      <c r="H38" s="490"/>
      <c r="I38" s="490"/>
      <c r="J38" s="492"/>
      <c r="K38" s="528"/>
      <c r="L38" s="490"/>
      <c r="M38" s="490"/>
    </row>
    <row r="39" spans="1:13" ht="15.5">
      <c r="A39" s="490"/>
      <c r="B39" s="498"/>
      <c r="C39" s="498"/>
      <c r="D39" s="490"/>
      <c r="E39" s="490"/>
      <c r="F39" s="490"/>
      <c r="G39" s="529"/>
      <c r="H39" s="490"/>
      <c r="I39" s="490"/>
      <c r="J39" s="492"/>
      <c r="K39" s="528"/>
      <c r="L39" s="490"/>
      <c r="M39" s="490"/>
    </row>
    <row r="40" spans="1:13" ht="15.5">
      <c r="A40" s="490"/>
      <c r="B40" s="498"/>
      <c r="C40" s="498"/>
      <c r="D40" s="490"/>
      <c r="E40" s="490"/>
      <c r="F40" s="490"/>
      <c r="G40" s="529"/>
      <c r="H40" s="490"/>
      <c r="I40" s="490"/>
      <c r="J40" s="492"/>
      <c r="K40" s="528"/>
      <c r="L40" s="490"/>
      <c r="M40" s="490"/>
    </row>
    <row r="41" spans="1:13" ht="15.5">
      <c r="A41" s="490"/>
      <c r="B41" s="490"/>
      <c r="C41" s="490"/>
      <c r="D41" s="490"/>
      <c r="E41" s="490"/>
      <c r="F41" s="490"/>
      <c r="G41" s="490"/>
      <c r="H41" s="490"/>
      <c r="I41" s="490"/>
      <c r="J41" s="492"/>
      <c r="K41" s="528"/>
      <c r="L41" s="490"/>
      <c r="M41" s="490"/>
    </row>
    <row r="42" spans="1:13" ht="15.5">
      <c r="A42" s="490"/>
      <c r="B42" s="490"/>
      <c r="C42" s="490"/>
      <c r="D42" s="490"/>
      <c r="E42" s="490"/>
      <c r="F42" s="490"/>
      <c r="G42" s="490"/>
      <c r="H42" s="490"/>
      <c r="I42" s="490"/>
      <c r="J42" s="492"/>
      <c r="K42" s="528"/>
      <c r="L42" s="490"/>
      <c r="M42" s="490"/>
    </row>
    <row r="43" spans="1:13" ht="15.5">
      <c r="A43" s="490"/>
      <c r="B43" s="490"/>
      <c r="C43" s="490"/>
      <c r="D43" s="490"/>
      <c r="E43" s="490"/>
      <c r="F43" s="490"/>
      <c r="G43" s="490"/>
      <c r="H43" s="490"/>
      <c r="I43" s="490"/>
      <c r="J43" s="492"/>
      <c r="K43" s="528"/>
      <c r="L43" s="490"/>
      <c r="M43" s="490"/>
    </row>
    <row r="44" spans="1:13" ht="15.5">
      <c r="A44" s="490"/>
      <c r="B44" s="490"/>
      <c r="C44" s="490"/>
      <c r="D44" s="490"/>
      <c r="E44" s="490"/>
      <c r="F44" s="490"/>
      <c r="G44" s="490"/>
      <c r="H44" s="490"/>
      <c r="I44" s="490"/>
      <c r="J44" s="492"/>
      <c r="K44" s="528"/>
      <c r="L44" s="490"/>
      <c r="M44" s="490"/>
    </row>
    <row r="45" spans="1:13" ht="15.5">
      <c r="A45" s="490"/>
      <c r="B45" s="490"/>
      <c r="C45" s="490"/>
      <c r="D45" s="490"/>
      <c r="E45" s="490"/>
      <c r="F45" s="490"/>
      <c r="G45" s="490"/>
      <c r="H45" s="490"/>
      <c r="I45" s="490"/>
      <c r="J45" s="492"/>
      <c r="K45" s="528"/>
      <c r="L45" s="490"/>
      <c r="M45" s="490"/>
    </row>
    <row r="46" spans="1:13" ht="15.5">
      <c r="A46" s="490"/>
      <c r="B46" s="490"/>
      <c r="C46" s="490"/>
      <c r="D46" s="490"/>
      <c r="E46" s="490"/>
      <c r="F46" s="490"/>
      <c r="G46" s="490"/>
      <c r="H46" s="490"/>
      <c r="I46" s="490"/>
      <c r="J46" s="492"/>
      <c r="K46" s="528"/>
      <c r="L46" s="490"/>
      <c r="M46" s="490"/>
    </row>
    <row r="47" spans="1:13" ht="15.5">
      <c r="A47" s="490"/>
      <c r="B47" s="490"/>
      <c r="C47" s="490"/>
      <c r="D47" s="490"/>
      <c r="E47" s="490"/>
      <c r="F47" s="490"/>
      <c r="G47" s="490"/>
      <c r="H47" s="490"/>
      <c r="I47" s="490"/>
      <c r="J47" s="492"/>
      <c r="K47" s="528"/>
      <c r="L47" s="490"/>
      <c r="M47" s="490"/>
    </row>
    <row r="48" spans="1:13" ht="15.5">
      <c r="A48" s="490"/>
      <c r="B48" s="490"/>
      <c r="C48" s="1125"/>
      <c r="D48" s="1125"/>
      <c r="E48" s="530"/>
      <c r="F48" s="531"/>
      <c r="G48" s="490"/>
      <c r="H48" s="490"/>
      <c r="I48" s="490"/>
      <c r="J48" s="492"/>
      <c r="K48" s="528"/>
      <c r="L48" s="490"/>
      <c r="M48" s="490"/>
    </row>
    <row r="49" spans="1:17" ht="16" thickBot="1">
      <c r="A49" s="490"/>
      <c r="B49" s="532"/>
      <c r="C49" s="532"/>
      <c r="D49" s="532"/>
      <c r="E49" s="532"/>
      <c r="F49" s="1117" t="s">
        <v>475</v>
      </c>
      <c r="G49" s="1117"/>
      <c r="H49" s="1117"/>
      <c r="I49" s="1117"/>
      <c r="J49" s="1117"/>
      <c r="K49" s="1117"/>
      <c r="L49" s="1117"/>
      <c r="M49" s="537"/>
    </row>
    <row r="50" spans="1:17" ht="31">
      <c r="A50" s="533" t="s">
        <v>18</v>
      </c>
      <c r="B50" s="534"/>
      <c r="C50" s="535" t="s">
        <v>0</v>
      </c>
      <c r="D50" s="536"/>
      <c r="E50" s="537"/>
      <c r="F50" s="538" t="s">
        <v>1</v>
      </c>
      <c r="G50" s="493"/>
      <c r="H50" s="539" t="s">
        <v>163</v>
      </c>
      <c r="I50" s="540"/>
      <c r="J50" s="541" t="s">
        <v>476</v>
      </c>
      <c r="K50" s="542"/>
      <c r="L50" s="538" t="s">
        <v>125</v>
      </c>
      <c r="M50" s="537"/>
    </row>
    <row r="51" spans="1:17" ht="15.5">
      <c r="A51" s="490"/>
      <c r="B51" s="490"/>
      <c r="C51" s="490"/>
      <c r="D51" s="494"/>
      <c r="E51" s="494"/>
      <c r="F51" s="490"/>
      <c r="G51" s="490"/>
      <c r="H51" s="490"/>
      <c r="I51" s="490"/>
      <c r="J51" s="492"/>
      <c r="K51" s="528"/>
      <c r="L51" s="490"/>
      <c r="M51" s="490"/>
    </row>
    <row r="52" spans="1:17" ht="15.5">
      <c r="A52" s="543"/>
      <c r="B52" s="490"/>
      <c r="C52" s="544"/>
      <c r="D52" s="543"/>
      <c r="E52" s="543"/>
      <c r="F52" s="490"/>
      <c r="G52" s="545"/>
      <c r="H52" s="546"/>
      <c r="I52" s="545"/>
      <c r="J52" s="547"/>
      <c r="K52" s="545"/>
      <c r="L52" s="545"/>
      <c r="M52" s="545"/>
      <c r="N52" s="394"/>
      <c r="O52" s="394"/>
    </row>
    <row r="53" spans="1:17" ht="15.5">
      <c r="A53" s="543"/>
      <c r="B53" s="490"/>
      <c r="C53" s="548" t="s">
        <v>4</v>
      </c>
      <c r="D53" s="543"/>
      <c r="E53" s="543"/>
      <c r="F53" s="490"/>
      <c r="G53" s="545"/>
      <c r="H53" s="546"/>
      <c r="I53" s="545"/>
      <c r="J53" s="547"/>
      <c r="K53" s="545"/>
      <c r="L53" s="545"/>
      <c r="M53" s="545"/>
      <c r="N53" s="394"/>
      <c r="O53" s="394"/>
      <c r="Q53" s="547"/>
    </row>
    <row r="54" spans="1:17" ht="15.5">
      <c r="A54" s="543" t="s">
        <v>48</v>
      </c>
      <c r="B54" s="490"/>
      <c r="C54" s="544" t="s">
        <v>304</v>
      </c>
      <c r="D54" s="490"/>
      <c r="E54" s="543"/>
      <c r="F54" s="549" t="s">
        <v>5</v>
      </c>
      <c r="G54" s="545"/>
      <c r="H54" s="550">
        <v>40000</v>
      </c>
      <c r="I54" s="545"/>
      <c r="J54" s="550"/>
      <c r="K54" s="545"/>
      <c r="L54" s="550">
        <f>+H54-J54</f>
        <v>40000</v>
      </c>
      <c r="M54" s="550"/>
      <c r="N54" s="394"/>
      <c r="O54" s="394"/>
      <c r="Q54" s="550"/>
    </row>
    <row r="55" spans="1:17" ht="15.5">
      <c r="A55" s="543" t="s">
        <v>97</v>
      </c>
      <c r="B55" s="490"/>
      <c r="C55" s="544" t="s">
        <v>306</v>
      </c>
      <c r="D55" s="490"/>
      <c r="E55" s="543"/>
      <c r="F55" s="543" t="s">
        <v>342</v>
      </c>
      <c r="G55" s="545"/>
      <c r="H55" s="546">
        <v>10000</v>
      </c>
      <c r="I55" s="545"/>
      <c r="J55" s="551"/>
      <c r="K55" s="545"/>
      <c r="L55" s="546">
        <f t="shared" ref="L55:L61" si="0">+H55-J55</f>
        <v>10000</v>
      </c>
      <c r="M55" s="546"/>
      <c r="N55" s="394"/>
      <c r="O55" s="394"/>
      <c r="Q55" s="551"/>
    </row>
    <row r="56" spans="1:17" ht="15.5">
      <c r="A56" s="543" t="s">
        <v>305</v>
      </c>
      <c r="B56" s="490"/>
      <c r="C56" s="544" t="s">
        <v>306</v>
      </c>
      <c r="D56" s="490"/>
      <c r="E56" s="543"/>
      <c r="F56" s="543" t="s">
        <v>307</v>
      </c>
      <c r="G56" s="545"/>
      <c r="H56" s="546">
        <v>20100</v>
      </c>
      <c r="I56" s="545"/>
      <c r="J56" s="551">
        <v>25116.639999999999</v>
      </c>
      <c r="K56" s="545"/>
      <c r="L56" s="546">
        <f t="shared" si="0"/>
        <v>-5016.6399999999994</v>
      </c>
      <c r="M56" s="546"/>
      <c r="N56" s="394"/>
      <c r="O56" s="394"/>
      <c r="Q56" s="570">
        <v>25116.639999999999</v>
      </c>
    </row>
    <row r="57" spans="1:17" ht="15.5">
      <c r="A57" s="543" t="s">
        <v>305</v>
      </c>
      <c r="B57" s="490"/>
      <c r="C57" s="544" t="s">
        <v>306</v>
      </c>
      <c r="D57" s="490"/>
      <c r="E57" s="543"/>
      <c r="F57" s="543" t="s">
        <v>308</v>
      </c>
      <c r="G57" s="545"/>
      <c r="H57" s="546">
        <v>12000</v>
      </c>
      <c r="I57" s="545"/>
      <c r="J57" s="551">
        <v>7737.73</v>
      </c>
      <c r="K57" s="545"/>
      <c r="L57" s="546">
        <f t="shared" si="0"/>
        <v>4262.2700000000004</v>
      </c>
      <c r="M57" s="546"/>
      <c r="N57" s="394"/>
      <c r="O57" s="394"/>
      <c r="Q57" s="570">
        <v>7737.73</v>
      </c>
    </row>
    <row r="58" spans="1:17" ht="15.5">
      <c r="A58" s="543" t="s">
        <v>305</v>
      </c>
      <c r="B58" s="490"/>
      <c r="C58" s="544" t="s">
        <v>306</v>
      </c>
      <c r="D58" s="490"/>
      <c r="E58" s="543"/>
      <c r="F58" s="543" t="s">
        <v>309</v>
      </c>
      <c r="G58" s="545"/>
      <c r="H58" s="546">
        <v>5200</v>
      </c>
      <c r="I58" s="545"/>
      <c r="J58" s="551">
        <v>9521.7199999999993</v>
      </c>
      <c r="K58" s="545"/>
      <c r="L58" s="546">
        <f t="shared" si="0"/>
        <v>-4321.7199999999993</v>
      </c>
      <c r="M58" s="546"/>
      <c r="N58" s="394"/>
      <c r="O58" s="394"/>
      <c r="Q58" s="570">
        <v>9521.7199999999993</v>
      </c>
    </row>
    <row r="59" spans="1:17" ht="15.5">
      <c r="A59" s="543" t="s">
        <v>305</v>
      </c>
      <c r="B59" s="490"/>
      <c r="C59" s="544" t="s">
        <v>306</v>
      </c>
      <c r="D59" s="490"/>
      <c r="E59" s="543"/>
      <c r="F59" s="549" t="s">
        <v>310</v>
      </c>
      <c r="G59" s="545"/>
      <c r="H59" s="552">
        <v>4000</v>
      </c>
      <c r="I59" s="545"/>
      <c r="J59" s="551">
        <v>22023</v>
      </c>
      <c r="K59" s="545"/>
      <c r="L59" s="552">
        <f t="shared" si="0"/>
        <v>-18023</v>
      </c>
      <c r="M59" s="552"/>
      <c r="N59" s="394"/>
      <c r="O59" s="394"/>
      <c r="Q59" s="570">
        <v>22023</v>
      </c>
    </row>
    <row r="60" spans="1:17" ht="15.5">
      <c r="A60" s="543" t="s">
        <v>50</v>
      </c>
      <c r="B60" s="490"/>
      <c r="C60" s="544" t="s">
        <v>306</v>
      </c>
      <c r="D60" s="490"/>
      <c r="E60" s="543"/>
      <c r="F60" s="543" t="s">
        <v>311</v>
      </c>
      <c r="G60" s="545"/>
      <c r="H60" s="552">
        <v>5100</v>
      </c>
      <c r="I60" s="545"/>
      <c r="J60" s="551"/>
      <c r="K60" s="545"/>
      <c r="L60" s="552">
        <f t="shared" si="0"/>
        <v>5100</v>
      </c>
      <c r="M60" s="552"/>
      <c r="N60" s="394"/>
      <c r="O60" s="394"/>
      <c r="Q60" s="551"/>
    </row>
    <row r="61" spans="1:17" ht="15.5">
      <c r="A61" s="543" t="s">
        <v>489</v>
      </c>
      <c r="B61" s="490"/>
      <c r="C61" s="544" t="s">
        <v>304</v>
      </c>
      <c r="D61" s="490"/>
      <c r="E61" s="543"/>
      <c r="F61" s="543" t="s">
        <v>490</v>
      </c>
      <c r="G61" s="545"/>
      <c r="H61" s="546">
        <v>80000</v>
      </c>
      <c r="I61" s="545"/>
      <c r="J61" s="551"/>
      <c r="K61" s="545"/>
      <c r="L61" s="546">
        <f t="shared" si="0"/>
        <v>80000</v>
      </c>
      <c r="M61" s="546"/>
      <c r="N61" s="394"/>
      <c r="O61" s="394"/>
      <c r="Q61" s="551"/>
    </row>
    <row r="62" spans="1:17" ht="16" thickBot="1">
      <c r="A62" s="543"/>
      <c r="B62" s="490"/>
      <c r="C62" s="544" t="s">
        <v>17</v>
      </c>
      <c r="D62" s="490"/>
      <c r="E62" s="543"/>
      <c r="F62" s="553" t="s">
        <v>215</v>
      </c>
      <c r="G62" s="545"/>
      <c r="H62" s="554">
        <f>SUM(H54:H61)</f>
        <v>176400</v>
      </c>
      <c r="I62" s="545"/>
      <c r="J62" s="555">
        <f>SUM(J54:J61)</f>
        <v>64399.09</v>
      </c>
      <c r="K62" s="545"/>
      <c r="L62" s="554">
        <f>SUM(L54:L61)</f>
        <v>112000.91</v>
      </c>
      <c r="M62" s="567"/>
      <c r="N62" s="394"/>
      <c r="O62" s="394"/>
      <c r="Q62" s="555">
        <f>SUM(Q54:Q61)</f>
        <v>64399.09</v>
      </c>
    </row>
    <row r="63" spans="1:17" ht="16" thickTop="1">
      <c r="A63" s="543"/>
      <c r="B63" s="490"/>
      <c r="C63" s="544"/>
      <c r="D63" s="490"/>
      <c r="E63" s="543"/>
      <c r="F63" s="543"/>
      <c r="G63" s="545"/>
      <c r="H63" s="546"/>
      <c r="I63" s="545"/>
      <c r="J63" s="551"/>
      <c r="K63" s="545"/>
      <c r="L63" s="546"/>
      <c r="M63" s="546"/>
      <c r="N63" s="394"/>
      <c r="O63" s="394"/>
      <c r="Q63" s="551"/>
    </row>
    <row r="64" spans="1:17" ht="15.5">
      <c r="A64" s="543"/>
      <c r="B64" s="490"/>
      <c r="C64" s="548" t="s">
        <v>7</v>
      </c>
      <c r="D64" s="490"/>
      <c r="E64" s="543"/>
      <c r="F64" s="543"/>
      <c r="G64" s="545"/>
      <c r="H64" s="546"/>
      <c r="I64" s="545"/>
      <c r="J64" s="551"/>
      <c r="K64" s="545"/>
      <c r="L64" s="546"/>
      <c r="M64" s="546"/>
      <c r="N64" s="394"/>
      <c r="O64" s="394"/>
      <c r="Q64" s="551"/>
    </row>
    <row r="65" spans="1:20" ht="15.5">
      <c r="A65" s="543" t="s">
        <v>305</v>
      </c>
      <c r="B65" s="490"/>
      <c r="C65" s="556" t="s">
        <v>312</v>
      </c>
      <c r="D65" s="490"/>
      <c r="E65" s="543"/>
      <c r="F65" s="543" t="s">
        <v>378</v>
      </c>
      <c r="G65" s="545"/>
      <c r="H65" s="550">
        <v>5000</v>
      </c>
      <c r="I65" s="545"/>
      <c r="J65" s="551"/>
      <c r="K65" s="545"/>
      <c r="L65" s="550">
        <f t="shared" ref="L65:L73" si="1">+H65-J65</f>
        <v>5000</v>
      </c>
      <c r="M65" s="550"/>
      <c r="N65" s="394"/>
      <c r="O65" s="394"/>
      <c r="Q65" s="551"/>
    </row>
    <row r="66" spans="1:20" ht="15.5">
      <c r="A66" s="543" t="s">
        <v>305</v>
      </c>
      <c r="B66" s="490"/>
      <c r="C66" s="556" t="s">
        <v>312</v>
      </c>
      <c r="D66" s="490"/>
      <c r="E66" s="543"/>
      <c r="F66" s="543" t="s">
        <v>379</v>
      </c>
      <c r="G66" s="545"/>
      <c r="H66" s="546">
        <v>55000</v>
      </c>
      <c r="I66" s="545"/>
      <c r="J66" s="557">
        <v>38674</v>
      </c>
      <c r="K66" s="545"/>
      <c r="L66" s="546">
        <f t="shared" si="1"/>
        <v>16326</v>
      </c>
      <c r="M66" s="546"/>
      <c r="N66" s="394"/>
      <c r="O66" s="394"/>
      <c r="Q66" s="571">
        <v>38674</v>
      </c>
    </row>
    <row r="67" spans="1:20" ht="15.5">
      <c r="A67" s="543" t="s">
        <v>48</v>
      </c>
      <c r="B67" s="490"/>
      <c r="C67" s="556" t="s">
        <v>312</v>
      </c>
      <c r="D67" s="490"/>
      <c r="E67" s="543"/>
      <c r="F67" s="549" t="s">
        <v>313</v>
      </c>
      <c r="G67" s="545"/>
      <c r="H67" s="546">
        <v>102500</v>
      </c>
      <c r="I67" s="545"/>
      <c r="J67" s="558"/>
      <c r="K67" s="545"/>
      <c r="L67" s="546">
        <f t="shared" si="1"/>
        <v>102500</v>
      </c>
      <c r="M67" s="546"/>
      <c r="N67" s="481" t="s">
        <v>210</v>
      </c>
      <c r="O67" s="394"/>
      <c r="Q67" s="558"/>
    </row>
    <row r="68" spans="1:20" ht="15.5">
      <c r="A68" s="543" t="s">
        <v>305</v>
      </c>
      <c r="B68" s="490"/>
      <c r="C68" s="556" t="s">
        <v>312</v>
      </c>
      <c r="D68" s="490"/>
      <c r="E68" s="543"/>
      <c r="F68" s="543" t="s">
        <v>314</v>
      </c>
      <c r="G68" s="545"/>
      <c r="H68" s="546">
        <v>250000</v>
      </c>
      <c r="I68" s="545"/>
      <c r="J68" s="558"/>
      <c r="K68" s="528"/>
      <c r="L68" s="546">
        <f t="shared" si="1"/>
        <v>250000</v>
      </c>
      <c r="M68" s="546"/>
      <c r="N68" s="302" t="s">
        <v>473</v>
      </c>
      <c r="O68" s="394"/>
      <c r="Q68" s="558"/>
      <c r="R68" s="479"/>
      <c r="S68" s="479"/>
      <c r="T68" s="479"/>
    </row>
    <row r="69" spans="1:20" ht="15.5">
      <c r="A69" s="543" t="s">
        <v>48</v>
      </c>
      <c r="B69" s="490"/>
      <c r="C69" s="556" t="s">
        <v>312</v>
      </c>
      <c r="D69" s="490"/>
      <c r="E69" s="543"/>
      <c r="F69" s="543" t="s">
        <v>315</v>
      </c>
      <c r="G69" s="545"/>
      <c r="H69" s="546">
        <v>5000</v>
      </c>
      <c r="I69" s="545"/>
      <c r="J69" s="551"/>
      <c r="K69" s="545"/>
      <c r="L69" s="546">
        <f t="shared" si="1"/>
        <v>5000</v>
      </c>
      <c r="M69" s="546"/>
      <c r="N69" s="487" t="s">
        <v>479</v>
      </c>
      <c r="O69" s="394"/>
      <c r="Q69" s="551"/>
    </row>
    <row r="70" spans="1:20" ht="15.5">
      <c r="A70" s="543" t="s">
        <v>50</v>
      </c>
      <c r="B70" s="490"/>
      <c r="C70" s="556" t="s">
        <v>316</v>
      </c>
      <c r="D70" s="490"/>
      <c r="E70" s="543"/>
      <c r="F70" s="543" t="s">
        <v>317</v>
      </c>
      <c r="G70" s="545"/>
      <c r="H70" s="546">
        <v>5000</v>
      </c>
      <c r="I70" s="545"/>
      <c r="J70" s="551"/>
      <c r="K70" s="545"/>
      <c r="L70" s="546">
        <f t="shared" si="1"/>
        <v>5000</v>
      </c>
      <c r="M70" s="546"/>
      <c r="N70" s="394"/>
      <c r="O70" s="394"/>
      <c r="Q70" s="551"/>
    </row>
    <row r="71" spans="1:20" ht="15.5">
      <c r="A71" s="543" t="s">
        <v>305</v>
      </c>
      <c r="B71" s="490"/>
      <c r="C71" s="544" t="s">
        <v>318</v>
      </c>
      <c r="D71" s="490"/>
      <c r="E71" s="543"/>
      <c r="F71" s="543" t="s">
        <v>319</v>
      </c>
      <c r="G71" s="545"/>
      <c r="H71" s="546">
        <v>7800</v>
      </c>
      <c r="I71" s="545"/>
      <c r="J71" s="551"/>
      <c r="K71" s="545"/>
      <c r="L71" s="546">
        <f t="shared" si="1"/>
        <v>7800</v>
      </c>
      <c r="M71" s="546"/>
      <c r="N71" s="394"/>
      <c r="O71" s="394"/>
      <c r="Q71" s="551"/>
    </row>
    <row r="72" spans="1:20" ht="15.5">
      <c r="A72" s="543" t="s">
        <v>48</v>
      </c>
      <c r="B72" s="490"/>
      <c r="C72" s="544" t="s">
        <v>320</v>
      </c>
      <c r="D72" s="490"/>
      <c r="E72" s="543"/>
      <c r="F72" s="543" t="s">
        <v>321</v>
      </c>
      <c r="G72" s="545"/>
      <c r="H72" s="546">
        <v>5000</v>
      </c>
      <c r="I72" s="545"/>
      <c r="J72" s="551"/>
      <c r="K72" s="545"/>
      <c r="L72" s="546">
        <f t="shared" si="1"/>
        <v>5000</v>
      </c>
      <c r="M72" s="546"/>
      <c r="N72" s="394"/>
      <c r="O72" s="394"/>
      <c r="Q72" s="551"/>
    </row>
    <row r="73" spans="1:20" ht="15.5">
      <c r="A73" s="543" t="s">
        <v>305</v>
      </c>
      <c r="B73" s="490"/>
      <c r="C73" s="544" t="s">
        <v>322</v>
      </c>
      <c r="D73" s="490"/>
      <c r="E73" s="543"/>
      <c r="F73" s="543" t="s">
        <v>380</v>
      </c>
      <c r="G73" s="545"/>
      <c r="H73" s="546">
        <v>17800</v>
      </c>
      <c r="I73" s="545"/>
      <c r="J73" s="558">
        <v>33317</v>
      </c>
      <c r="K73" s="545"/>
      <c r="L73" s="546">
        <f t="shared" si="1"/>
        <v>-15517</v>
      </c>
      <c r="M73" s="546"/>
      <c r="N73" s="394"/>
      <c r="O73" s="394"/>
      <c r="Q73" s="570">
        <v>33317</v>
      </c>
    </row>
    <row r="74" spans="1:20" ht="16" thickBot="1">
      <c r="A74" s="543"/>
      <c r="B74" s="490"/>
      <c r="C74" s="544"/>
      <c r="D74" s="490"/>
      <c r="E74" s="543"/>
      <c r="F74" s="553" t="s">
        <v>224</v>
      </c>
      <c r="G74" s="545"/>
      <c r="H74" s="554">
        <f>SUM(H65:H73)</f>
        <v>453100</v>
      </c>
      <c r="I74" s="545"/>
      <c r="J74" s="554">
        <f>SUM(J65:J73)</f>
        <v>71991</v>
      </c>
      <c r="K74" s="545"/>
      <c r="L74" s="554">
        <f>SUM(L65:L73)</f>
        <v>381109</v>
      </c>
      <c r="M74" s="567"/>
      <c r="N74" s="394"/>
      <c r="O74" s="394"/>
      <c r="Q74" s="554">
        <f>SUM(Q65:Q73)</f>
        <v>71991</v>
      </c>
    </row>
    <row r="75" spans="1:20" ht="16" thickTop="1">
      <c r="A75" s="543"/>
      <c r="B75" s="490"/>
      <c r="C75" s="544"/>
      <c r="D75" s="490"/>
      <c r="E75" s="543"/>
      <c r="F75" s="553"/>
      <c r="G75" s="545"/>
      <c r="H75" s="559"/>
      <c r="I75" s="545"/>
      <c r="J75" s="551"/>
      <c r="K75" s="545"/>
      <c r="L75" s="559"/>
      <c r="M75" s="559"/>
      <c r="N75" s="394"/>
      <c r="O75" s="394"/>
      <c r="Q75" s="551"/>
    </row>
    <row r="76" spans="1:20" ht="15.5">
      <c r="A76" s="543"/>
      <c r="B76" s="490"/>
      <c r="C76" s="548" t="s">
        <v>9</v>
      </c>
      <c r="D76" s="490"/>
      <c r="E76" s="543"/>
      <c r="F76" s="543"/>
      <c r="G76" s="545"/>
      <c r="H76" s="546"/>
      <c r="I76" s="545"/>
      <c r="J76" s="551"/>
      <c r="K76" s="545"/>
      <c r="L76" s="546"/>
      <c r="M76" s="546"/>
      <c r="N76" s="394"/>
      <c r="O76" s="394"/>
      <c r="Q76" s="551"/>
    </row>
    <row r="77" spans="1:20" ht="15.5">
      <c r="A77" s="543" t="s">
        <v>50</v>
      </c>
      <c r="B77" s="490"/>
      <c r="C77" s="544" t="s">
        <v>323</v>
      </c>
      <c r="D77" s="490"/>
      <c r="E77" s="543"/>
      <c r="F77" s="543" t="s">
        <v>324</v>
      </c>
      <c r="G77" s="545"/>
      <c r="H77" s="550">
        <v>13900</v>
      </c>
      <c r="I77" s="545"/>
      <c r="J77" s="551">
        <v>15018</v>
      </c>
      <c r="K77" s="545"/>
      <c r="L77" s="550">
        <f t="shared" ref="L77:L86" si="2">+H77-J77</f>
        <v>-1118</v>
      </c>
      <c r="M77" s="550"/>
      <c r="N77" s="394"/>
      <c r="O77" s="394"/>
      <c r="Q77" s="570">
        <v>15018</v>
      </c>
    </row>
    <row r="78" spans="1:20" ht="15.5">
      <c r="A78" s="543" t="s">
        <v>50</v>
      </c>
      <c r="B78" s="490"/>
      <c r="C78" s="544" t="s">
        <v>323</v>
      </c>
      <c r="D78" s="490"/>
      <c r="E78" s="543"/>
      <c r="F78" s="543" t="s">
        <v>325</v>
      </c>
      <c r="G78" s="545"/>
      <c r="H78" s="546">
        <v>5000</v>
      </c>
      <c r="I78" s="545"/>
      <c r="J78" s="551">
        <v>7230</v>
      </c>
      <c r="K78" s="545"/>
      <c r="L78" s="546">
        <f t="shared" si="2"/>
        <v>-2230</v>
      </c>
      <c r="M78" s="546"/>
      <c r="N78" s="394"/>
      <c r="O78" s="394"/>
      <c r="Q78" s="570">
        <v>7230</v>
      </c>
    </row>
    <row r="79" spans="1:20" ht="15.5">
      <c r="A79" s="543" t="s">
        <v>48</v>
      </c>
      <c r="B79" s="490"/>
      <c r="C79" s="544" t="s">
        <v>326</v>
      </c>
      <c r="D79" s="490"/>
      <c r="E79" s="543"/>
      <c r="F79" s="543" t="s">
        <v>327</v>
      </c>
      <c r="G79" s="545"/>
      <c r="H79" s="546">
        <v>10600</v>
      </c>
      <c r="I79" s="545"/>
      <c r="J79" s="551">
        <v>11350</v>
      </c>
      <c r="K79" s="545"/>
      <c r="L79" s="546">
        <f t="shared" si="2"/>
        <v>-750</v>
      </c>
      <c r="M79" s="546"/>
      <c r="N79" s="394"/>
      <c r="O79" s="394"/>
      <c r="Q79" s="572">
        <v>11350</v>
      </c>
    </row>
    <row r="80" spans="1:20" ht="15.5">
      <c r="A80" s="543" t="s">
        <v>50</v>
      </c>
      <c r="B80" s="490"/>
      <c r="C80" s="544" t="s">
        <v>328</v>
      </c>
      <c r="D80" s="490"/>
      <c r="E80" s="543"/>
      <c r="F80" s="543" t="s">
        <v>329</v>
      </c>
      <c r="G80" s="545"/>
      <c r="H80" s="546">
        <v>21200</v>
      </c>
      <c r="I80" s="545"/>
      <c r="J80" s="551">
        <v>20550</v>
      </c>
      <c r="K80" s="545"/>
      <c r="L80" s="546">
        <f t="shared" si="2"/>
        <v>650</v>
      </c>
      <c r="M80" s="546"/>
      <c r="N80" s="394"/>
      <c r="O80" s="394"/>
      <c r="Q80" s="570">
        <v>20550</v>
      </c>
    </row>
    <row r="81" spans="1:17" ht="15.5">
      <c r="A81" s="543" t="s">
        <v>305</v>
      </c>
      <c r="B81" s="490"/>
      <c r="C81" s="544" t="s">
        <v>330</v>
      </c>
      <c r="D81" s="490"/>
      <c r="E81" s="543"/>
      <c r="F81" s="543" t="s">
        <v>331</v>
      </c>
      <c r="G81" s="545"/>
      <c r="H81" s="546">
        <v>30000</v>
      </c>
      <c r="I81" s="545"/>
      <c r="J81" s="551">
        <v>30509</v>
      </c>
      <c r="K81" s="545"/>
      <c r="L81" s="546">
        <f t="shared" si="2"/>
        <v>-509</v>
      </c>
      <c r="M81" s="546"/>
      <c r="N81" s="394"/>
      <c r="O81" s="394"/>
      <c r="Q81" s="570">
        <v>30509</v>
      </c>
    </row>
    <row r="82" spans="1:17" ht="15.5">
      <c r="A82" s="543" t="s">
        <v>305</v>
      </c>
      <c r="B82" s="490"/>
      <c r="C82" s="544" t="s">
        <v>332</v>
      </c>
      <c r="D82" s="490"/>
      <c r="E82" s="543"/>
      <c r="F82" s="543" t="s">
        <v>331</v>
      </c>
      <c r="G82" s="545"/>
      <c r="H82" s="546">
        <v>30000</v>
      </c>
      <c r="I82" s="545"/>
      <c r="J82" s="551">
        <v>30526</v>
      </c>
      <c r="K82" s="545"/>
      <c r="L82" s="546">
        <f t="shared" si="2"/>
        <v>-526</v>
      </c>
      <c r="M82" s="546"/>
      <c r="N82" s="394"/>
      <c r="O82" s="394"/>
      <c r="Q82" s="570">
        <v>30526</v>
      </c>
    </row>
    <row r="83" spans="1:17" ht="15.5">
      <c r="A83" s="543" t="s">
        <v>333</v>
      </c>
      <c r="B83" s="490"/>
      <c r="C83" s="544" t="s">
        <v>323</v>
      </c>
      <c r="D83" s="490"/>
      <c r="E83" s="543"/>
      <c r="F83" s="543" t="s">
        <v>343</v>
      </c>
      <c r="G83" s="545"/>
      <c r="H83" s="546">
        <v>1000</v>
      </c>
      <c r="I83" s="545"/>
      <c r="J83" s="551"/>
      <c r="K83" s="545"/>
      <c r="L83" s="546">
        <f t="shared" si="2"/>
        <v>1000</v>
      </c>
      <c r="M83" s="546"/>
      <c r="N83" s="481" t="s">
        <v>479</v>
      </c>
      <c r="O83" s="394"/>
      <c r="Q83" s="551"/>
    </row>
    <row r="84" spans="1:17" ht="15.5">
      <c r="A84" s="543" t="s">
        <v>333</v>
      </c>
      <c r="B84" s="490"/>
      <c r="C84" s="544" t="s">
        <v>323</v>
      </c>
      <c r="D84" s="490"/>
      <c r="E84" s="543"/>
      <c r="F84" s="543" t="s">
        <v>334</v>
      </c>
      <c r="G84" s="545"/>
      <c r="H84" s="546">
        <v>100000</v>
      </c>
      <c r="I84" s="545"/>
      <c r="J84" s="551"/>
      <c r="K84" s="545"/>
      <c r="L84" s="546">
        <f t="shared" si="2"/>
        <v>100000</v>
      </c>
      <c r="M84" s="546"/>
      <c r="N84" s="394"/>
      <c r="O84" s="394"/>
      <c r="Q84" s="551"/>
    </row>
    <row r="85" spans="1:17" ht="15.5">
      <c r="A85" s="543" t="s">
        <v>48</v>
      </c>
      <c r="B85" s="490"/>
      <c r="C85" s="544" t="s">
        <v>338</v>
      </c>
      <c r="D85" s="490"/>
      <c r="E85" s="543"/>
      <c r="F85" s="543" t="s">
        <v>339</v>
      </c>
      <c r="G85" s="545"/>
      <c r="H85" s="552">
        <v>10000</v>
      </c>
      <c r="I85" s="545"/>
      <c r="J85" s="551"/>
      <c r="K85" s="545"/>
      <c r="L85" s="552">
        <f t="shared" si="2"/>
        <v>10000</v>
      </c>
      <c r="M85" s="552"/>
      <c r="N85" s="394"/>
      <c r="O85" s="394"/>
      <c r="Q85" s="551"/>
    </row>
    <row r="86" spans="1:17" ht="15.5">
      <c r="A86" s="543" t="s">
        <v>305</v>
      </c>
      <c r="B86" s="490"/>
      <c r="C86" s="544" t="s">
        <v>335</v>
      </c>
      <c r="D86" s="490"/>
      <c r="E86" s="543"/>
      <c r="F86" s="543" t="s">
        <v>340</v>
      </c>
      <c r="G86" s="545"/>
      <c r="H86" s="552">
        <v>15000</v>
      </c>
      <c r="I86" s="545"/>
      <c r="J86" s="551"/>
      <c r="K86" s="545"/>
      <c r="L86" s="552">
        <f t="shared" si="2"/>
        <v>15000</v>
      </c>
      <c r="M86" s="552"/>
      <c r="N86" s="394"/>
      <c r="O86" s="394"/>
      <c r="Q86" s="551"/>
    </row>
    <row r="87" spans="1:17" ht="16" thickBot="1">
      <c r="A87" s="543"/>
      <c r="B87" s="490"/>
      <c r="C87" s="544"/>
      <c r="D87" s="490"/>
      <c r="E87" s="543"/>
      <c r="F87" s="553" t="s">
        <v>235</v>
      </c>
      <c r="G87" s="545"/>
      <c r="H87" s="554">
        <f>SUM(H77:H86)</f>
        <v>236700</v>
      </c>
      <c r="I87" s="545"/>
      <c r="J87" s="554">
        <f>SUM(J77:J86)</f>
        <v>115183</v>
      </c>
      <c r="K87" s="545"/>
      <c r="L87" s="554">
        <f>SUM(L77:L86)</f>
        <v>121517</v>
      </c>
      <c r="M87" s="567"/>
      <c r="N87" s="394"/>
      <c r="O87" s="394"/>
      <c r="Q87" s="554">
        <f>SUM(Q77:Q86)</f>
        <v>115183</v>
      </c>
    </row>
    <row r="88" spans="1:17" ht="16" thickTop="1">
      <c r="A88" s="543"/>
      <c r="B88" s="490"/>
      <c r="C88" s="544"/>
      <c r="D88" s="490"/>
      <c r="E88" s="543"/>
      <c r="F88" s="543"/>
      <c r="G88" s="545"/>
      <c r="H88" s="546"/>
      <c r="I88" s="545"/>
      <c r="J88" s="551"/>
      <c r="K88" s="545"/>
      <c r="L88" s="546"/>
      <c r="M88" s="546"/>
      <c r="N88" s="394"/>
      <c r="O88" s="394"/>
      <c r="Q88" s="551"/>
    </row>
    <row r="89" spans="1:17" ht="15.5">
      <c r="A89" s="560"/>
      <c r="B89" s="490"/>
      <c r="C89" s="561" t="s">
        <v>13</v>
      </c>
      <c r="D89" s="490"/>
      <c r="E89" s="560"/>
      <c r="F89" s="560"/>
      <c r="G89" s="545"/>
      <c r="H89" s="560"/>
      <c r="I89" s="545"/>
      <c r="J89" s="551"/>
      <c r="K89" s="545"/>
      <c r="L89" s="560"/>
      <c r="M89" s="560"/>
      <c r="N89" s="394"/>
      <c r="O89" s="394"/>
      <c r="Q89" s="551"/>
    </row>
    <row r="90" spans="1:17" ht="15.5">
      <c r="A90" s="543" t="s">
        <v>305</v>
      </c>
      <c r="B90" s="490"/>
      <c r="C90" s="562">
        <v>501</v>
      </c>
      <c r="D90" s="490"/>
      <c r="E90" s="560"/>
      <c r="F90" s="560" t="s">
        <v>477</v>
      </c>
      <c r="G90" s="545"/>
      <c r="H90" s="550">
        <v>15000</v>
      </c>
      <c r="I90" s="545"/>
      <c r="J90" s="551"/>
      <c r="K90" s="545"/>
      <c r="L90" s="550">
        <f>+H90-J90</f>
        <v>15000</v>
      </c>
      <c r="M90" s="550"/>
      <c r="N90" s="481" t="s">
        <v>479</v>
      </c>
      <c r="O90" s="394"/>
      <c r="Q90" s="551"/>
    </row>
    <row r="91" spans="1:17" ht="16" thickBot="1">
      <c r="A91" s="563"/>
      <c r="B91" s="490"/>
      <c r="C91" s="563"/>
      <c r="D91" s="490"/>
      <c r="E91" s="543"/>
      <c r="F91" s="564" t="s">
        <v>381</v>
      </c>
      <c r="G91" s="545"/>
      <c r="H91" s="554">
        <f>SUM(H90:H90)</f>
        <v>15000</v>
      </c>
      <c r="I91" s="545"/>
      <c r="J91" s="554">
        <f>SUM(J90:J90)</f>
        <v>0</v>
      </c>
      <c r="K91" s="545"/>
      <c r="L91" s="554">
        <f>SUM(L90:L90)</f>
        <v>15000</v>
      </c>
      <c r="M91" s="567"/>
      <c r="N91" s="394"/>
      <c r="O91" s="394"/>
      <c r="Q91" s="554">
        <f>SUM(Q90:Q90)</f>
        <v>0</v>
      </c>
    </row>
    <row r="92" spans="1:17" ht="16" thickTop="1">
      <c r="A92" s="543"/>
      <c r="B92" s="490"/>
      <c r="C92" s="544"/>
      <c r="D92" s="490"/>
      <c r="E92" s="543"/>
      <c r="F92" s="543"/>
      <c r="G92" s="545"/>
      <c r="H92" s="546"/>
      <c r="I92" s="545"/>
      <c r="J92" s="565"/>
      <c r="K92" s="545"/>
      <c r="L92" s="546"/>
      <c r="M92" s="546"/>
      <c r="N92" s="394"/>
      <c r="O92" s="394"/>
      <c r="Q92" s="565"/>
    </row>
    <row r="93" spans="1:17" ht="15.5">
      <c r="A93" s="543"/>
      <c r="B93" s="490"/>
      <c r="C93" s="544"/>
      <c r="D93" s="490"/>
      <c r="E93" s="543"/>
      <c r="F93" s="543"/>
      <c r="G93" s="545"/>
      <c r="H93" s="546"/>
      <c r="I93" s="545"/>
      <c r="J93" s="565"/>
      <c r="K93" s="545"/>
      <c r="L93" s="546"/>
      <c r="M93" s="546"/>
      <c r="N93" s="394"/>
      <c r="O93" s="394"/>
      <c r="Q93" s="565"/>
    </row>
    <row r="94" spans="1:17" ht="16" thickBot="1">
      <c r="A94" s="543"/>
      <c r="B94" s="490"/>
      <c r="C94" s="544"/>
      <c r="D94" s="490"/>
      <c r="E94" s="543"/>
      <c r="F94" s="553" t="s">
        <v>336</v>
      </c>
      <c r="G94" s="545"/>
      <c r="H94" s="554">
        <f>H62+H74+H87+H91</f>
        <v>881200</v>
      </c>
      <c r="I94" s="545"/>
      <c r="J94" s="554">
        <f>J62+J74+J87+J91</f>
        <v>251573.09</v>
      </c>
      <c r="K94" s="545"/>
      <c r="L94" s="554">
        <f>L62+L74+L87+L91</f>
        <v>629626.91</v>
      </c>
      <c r="M94" s="567"/>
      <c r="N94" s="394"/>
      <c r="O94" s="394"/>
      <c r="Q94" s="554">
        <f>Q62+Q74+Q87+Q91</f>
        <v>251573.09</v>
      </c>
    </row>
    <row r="95" spans="1:17" ht="16" thickTop="1">
      <c r="A95" s="545"/>
      <c r="B95" s="490"/>
      <c r="C95" s="545"/>
      <c r="D95" s="490"/>
      <c r="E95" s="545"/>
      <c r="F95" s="545"/>
      <c r="G95" s="545"/>
      <c r="H95" s="545"/>
      <c r="I95" s="545"/>
      <c r="J95" s="551"/>
      <c r="K95" s="545"/>
      <c r="L95" s="545"/>
      <c r="M95" s="545"/>
      <c r="N95" s="394"/>
      <c r="O95" s="394"/>
      <c r="Q95" s="551"/>
    </row>
    <row r="96" spans="1:17" ht="15.5">
      <c r="A96" s="545"/>
      <c r="B96" s="490"/>
      <c r="C96" s="566" t="s">
        <v>411</v>
      </c>
      <c r="D96" s="490"/>
      <c r="E96" s="545"/>
      <c r="F96" s="490"/>
      <c r="G96" s="545"/>
      <c r="H96" s="545"/>
      <c r="I96" s="545"/>
      <c r="J96" s="551"/>
      <c r="K96" s="545"/>
      <c r="L96" s="545"/>
      <c r="M96" s="545"/>
      <c r="N96" s="394"/>
      <c r="O96" s="394"/>
      <c r="Q96" s="551"/>
    </row>
    <row r="97" spans="1:19" ht="15.5">
      <c r="A97" s="545"/>
      <c r="B97" s="490"/>
      <c r="C97" s="545"/>
      <c r="D97" s="490"/>
      <c r="E97" s="545"/>
      <c r="F97" s="545" t="s">
        <v>412</v>
      </c>
      <c r="G97" s="545"/>
      <c r="H97" s="545"/>
      <c r="I97" s="545"/>
      <c r="J97" s="551">
        <v>11581</v>
      </c>
      <c r="K97" s="545"/>
      <c r="L97" s="546">
        <f t="shared" ref="L97:L98" si="3">+H97-J97</f>
        <v>-11581</v>
      </c>
      <c r="M97" s="546"/>
      <c r="N97" s="394"/>
      <c r="O97" s="394"/>
      <c r="Q97" s="570">
        <v>11581</v>
      </c>
    </row>
    <row r="98" spans="1:19" ht="15.5">
      <c r="A98" s="545"/>
      <c r="B98" s="490"/>
      <c r="C98" s="545"/>
      <c r="D98" s="490"/>
      <c r="E98" s="545"/>
      <c r="F98" s="545" t="s">
        <v>478</v>
      </c>
      <c r="G98" s="545"/>
      <c r="H98" s="545"/>
      <c r="I98" s="545"/>
      <c r="J98" s="551">
        <v>9578.8700000000008</v>
      </c>
      <c r="K98" s="545"/>
      <c r="L98" s="546">
        <f t="shared" si="3"/>
        <v>-9578.8700000000008</v>
      </c>
      <c r="M98" s="546"/>
      <c r="N98" s="394"/>
      <c r="O98" s="394"/>
      <c r="Q98" s="570">
        <v>9578.8700000000008</v>
      </c>
    </row>
    <row r="99" spans="1:19" ht="16" thickBot="1">
      <c r="A99" s="545"/>
      <c r="B99" s="490"/>
      <c r="C99" s="545"/>
      <c r="D99" s="490"/>
      <c r="E99" s="545"/>
      <c r="F99" s="564" t="s">
        <v>474</v>
      </c>
      <c r="G99" s="545"/>
      <c r="H99" s="554">
        <f>SUM(H97:H98)</f>
        <v>0</v>
      </c>
      <c r="I99" s="545"/>
      <c r="J99" s="554">
        <f>SUM(J97:J98)</f>
        <v>21159.870000000003</v>
      </c>
      <c r="K99" s="545"/>
      <c r="L99" s="554">
        <f>SUM(L97:L98)</f>
        <v>-21159.870000000003</v>
      </c>
      <c r="M99" s="567"/>
      <c r="N99" s="394"/>
      <c r="O99" s="394"/>
      <c r="Q99" s="554">
        <f>SUM(Q97:Q98)</f>
        <v>21159.870000000003</v>
      </c>
    </row>
    <row r="100" spans="1:19" ht="16" thickTop="1">
      <c r="A100" s="545"/>
      <c r="B100" s="490"/>
      <c r="C100" s="545"/>
      <c r="D100" s="490"/>
      <c r="E100" s="545"/>
      <c r="F100" s="564"/>
      <c r="G100" s="545"/>
      <c r="H100" s="567"/>
      <c r="I100" s="545"/>
      <c r="J100" s="567"/>
      <c r="K100" s="545"/>
      <c r="L100" s="567"/>
      <c r="M100" s="567"/>
      <c r="N100" s="394"/>
      <c r="O100" s="394"/>
      <c r="Q100" s="567"/>
      <c r="S100" s="574">
        <f>+Q106-S102</f>
        <v>222708.95999999996</v>
      </c>
    </row>
    <row r="101" spans="1:19" ht="15.5">
      <c r="A101" s="545"/>
      <c r="B101" s="490"/>
      <c r="C101" s="561" t="s">
        <v>472</v>
      </c>
      <c r="D101" s="490"/>
      <c r="E101" s="545"/>
      <c r="F101" s="564"/>
      <c r="G101" s="545"/>
      <c r="H101" s="567"/>
      <c r="I101" s="545"/>
      <c r="J101" s="567"/>
      <c r="K101" s="545"/>
      <c r="L101" s="567"/>
      <c r="M101" s="567"/>
      <c r="N101" s="394"/>
      <c r="O101" s="394"/>
      <c r="Q101" s="567"/>
    </row>
    <row r="102" spans="1:19" ht="15.5">
      <c r="A102" s="545"/>
      <c r="B102" s="490"/>
      <c r="C102" s="545"/>
      <c r="D102" s="490"/>
      <c r="E102" s="545"/>
      <c r="F102" s="543" t="s">
        <v>469</v>
      </c>
      <c r="G102" s="545"/>
      <c r="H102" s="545"/>
      <c r="I102" s="545"/>
      <c r="J102" s="568">
        <f>157555-38674</f>
        <v>118881</v>
      </c>
      <c r="K102" s="545"/>
      <c r="L102" s="546">
        <f t="shared" ref="L102" si="4">+H102-J102</f>
        <v>-118881</v>
      </c>
      <c r="M102" s="546"/>
      <c r="N102" s="480" t="s">
        <v>470</v>
      </c>
      <c r="O102" s="394"/>
      <c r="Q102" s="572">
        <f>157555-38674</f>
        <v>118881</v>
      </c>
      <c r="S102" s="575">
        <f>+Q102+Q79+Q66</f>
        <v>168905</v>
      </c>
    </row>
    <row r="103" spans="1:19" ht="16" thickBot="1">
      <c r="A103" s="545"/>
      <c r="B103" s="490"/>
      <c r="C103" s="545"/>
      <c r="D103" s="490"/>
      <c r="E103" s="545"/>
      <c r="F103" s="564" t="s">
        <v>360</v>
      </c>
      <c r="G103" s="545"/>
      <c r="H103" s="554">
        <f>SUM(H102:H102)</f>
        <v>0</v>
      </c>
      <c r="I103" s="545"/>
      <c r="J103" s="554">
        <f>SUM(J102:J102)</f>
        <v>118881</v>
      </c>
      <c r="K103" s="545"/>
      <c r="L103" s="554">
        <f>SUM(L102:L102)</f>
        <v>-118881</v>
      </c>
      <c r="M103" s="567"/>
      <c r="N103" s="394"/>
      <c r="O103" s="394"/>
      <c r="Q103" s="554">
        <f>SUM(Q102:Q102)</f>
        <v>118881</v>
      </c>
      <c r="S103" s="573"/>
    </row>
    <row r="104" spans="1:19" ht="16" thickTop="1">
      <c r="A104" s="545"/>
      <c r="B104" s="490"/>
      <c r="C104" s="545"/>
      <c r="D104" s="490"/>
      <c r="E104" s="545"/>
      <c r="F104" s="564"/>
      <c r="G104" s="545"/>
      <c r="H104" s="567"/>
      <c r="I104" s="545"/>
      <c r="J104" s="567"/>
      <c r="K104" s="545"/>
      <c r="L104" s="567"/>
      <c r="M104" s="567"/>
      <c r="N104" s="394"/>
      <c r="O104" s="394"/>
      <c r="Q104" s="567"/>
    </row>
    <row r="105" spans="1:19" ht="15.5">
      <c r="A105" s="545"/>
      <c r="B105" s="490"/>
      <c r="C105" s="545"/>
      <c r="D105" s="490"/>
      <c r="E105" s="545"/>
      <c r="F105" s="564"/>
      <c r="G105" s="545"/>
      <c r="H105" s="567"/>
      <c r="I105" s="545"/>
      <c r="J105" s="567"/>
      <c r="K105" s="545"/>
      <c r="L105" s="567"/>
      <c r="M105" s="567"/>
      <c r="N105" s="394"/>
      <c r="O105" s="394"/>
      <c r="Q105" s="567"/>
    </row>
    <row r="106" spans="1:19" ht="16" thickBot="1">
      <c r="A106" s="545"/>
      <c r="B106" s="490"/>
      <c r="C106" s="545"/>
      <c r="D106" s="490"/>
      <c r="E106" s="545"/>
      <c r="F106" s="569" t="s">
        <v>471</v>
      </c>
      <c r="G106" s="545"/>
      <c r="H106" s="554">
        <f>+H103+H99+H94</f>
        <v>881200</v>
      </c>
      <c r="I106" s="545"/>
      <c r="J106" s="554">
        <f>+J103+J99+J94</f>
        <v>391613.95999999996</v>
      </c>
      <c r="K106" s="545"/>
      <c r="L106" s="554">
        <f>+L103+L99+L94</f>
        <v>489586.04000000004</v>
      </c>
      <c r="M106" s="567"/>
      <c r="N106" s="394"/>
      <c r="O106" s="394"/>
      <c r="Q106" s="554">
        <f>+Q103+Q99+Q94</f>
        <v>391613.95999999996</v>
      </c>
    </row>
    <row r="107" spans="1:19" ht="16" thickTop="1">
      <c r="A107" s="545"/>
      <c r="B107" s="545"/>
      <c r="C107" s="545"/>
      <c r="D107" s="545"/>
      <c r="E107" s="545"/>
      <c r="F107" s="490"/>
      <c r="G107" s="545"/>
      <c r="H107" s="545"/>
      <c r="I107" s="545"/>
      <c r="J107" s="547"/>
      <c r="K107" s="545"/>
      <c r="L107" s="545"/>
      <c r="M107" s="545"/>
      <c r="N107" s="394"/>
      <c r="O107" s="394"/>
      <c r="Q107" s="547"/>
    </row>
  </sheetData>
  <mergeCells count="3">
    <mergeCell ref="H26:L26"/>
    <mergeCell ref="C48:D48"/>
    <mergeCell ref="F49:L49"/>
  </mergeCells>
  <pageMargins left="0.5" right="0" top="0.75" bottom="0.5" header="0.3" footer="0.3"/>
  <pageSetup scale="67" orientation="portrait" r:id="rId1"/>
  <headerFooter>
    <oddFooter xml:space="preserve">&amp;L&amp;F&amp;RPage 3 of  4       </oddFooter>
  </headerFooter>
  <rowBreaks count="1" manualBreakCount="1">
    <brk id="3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showGridLines="0" zoomScaleNormal="100" workbookViewId="0"/>
  </sheetViews>
  <sheetFormatPr defaultColWidth="9.08984375" defaultRowHeight="14.5"/>
  <cols>
    <col min="1" max="1" width="21.08984375" style="272" customWidth="1"/>
    <col min="2" max="2" width="21.453125" style="281" customWidth="1"/>
    <col min="3" max="3" width="6.453125" style="272" customWidth="1"/>
    <col min="4" max="4" width="70" style="272" bestFit="1" customWidth="1"/>
    <col min="5" max="5" width="3.36328125" style="272" customWidth="1"/>
    <col min="6" max="6" width="15.6328125" style="280" bestFit="1" customWidth="1"/>
    <col min="7" max="7" width="9.08984375" style="272"/>
    <col min="8" max="8" width="10.6328125" style="272" customWidth="1"/>
    <col min="9" max="9" width="9.08984375" style="272"/>
    <col min="10" max="10" width="18" style="280" hidden="1" customWidth="1"/>
    <col min="11" max="11" width="14.08984375" style="272" hidden="1" customWidth="1"/>
    <col min="12" max="12" width="0" style="272" hidden="1" customWidth="1"/>
    <col min="13" max="16384" width="9.08984375" style="272"/>
  </cols>
  <sheetData>
    <row r="1" spans="1:13" s="76" customFormat="1" ht="14"/>
    <row r="2" spans="1:13" s="76" customFormat="1" ht="14"/>
    <row r="3" spans="1:13" s="76" customFormat="1" ht="14"/>
    <row r="4" spans="1:13" s="76" customFormat="1" ht="14"/>
    <row r="5" spans="1:13" s="76" customFormat="1" ht="14"/>
    <row r="6" spans="1:13" s="76" customFormat="1" ht="14">
      <c r="D6" s="1119"/>
      <c r="E6" s="1119"/>
      <c r="F6" s="433"/>
      <c r="G6" s="153"/>
      <c r="J6" s="488"/>
    </row>
    <row r="7" spans="1:13" s="76" customFormat="1" ht="14">
      <c r="D7" s="433"/>
      <c r="E7" s="433"/>
      <c r="F7" s="433"/>
      <c r="G7" s="153"/>
      <c r="J7" s="488"/>
    </row>
    <row r="8" spans="1:13" s="76" customFormat="1" ht="14"/>
    <row r="9" spans="1:13" s="76" customFormat="1" ht="14">
      <c r="A9" s="76" t="s">
        <v>70</v>
      </c>
      <c r="B9" s="434">
        <v>41408</v>
      </c>
      <c r="D9" s="435"/>
      <c r="E9" s="435"/>
      <c r="F9" s="435"/>
      <c r="J9" s="489"/>
    </row>
    <row r="10" spans="1:13" s="76" customFormat="1" ht="14"/>
    <row r="11" spans="1:13" s="76" customFormat="1" ht="14">
      <c r="A11" s="76" t="s">
        <v>71</v>
      </c>
      <c r="B11" s="76" t="s">
        <v>72</v>
      </c>
    </row>
    <row r="12" spans="1:13" s="76" customFormat="1" ht="14"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</row>
    <row r="13" spans="1:13" s="76" customFormat="1" ht="14">
      <c r="A13" s="76" t="s">
        <v>73</v>
      </c>
      <c r="B13" s="76" t="s">
        <v>74</v>
      </c>
      <c r="E13" s="526"/>
      <c r="F13" s="526"/>
      <c r="G13" s="526"/>
      <c r="H13" s="526"/>
      <c r="I13" s="526"/>
      <c r="J13" s="526"/>
      <c r="K13" s="526"/>
      <c r="L13" s="526"/>
      <c r="M13" s="526"/>
    </row>
    <row r="14" spans="1:13" s="76" customFormat="1" ht="14"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526"/>
      <c r="M14" s="526"/>
    </row>
    <row r="15" spans="1:13" s="76" customFormat="1" ht="14">
      <c r="A15" s="76" t="s">
        <v>75</v>
      </c>
      <c r="B15" s="77" t="s">
        <v>486</v>
      </c>
      <c r="E15" s="526"/>
      <c r="F15" s="526"/>
      <c r="G15" s="526"/>
      <c r="H15" s="526"/>
      <c r="I15" s="526"/>
      <c r="J15" s="526"/>
      <c r="K15" s="526"/>
      <c r="L15" s="526"/>
      <c r="M15" s="526"/>
    </row>
    <row r="16" spans="1:13" s="76" customFormat="1" ht="14"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</row>
    <row r="17" spans="1:13" s="76" customFormat="1" ht="14">
      <c r="A17" s="76" t="s">
        <v>494</v>
      </c>
      <c r="B17" s="526"/>
      <c r="C17" s="526"/>
      <c r="D17" s="526"/>
      <c r="E17" s="526"/>
      <c r="F17" s="526"/>
      <c r="G17" s="526"/>
      <c r="H17" s="526"/>
      <c r="I17" s="526"/>
      <c r="J17" s="526"/>
      <c r="K17" s="526"/>
      <c r="L17" s="526"/>
      <c r="M17" s="526"/>
    </row>
    <row r="18" spans="1:13" s="99" customFormat="1" ht="14">
      <c r="A18" s="99" t="s">
        <v>495</v>
      </c>
      <c r="B18" s="527"/>
      <c r="C18" s="527"/>
      <c r="D18" s="527"/>
      <c r="E18" s="527"/>
      <c r="F18" s="527"/>
      <c r="G18" s="527"/>
      <c r="H18" s="527"/>
      <c r="I18" s="527"/>
      <c r="J18" s="527"/>
      <c r="K18" s="527"/>
      <c r="L18" s="527"/>
      <c r="M18" s="527"/>
    </row>
    <row r="19" spans="1:13" s="99" customFormat="1" ht="14">
      <c r="A19" s="99" t="s">
        <v>496</v>
      </c>
      <c r="B19" s="527"/>
      <c r="C19" s="527"/>
      <c r="D19" s="527"/>
      <c r="E19" s="527"/>
      <c r="F19" s="527"/>
      <c r="G19" s="527"/>
      <c r="H19" s="527"/>
      <c r="I19" s="527"/>
      <c r="J19" s="527"/>
      <c r="K19" s="527"/>
      <c r="L19" s="527"/>
      <c r="M19" s="527"/>
    </row>
    <row r="20" spans="1:13" s="99" customFormat="1" ht="14">
      <c r="B20" s="527"/>
      <c r="C20" s="527"/>
      <c r="D20" s="527"/>
      <c r="E20" s="527"/>
      <c r="F20" s="527"/>
      <c r="G20" s="527"/>
      <c r="H20" s="527"/>
      <c r="I20" s="527"/>
      <c r="J20" s="527"/>
      <c r="K20" s="527"/>
      <c r="L20" s="527"/>
      <c r="M20" s="527"/>
    </row>
    <row r="21" spans="1:13" s="99" customFormat="1" ht="14">
      <c r="A21" s="99" t="s">
        <v>492</v>
      </c>
      <c r="B21" s="527"/>
      <c r="C21" s="527"/>
      <c r="D21" s="527"/>
      <c r="E21" s="527"/>
      <c r="F21" s="527"/>
      <c r="G21" s="527"/>
      <c r="H21" s="527"/>
      <c r="I21" s="527"/>
      <c r="J21" s="527"/>
      <c r="K21" s="527"/>
      <c r="L21" s="527"/>
      <c r="M21" s="527"/>
    </row>
    <row r="22" spans="1:13" ht="15.5">
      <c r="B22" s="510"/>
      <c r="C22" s="511"/>
      <c r="D22" s="511"/>
      <c r="E22" s="511"/>
      <c r="F22" s="512"/>
      <c r="G22" s="511"/>
      <c r="H22" s="511"/>
      <c r="I22" s="511"/>
      <c r="J22" s="512"/>
      <c r="K22" s="511"/>
      <c r="L22" s="511"/>
    </row>
    <row r="23" spans="1:13" ht="15.5">
      <c r="A23" s="437"/>
      <c r="B23" s="513"/>
      <c r="C23" s="513"/>
      <c r="D23" s="513"/>
      <c r="E23" s="513"/>
      <c r="F23" s="514"/>
      <c r="G23" s="511"/>
      <c r="H23" s="511"/>
      <c r="I23" s="511"/>
      <c r="J23" s="514"/>
      <c r="K23" s="511"/>
      <c r="L23" s="511"/>
    </row>
    <row r="24" spans="1:13" ht="15.5">
      <c r="A24" s="440" t="s">
        <v>18</v>
      </c>
      <c r="B24" s="515" t="s">
        <v>0</v>
      </c>
      <c r="C24" s="516"/>
      <c r="D24" s="517" t="s">
        <v>1</v>
      </c>
      <c r="E24" s="518"/>
      <c r="F24" s="519" t="s">
        <v>163</v>
      </c>
      <c r="G24" s="511"/>
      <c r="H24" s="511"/>
      <c r="I24" s="511"/>
      <c r="J24" s="519" t="s">
        <v>163</v>
      </c>
      <c r="K24" s="511"/>
      <c r="L24" s="511"/>
    </row>
    <row r="25" spans="1:13" ht="15.5">
      <c r="A25" s="446"/>
      <c r="B25" s="520"/>
      <c r="C25" s="521"/>
      <c r="D25" s="521"/>
      <c r="E25" s="521"/>
      <c r="F25" s="522"/>
      <c r="G25" s="511"/>
      <c r="H25" s="511"/>
      <c r="I25" s="511"/>
      <c r="J25" s="522"/>
      <c r="K25" s="511"/>
      <c r="L25" s="511"/>
    </row>
    <row r="26" spans="1:13" ht="15.5">
      <c r="A26" s="612"/>
      <c r="B26" s="629" t="s">
        <v>4</v>
      </c>
      <c r="C26" s="612"/>
      <c r="D26" s="612"/>
      <c r="E26" s="612"/>
      <c r="F26" s="611"/>
      <c r="G26" s="511"/>
      <c r="H26" s="511"/>
      <c r="I26" s="511"/>
      <c r="J26" s="522"/>
      <c r="K26" s="511"/>
      <c r="L26" s="511"/>
    </row>
    <row r="27" spans="1:13" ht="15.5">
      <c r="A27" s="612" t="s">
        <v>48</v>
      </c>
      <c r="B27" s="622" t="s">
        <v>304</v>
      </c>
      <c r="C27" s="612"/>
      <c r="D27" s="612" t="s">
        <v>5</v>
      </c>
      <c r="E27" s="612"/>
      <c r="F27" s="162">
        <v>40000</v>
      </c>
      <c r="G27" s="511"/>
      <c r="H27" s="511"/>
      <c r="I27" s="511"/>
      <c r="J27" s="522">
        <v>40000</v>
      </c>
      <c r="K27" s="511"/>
      <c r="L27" s="511"/>
    </row>
    <row r="28" spans="1:13" ht="15.5">
      <c r="A28" s="612" t="s">
        <v>305</v>
      </c>
      <c r="B28" s="622" t="s">
        <v>306</v>
      </c>
      <c r="C28" s="612" t="s">
        <v>17</v>
      </c>
      <c r="D28" s="612" t="s">
        <v>416</v>
      </c>
      <c r="E28" s="612"/>
      <c r="F28" s="126">
        <v>60000</v>
      </c>
      <c r="G28" s="511"/>
      <c r="H28" s="511"/>
      <c r="I28" s="511"/>
      <c r="J28" s="522">
        <v>60000</v>
      </c>
      <c r="K28" s="511"/>
      <c r="L28" s="511"/>
    </row>
    <row r="29" spans="1:13" ht="15" customHeight="1">
      <c r="A29" s="612" t="s">
        <v>305</v>
      </c>
      <c r="B29" s="622" t="s">
        <v>306</v>
      </c>
      <c r="C29" s="612"/>
      <c r="D29" s="630" t="s">
        <v>500</v>
      </c>
      <c r="E29" s="612"/>
      <c r="F29" s="126">
        <v>16000</v>
      </c>
      <c r="G29" s="511"/>
      <c r="H29" s="511"/>
      <c r="I29" s="511"/>
      <c r="J29" s="522">
        <v>16000</v>
      </c>
      <c r="K29" s="511"/>
      <c r="L29" s="511"/>
    </row>
    <row r="30" spans="1:13" ht="15.5">
      <c r="A30" s="612" t="s">
        <v>97</v>
      </c>
      <c r="B30" s="622" t="s">
        <v>306</v>
      </c>
      <c r="C30" s="612"/>
      <c r="D30" s="630" t="s">
        <v>499</v>
      </c>
      <c r="E30" s="612"/>
      <c r="F30" s="126">
        <v>10000</v>
      </c>
      <c r="G30" s="511"/>
      <c r="H30" s="511"/>
      <c r="I30" s="511"/>
      <c r="J30" s="522">
        <v>10000</v>
      </c>
      <c r="K30" s="511"/>
      <c r="L30" s="511"/>
    </row>
    <row r="31" spans="1:13" ht="15.5">
      <c r="A31" s="612" t="s">
        <v>305</v>
      </c>
      <c r="B31" s="622" t="s">
        <v>419</v>
      </c>
      <c r="C31" s="612"/>
      <c r="D31" s="612" t="s">
        <v>420</v>
      </c>
      <c r="E31" s="612"/>
      <c r="F31" s="137">
        <v>7000</v>
      </c>
      <c r="G31" s="511"/>
      <c r="H31" s="511"/>
      <c r="I31" s="511"/>
      <c r="J31" s="523">
        <v>7000</v>
      </c>
      <c r="K31" s="511"/>
      <c r="L31" s="511"/>
    </row>
    <row r="32" spans="1:13" ht="15.5">
      <c r="A32" s="612" t="s">
        <v>305</v>
      </c>
      <c r="B32" s="622" t="s">
        <v>306</v>
      </c>
      <c r="C32" s="612"/>
      <c r="D32" s="612" t="s">
        <v>421</v>
      </c>
      <c r="E32" s="612"/>
      <c r="F32" s="126">
        <v>2000</v>
      </c>
      <c r="G32" s="511"/>
      <c r="H32" s="511"/>
      <c r="I32" s="511"/>
      <c r="J32" s="522">
        <v>2000</v>
      </c>
      <c r="K32" s="511"/>
      <c r="L32" s="511"/>
    </row>
    <row r="33" spans="1:12" ht="16" thickBot="1">
      <c r="A33" s="612"/>
      <c r="B33" s="622" t="s">
        <v>17</v>
      </c>
      <c r="C33" s="612"/>
      <c r="D33" s="631" t="s">
        <v>215</v>
      </c>
      <c r="E33" s="612"/>
      <c r="F33" s="633">
        <f>SUM(F27:F32)</f>
        <v>135000</v>
      </c>
      <c r="G33" s="511"/>
      <c r="H33" s="511"/>
      <c r="I33" s="511"/>
      <c r="J33" s="524">
        <f>SUM(J27:J32)</f>
        <v>135000</v>
      </c>
      <c r="K33" s="511"/>
      <c r="L33" s="511"/>
    </row>
    <row r="34" spans="1:12" ht="16" thickTop="1">
      <c r="A34" s="612"/>
      <c r="B34" s="629" t="s">
        <v>7</v>
      </c>
      <c r="C34" s="612"/>
      <c r="D34" s="631"/>
      <c r="E34" s="612"/>
      <c r="F34" s="632"/>
      <c r="G34" s="511"/>
      <c r="H34" s="511"/>
      <c r="I34" s="511"/>
      <c r="J34" s="525"/>
      <c r="K34" s="511"/>
      <c r="L34" s="511"/>
    </row>
    <row r="35" spans="1:12">
      <c r="A35" s="612" t="s">
        <v>97</v>
      </c>
      <c r="B35" s="613" t="s">
        <v>312</v>
      </c>
      <c r="C35" s="612"/>
      <c r="D35" s="612" t="s">
        <v>493</v>
      </c>
      <c r="E35" s="612"/>
      <c r="F35" s="634">
        <v>135000</v>
      </c>
      <c r="J35" s="577">
        <v>135000</v>
      </c>
    </row>
    <row r="36" spans="1:12">
      <c r="A36" s="612" t="s">
        <v>305</v>
      </c>
      <c r="B36" s="613" t="s">
        <v>312</v>
      </c>
      <c r="C36" s="612"/>
      <c r="D36" s="612" t="s">
        <v>498</v>
      </c>
      <c r="E36" s="612"/>
      <c r="F36" s="635">
        <v>250000</v>
      </c>
      <c r="J36" s="577">
        <v>250000</v>
      </c>
    </row>
    <row r="37" spans="1:12">
      <c r="A37" s="612" t="s">
        <v>305</v>
      </c>
      <c r="B37" s="613" t="s">
        <v>312</v>
      </c>
      <c r="C37" s="612"/>
      <c r="D37" s="612" t="s">
        <v>501</v>
      </c>
      <c r="E37" s="612"/>
      <c r="F37" s="635">
        <v>225000</v>
      </c>
      <c r="J37" s="577">
        <v>225000</v>
      </c>
    </row>
    <row r="38" spans="1:12">
      <c r="A38" s="612" t="s">
        <v>48</v>
      </c>
      <c r="B38" s="613" t="s">
        <v>312</v>
      </c>
      <c r="C38" s="612"/>
      <c r="D38" s="614" t="s">
        <v>502</v>
      </c>
      <c r="E38" s="612"/>
      <c r="F38" s="635">
        <v>180000</v>
      </c>
      <c r="J38" s="577">
        <v>180000</v>
      </c>
    </row>
    <row r="39" spans="1:12">
      <c r="A39" s="612" t="s">
        <v>48</v>
      </c>
      <c r="B39" s="613" t="s">
        <v>312</v>
      </c>
      <c r="C39" s="612"/>
      <c r="D39" s="612" t="s">
        <v>427</v>
      </c>
      <c r="E39" s="612"/>
      <c r="F39" s="635">
        <v>5000</v>
      </c>
      <c r="J39" s="457">
        <v>5000</v>
      </c>
    </row>
    <row r="40" spans="1:12">
      <c r="A40" s="615" t="s">
        <v>50</v>
      </c>
      <c r="B40" s="616" t="s">
        <v>312</v>
      </c>
      <c r="C40" s="617"/>
      <c r="D40" s="618" t="s">
        <v>428</v>
      </c>
      <c r="E40" s="618"/>
      <c r="F40" s="636">
        <v>10000</v>
      </c>
      <c r="J40" s="576">
        <v>10000</v>
      </c>
    </row>
    <row r="41" spans="1:12">
      <c r="A41" s="612" t="s">
        <v>48</v>
      </c>
      <c r="B41" s="619" t="s">
        <v>430</v>
      </c>
      <c r="C41" s="620"/>
      <c r="D41" s="620" t="s">
        <v>491</v>
      </c>
      <c r="E41" s="621"/>
      <c r="F41" s="637">
        <v>21480</v>
      </c>
      <c r="J41" s="469">
        <v>21480</v>
      </c>
    </row>
    <row r="42" spans="1:12">
      <c r="A42" s="615" t="s">
        <v>50</v>
      </c>
      <c r="B42" s="619" t="s">
        <v>443</v>
      </c>
      <c r="C42" s="620"/>
      <c r="D42" s="620" t="s">
        <v>444</v>
      </c>
      <c r="E42" s="620"/>
      <c r="F42" s="137">
        <v>18849</v>
      </c>
      <c r="J42" s="452">
        <v>18849</v>
      </c>
    </row>
    <row r="43" spans="1:12">
      <c r="A43" s="615" t="s">
        <v>50</v>
      </c>
      <c r="B43" s="619" t="s">
        <v>320</v>
      </c>
      <c r="C43" s="620"/>
      <c r="D43" s="620" t="s">
        <v>485</v>
      </c>
      <c r="E43" s="620"/>
      <c r="F43" s="137">
        <v>28800</v>
      </c>
      <c r="J43" s="452">
        <v>28800</v>
      </c>
    </row>
    <row r="44" spans="1:12">
      <c r="A44" s="612" t="s">
        <v>97</v>
      </c>
      <c r="B44" s="622" t="s">
        <v>445</v>
      </c>
      <c r="C44" s="612"/>
      <c r="D44" s="612" t="s">
        <v>446</v>
      </c>
      <c r="E44" s="612"/>
      <c r="F44" s="126">
        <v>15000</v>
      </c>
      <c r="J44" s="448">
        <v>15000</v>
      </c>
    </row>
    <row r="45" spans="1:12">
      <c r="A45" s="612" t="s">
        <v>305</v>
      </c>
      <c r="B45" s="622" t="s">
        <v>447</v>
      </c>
      <c r="C45" s="612"/>
      <c r="D45" s="612" t="s">
        <v>448</v>
      </c>
      <c r="E45" s="612"/>
      <c r="F45" s="126">
        <v>15000</v>
      </c>
      <c r="J45" s="448">
        <v>15000</v>
      </c>
    </row>
    <row r="46" spans="1:12" ht="15" thickBot="1">
      <c r="A46" s="615"/>
      <c r="B46" s="615"/>
      <c r="C46" s="615"/>
      <c r="D46" s="623" t="s">
        <v>449</v>
      </c>
      <c r="E46" s="615"/>
      <c r="F46" s="633">
        <f>SUM(F35:F45)</f>
        <v>904129</v>
      </c>
      <c r="J46" s="454">
        <f>SUM(J35:J45)</f>
        <v>904129</v>
      </c>
    </row>
    <row r="47" spans="1:12" ht="15" thickTop="1">
      <c r="A47" s="615"/>
      <c r="B47" s="615"/>
      <c r="C47" s="615"/>
      <c r="D47" s="623"/>
      <c r="E47" s="615"/>
      <c r="F47" s="624"/>
      <c r="J47" s="474"/>
    </row>
    <row r="48" spans="1:12">
      <c r="A48" s="615"/>
      <c r="B48" s="625" t="s">
        <v>450</v>
      </c>
      <c r="C48" s="615"/>
      <c r="D48" s="623"/>
      <c r="E48" s="615"/>
      <c r="F48" s="624"/>
      <c r="J48" s="474"/>
    </row>
    <row r="49" spans="1:11">
      <c r="A49" s="615" t="s">
        <v>50</v>
      </c>
      <c r="B49" s="626" t="s">
        <v>451</v>
      </c>
      <c r="C49" s="615"/>
      <c r="D49" s="615" t="s">
        <v>452</v>
      </c>
      <c r="E49" s="615"/>
      <c r="F49" s="639">
        <v>12800</v>
      </c>
      <c r="J49" s="474">
        <v>12800</v>
      </c>
    </row>
    <row r="50" spans="1:11">
      <c r="A50" s="615" t="s">
        <v>50</v>
      </c>
      <c r="B50" s="626" t="s">
        <v>323</v>
      </c>
      <c r="C50" s="623"/>
      <c r="D50" s="615" t="s">
        <v>428</v>
      </c>
      <c r="E50" s="615"/>
      <c r="F50" s="636">
        <v>10000</v>
      </c>
      <c r="J50" s="576">
        <v>10000</v>
      </c>
    </row>
    <row r="51" spans="1:11" ht="28.5">
      <c r="A51" s="615" t="s">
        <v>458</v>
      </c>
      <c r="B51" s="627" t="s">
        <v>323</v>
      </c>
      <c r="C51" s="615"/>
      <c r="D51" s="628" t="s">
        <v>459</v>
      </c>
      <c r="E51" s="615"/>
      <c r="F51" s="636">
        <v>10000</v>
      </c>
      <c r="J51" s="465">
        <v>10000</v>
      </c>
    </row>
    <row r="52" spans="1:11">
      <c r="A52" s="615" t="s">
        <v>48</v>
      </c>
      <c r="B52" s="627" t="s">
        <v>323</v>
      </c>
      <c r="C52" s="615"/>
      <c r="D52" s="628" t="s">
        <v>460</v>
      </c>
      <c r="E52" s="615"/>
      <c r="F52" s="638">
        <v>242500</v>
      </c>
      <c r="J52" s="576">
        <v>242500</v>
      </c>
      <c r="K52" s="578">
        <f>+J52+J50+J40+J38+J37+J36+J35</f>
        <v>1052500</v>
      </c>
    </row>
    <row r="53" spans="1:11">
      <c r="A53" s="612" t="s">
        <v>305</v>
      </c>
      <c r="B53" s="627" t="s">
        <v>323</v>
      </c>
      <c r="C53" s="615"/>
      <c r="D53" s="628" t="s">
        <v>461</v>
      </c>
      <c r="E53" s="615"/>
      <c r="F53" s="638">
        <v>5000</v>
      </c>
      <c r="J53" s="474">
        <v>5000</v>
      </c>
    </row>
    <row r="54" spans="1:11">
      <c r="A54" s="612" t="s">
        <v>305</v>
      </c>
      <c r="B54" s="627" t="s">
        <v>462</v>
      </c>
      <c r="C54" s="615"/>
      <c r="D54" s="628" t="s">
        <v>463</v>
      </c>
      <c r="E54" s="615"/>
      <c r="F54" s="638">
        <v>24276</v>
      </c>
      <c r="J54" s="474">
        <v>24276</v>
      </c>
    </row>
    <row r="55" spans="1:11">
      <c r="A55" s="612" t="s">
        <v>97</v>
      </c>
      <c r="B55" s="627" t="s">
        <v>335</v>
      </c>
      <c r="C55" s="615"/>
      <c r="D55" s="628" t="s">
        <v>464</v>
      </c>
      <c r="E55" s="615"/>
      <c r="F55" s="638">
        <v>10000</v>
      </c>
      <c r="J55" s="474">
        <v>10000</v>
      </c>
    </row>
    <row r="56" spans="1:11">
      <c r="A56" s="612" t="s">
        <v>305</v>
      </c>
      <c r="B56" s="627" t="s">
        <v>335</v>
      </c>
      <c r="C56" s="615"/>
      <c r="D56" s="628" t="s">
        <v>465</v>
      </c>
      <c r="E56" s="615"/>
      <c r="F56" s="638">
        <v>8000</v>
      </c>
      <c r="J56" s="474">
        <v>8000</v>
      </c>
    </row>
    <row r="57" spans="1:11" ht="15" thickBot="1">
      <c r="A57" s="615"/>
      <c r="B57" s="615"/>
      <c r="C57" s="615"/>
      <c r="D57" s="623" t="s">
        <v>466</v>
      </c>
      <c r="E57" s="615"/>
      <c r="F57" s="633">
        <f>SUM(F49:F56)</f>
        <v>322576</v>
      </c>
      <c r="J57" s="454">
        <f>SUM(J49:J56)</f>
        <v>322576</v>
      </c>
      <c r="K57" s="579">
        <f>+J59-K52</f>
        <v>309205</v>
      </c>
    </row>
    <row r="58" spans="1:11" ht="15" thickTop="1">
      <c r="A58" s="615"/>
      <c r="B58" s="615"/>
      <c r="C58" s="615"/>
      <c r="D58" s="615"/>
      <c r="E58" s="615"/>
      <c r="F58" s="624"/>
      <c r="J58" s="474"/>
    </row>
    <row r="59" spans="1:11" ht="15" thickBot="1">
      <c r="A59" s="615"/>
      <c r="B59" s="615"/>
      <c r="C59" s="615"/>
      <c r="D59" s="623" t="s">
        <v>467</v>
      </c>
      <c r="E59" s="615"/>
      <c r="F59" s="633">
        <f>F33+F46+F57</f>
        <v>1361705</v>
      </c>
      <c r="J59" s="454">
        <f>J33+J46+J57</f>
        <v>1361705</v>
      </c>
    </row>
    <row r="60" spans="1:11" ht="15" thickTop="1">
      <c r="A60" s="615"/>
      <c r="B60" s="615"/>
      <c r="C60" s="615"/>
      <c r="D60" s="615"/>
      <c r="E60" s="615"/>
      <c r="F60" s="624"/>
      <c r="J60" s="474"/>
    </row>
    <row r="61" spans="1:11">
      <c r="A61" s="615"/>
      <c r="B61" s="615"/>
      <c r="C61" s="615"/>
      <c r="D61" s="615" t="s">
        <v>497</v>
      </c>
      <c r="E61" s="615"/>
      <c r="F61" s="624"/>
      <c r="J61" s="474"/>
    </row>
    <row r="62" spans="1:11">
      <c r="A62" s="437"/>
      <c r="B62" s="437"/>
      <c r="C62" s="437"/>
      <c r="D62" s="486"/>
      <c r="E62" s="437"/>
      <c r="F62" s="474"/>
      <c r="J62" s="474"/>
    </row>
    <row r="63" spans="1:11">
      <c r="A63" s="437"/>
      <c r="B63" s="437"/>
      <c r="C63" s="437"/>
      <c r="D63" s="437"/>
      <c r="E63" s="437"/>
      <c r="F63" s="474"/>
      <c r="J63" s="474"/>
    </row>
    <row r="64" spans="1:11">
      <c r="A64" s="437"/>
      <c r="B64" s="437"/>
      <c r="C64" s="437"/>
      <c r="D64" s="437"/>
      <c r="E64" s="437"/>
      <c r="F64" s="474"/>
      <c r="J64" s="474"/>
    </row>
  </sheetData>
  <mergeCells count="1">
    <mergeCell ref="D6:E6"/>
  </mergeCells>
  <pageMargins left="0.5" right="0.25" top="0.25" bottom="0.25" header="0.3" footer="0.3"/>
  <pageSetup scale="73" orientation="portrait" r:id="rId1"/>
  <headerFooter>
    <oddFooter xml:space="preserve">&amp;L&amp;F&amp;RPage 4 of 4 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61"/>
  <sheetViews>
    <sheetView workbookViewId="0">
      <selection activeCell="L50" sqref="L50"/>
    </sheetView>
  </sheetViews>
  <sheetFormatPr defaultColWidth="9.08984375" defaultRowHeight="14.5"/>
  <cols>
    <col min="1" max="1" width="19.6328125" style="437" bestFit="1" customWidth="1"/>
    <col min="2" max="2" width="23.453125" style="437" bestFit="1" customWidth="1"/>
    <col min="3" max="3" width="2.54296875" style="437" customWidth="1"/>
    <col min="4" max="4" width="65.08984375" style="437" bestFit="1" customWidth="1"/>
    <col min="5" max="5" width="2.6328125" style="437" customWidth="1"/>
    <col min="6" max="6" width="16.453125" style="474" customWidth="1"/>
    <col min="7" max="7" width="4.453125" style="437" customWidth="1"/>
    <col min="8" max="8" width="10.54296875" style="436" bestFit="1" customWidth="1"/>
    <col min="9" max="16384" width="9.08984375" style="437"/>
  </cols>
  <sheetData>
    <row r="1" spans="1:8">
      <c r="A1" s="1126" t="s">
        <v>415</v>
      </c>
      <c r="B1" s="1126"/>
      <c r="C1" s="1126"/>
      <c r="D1" s="1126"/>
      <c r="E1" s="1126"/>
      <c r="F1" s="1126"/>
      <c r="G1" s="1126"/>
    </row>
    <row r="2" spans="1:8">
      <c r="A2" s="438"/>
      <c r="B2" s="438"/>
      <c r="C2" s="438"/>
      <c r="D2" s="438"/>
      <c r="E2" s="438"/>
      <c r="F2" s="439"/>
      <c r="G2" s="438"/>
    </row>
    <row r="4" spans="1:8">
      <c r="A4" s="440" t="s">
        <v>18</v>
      </c>
      <c r="B4" s="441" t="s">
        <v>0</v>
      </c>
      <c r="C4" s="442"/>
      <c r="D4" s="443" t="s">
        <v>1</v>
      </c>
      <c r="E4" s="444"/>
      <c r="F4" s="445" t="s">
        <v>163</v>
      </c>
    </row>
    <row r="5" spans="1:8">
      <c r="A5" s="446"/>
      <c r="B5" s="447"/>
      <c r="C5" s="446"/>
      <c r="D5" s="446"/>
      <c r="E5" s="446"/>
      <c r="F5" s="448"/>
    </row>
    <row r="6" spans="1:8">
      <c r="A6" s="446"/>
      <c r="B6" s="449" t="s">
        <v>4</v>
      </c>
      <c r="C6" s="446"/>
      <c r="D6" s="446"/>
      <c r="E6" s="446"/>
      <c r="F6" s="448"/>
    </row>
    <row r="7" spans="1:8">
      <c r="A7" s="446" t="s">
        <v>48</v>
      </c>
      <c r="B7" s="447" t="s">
        <v>304</v>
      </c>
      <c r="C7" s="446"/>
      <c r="D7" s="446" t="s">
        <v>5</v>
      </c>
      <c r="E7" s="446"/>
      <c r="F7" s="448">
        <v>40000</v>
      </c>
    </row>
    <row r="8" spans="1:8">
      <c r="A8" s="446" t="s">
        <v>305</v>
      </c>
      <c r="B8" s="447" t="s">
        <v>306</v>
      </c>
      <c r="C8" s="446" t="s">
        <v>17</v>
      </c>
      <c r="D8" s="450" t="s">
        <v>416</v>
      </c>
      <c r="E8" s="446"/>
      <c r="F8" s="448">
        <v>60000</v>
      </c>
    </row>
    <row r="9" spans="1:8" ht="29">
      <c r="A9" s="446" t="s">
        <v>305</v>
      </c>
      <c r="B9" s="447" t="s">
        <v>306</v>
      </c>
      <c r="C9" s="446"/>
      <c r="D9" s="451" t="s">
        <v>417</v>
      </c>
      <c r="E9" s="446"/>
      <c r="F9" s="448">
        <v>16000</v>
      </c>
    </row>
    <row r="10" spans="1:8">
      <c r="A10" s="450" t="s">
        <v>97</v>
      </c>
      <c r="B10" s="447" t="s">
        <v>306</v>
      </c>
      <c r="C10" s="446"/>
      <c r="D10" s="451" t="s">
        <v>418</v>
      </c>
      <c r="E10" s="446"/>
      <c r="F10" s="448">
        <v>10000</v>
      </c>
    </row>
    <row r="11" spans="1:8">
      <c r="A11" s="446" t="s">
        <v>305</v>
      </c>
      <c r="B11" s="447" t="s">
        <v>419</v>
      </c>
      <c r="C11" s="446"/>
      <c r="D11" s="446" t="s">
        <v>420</v>
      </c>
      <c r="E11" s="446"/>
      <c r="F11" s="452">
        <v>7000</v>
      </c>
    </row>
    <row r="12" spans="1:8">
      <c r="A12" s="446" t="s">
        <v>305</v>
      </c>
      <c r="B12" s="447" t="s">
        <v>306</v>
      </c>
      <c r="C12" s="446"/>
      <c r="D12" s="446" t="s">
        <v>421</v>
      </c>
      <c r="E12" s="446"/>
      <c r="F12" s="448">
        <v>2000</v>
      </c>
    </row>
    <row r="13" spans="1:8" ht="15" thickBot="1">
      <c r="A13" s="446"/>
      <c r="B13" s="447" t="s">
        <v>17</v>
      </c>
      <c r="C13" s="446"/>
      <c r="D13" s="453" t="s">
        <v>215</v>
      </c>
      <c r="E13" s="446"/>
      <c r="F13" s="454">
        <f>SUM(F7:F12)</f>
        <v>135000</v>
      </c>
    </row>
    <row r="14" spans="1:8" ht="15" thickTop="1">
      <c r="A14" s="446"/>
      <c r="B14" s="449" t="s">
        <v>7</v>
      </c>
      <c r="C14" s="446"/>
      <c r="D14" s="453"/>
      <c r="E14" s="446"/>
      <c r="F14" s="455"/>
    </row>
    <row r="15" spans="1:8" s="458" customFormat="1">
      <c r="A15" s="450" t="s">
        <v>97</v>
      </c>
      <c r="B15" s="456" t="s">
        <v>312</v>
      </c>
      <c r="C15" s="450"/>
      <c r="D15" s="450" t="s">
        <v>422</v>
      </c>
      <c r="E15" s="450"/>
      <c r="F15" s="457">
        <v>135000</v>
      </c>
      <c r="H15" s="459"/>
    </row>
    <row r="16" spans="1:8" s="458" customFormat="1">
      <c r="A16" s="450" t="s">
        <v>305</v>
      </c>
      <c r="B16" s="456" t="s">
        <v>312</v>
      </c>
      <c r="C16" s="450"/>
      <c r="D16" s="450" t="s">
        <v>423</v>
      </c>
      <c r="E16" s="450"/>
      <c r="F16" s="457">
        <v>250000</v>
      </c>
      <c r="G16" s="458" t="s">
        <v>424</v>
      </c>
      <c r="H16" s="459"/>
    </row>
    <row r="17" spans="1:11">
      <c r="A17" s="450" t="s">
        <v>305</v>
      </c>
      <c r="B17" s="456" t="s">
        <v>312</v>
      </c>
      <c r="C17" s="450"/>
      <c r="D17" s="450" t="s">
        <v>425</v>
      </c>
      <c r="E17" s="450"/>
      <c r="F17" s="457">
        <v>225000</v>
      </c>
    </row>
    <row r="18" spans="1:11">
      <c r="A18" s="450" t="s">
        <v>48</v>
      </c>
      <c r="B18" s="456" t="s">
        <v>312</v>
      </c>
      <c r="C18" s="450"/>
      <c r="D18" s="460" t="s">
        <v>426</v>
      </c>
      <c r="E18" s="450"/>
      <c r="F18" s="457">
        <v>180000</v>
      </c>
    </row>
    <row r="19" spans="1:11">
      <c r="A19" s="450" t="s">
        <v>48</v>
      </c>
      <c r="B19" s="456" t="s">
        <v>312</v>
      </c>
      <c r="C19" s="450"/>
      <c r="D19" s="450" t="s">
        <v>427</v>
      </c>
      <c r="E19" s="450"/>
      <c r="F19" s="457">
        <v>5000</v>
      </c>
    </row>
    <row r="20" spans="1:11">
      <c r="A20" s="458" t="s">
        <v>50</v>
      </c>
      <c r="B20" s="461" t="s">
        <v>312</v>
      </c>
      <c r="C20" s="462"/>
      <c r="D20" s="463" t="s">
        <v>428</v>
      </c>
      <c r="E20" s="464"/>
      <c r="F20" s="465">
        <v>10000</v>
      </c>
    </row>
    <row r="21" spans="1:11">
      <c r="A21" s="458" t="s">
        <v>50</v>
      </c>
      <c r="B21" s="461" t="s">
        <v>312</v>
      </c>
      <c r="C21" s="462"/>
      <c r="D21" s="463" t="s">
        <v>429</v>
      </c>
      <c r="E21" s="464"/>
      <c r="F21" s="484">
        <v>5000</v>
      </c>
    </row>
    <row r="22" spans="1:11">
      <c r="A22" s="450" t="s">
        <v>48</v>
      </c>
      <c r="B22" s="466" t="s">
        <v>430</v>
      </c>
      <c r="C22" s="467"/>
      <c r="D22" s="468" t="s">
        <v>431</v>
      </c>
      <c r="E22" s="469"/>
      <c r="F22" s="469">
        <v>21480</v>
      </c>
      <c r="G22" s="458"/>
    </row>
    <row r="23" spans="1:11" hidden="1">
      <c r="A23" s="450" t="s">
        <v>48</v>
      </c>
      <c r="B23" s="466" t="s">
        <v>430</v>
      </c>
      <c r="C23" s="467"/>
      <c r="D23" s="468" t="s">
        <v>432</v>
      </c>
      <c r="E23" s="469">
        <v>3825</v>
      </c>
      <c r="F23" s="469"/>
    </row>
    <row r="24" spans="1:11" s="471" customFormat="1" hidden="1">
      <c r="A24" s="450" t="s">
        <v>48</v>
      </c>
      <c r="B24" s="466" t="s">
        <v>430</v>
      </c>
      <c r="C24" s="470"/>
      <c r="D24" s="468" t="s">
        <v>433</v>
      </c>
      <c r="E24" s="469">
        <v>2438</v>
      </c>
      <c r="F24" s="469"/>
      <c r="H24" s="472"/>
    </row>
    <row r="25" spans="1:11" hidden="1">
      <c r="A25" s="450" t="s">
        <v>48</v>
      </c>
      <c r="B25" s="466" t="s">
        <v>430</v>
      </c>
      <c r="C25" s="467"/>
      <c r="D25" s="468" t="s">
        <v>434</v>
      </c>
      <c r="E25" s="469">
        <v>1000</v>
      </c>
      <c r="F25" s="469"/>
      <c r="K25" s="450" t="s">
        <v>435</v>
      </c>
    </row>
    <row r="26" spans="1:11" hidden="1">
      <c r="A26" s="450" t="s">
        <v>48</v>
      </c>
      <c r="B26" s="466" t="s">
        <v>430</v>
      </c>
      <c r="C26" s="467"/>
      <c r="D26" s="468" t="s">
        <v>436</v>
      </c>
      <c r="E26" s="469">
        <v>550</v>
      </c>
      <c r="F26" s="469"/>
    </row>
    <row r="27" spans="1:11" hidden="1">
      <c r="A27" s="450" t="s">
        <v>48</v>
      </c>
      <c r="B27" s="466" t="s">
        <v>430</v>
      </c>
      <c r="C27" s="467"/>
      <c r="D27" s="468" t="s">
        <v>437</v>
      </c>
      <c r="E27" s="469">
        <v>900</v>
      </c>
      <c r="F27" s="469"/>
    </row>
    <row r="28" spans="1:11" hidden="1">
      <c r="A28" s="450" t="s">
        <v>48</v>
      </c>
      <c r="B28" s="466" t="s">
        <v>430</v>
      </c>
      <c r="C28" s="467"/>
      <c r="D28" s="468" t="s">
        <v>438</v>
      </c>
      <c r="E28" s="469">
        <v>2100</v>
      </c>
      <c r="F28" s="469"/>
    </row>
    <row r="29" spans="1:11" hidden="1">
      <c r="A29" s="450" t="s">
        <v>48</v>
      </c>
      <c r="B29" s="466" t="s">
        <v>430</v>
      </c>
      <c r="C29" s="467"/>
      <c r="D29" s="468" t="s">
        <v>439</v>
      </c>
      <c r="E29" s="469">
        <v>950</v>
      </c>
      <c r="F29" s="469"/>
    </row>
    <row r="30" spans="1:11" hidden="1">
      <c r="A30" s="450" t="s">
        <v>48</v>
      </c>
      <c r="B30" s="466" t="s">
        <v>430</v>
      </c>
      <c r="C30" s="467"/>
      <c r="D30" s="468" t="s">
        <v>440</v>
      </c>
      <c r="E30" s="469">
        <v>800</v>
      </c>
      <c r="F30" s="469"/>
    </row>
    <row r="31" spans="1:11" hidden="1">
      <c r="A31" s="450" t="s">
        <v>48</v>
      </c>
      <c r="B31" s="466" t="s">
        <v>430</v>
      </c>
      <c r="C31" s="467"/>
      <c r="D31" s="468" t="s">
        <v>441</v>
      </c>
      <c r="E31" s="469"/>
      <c r="F31" s="469"/>
    </row>
    <row r="32" spans="1:11" hidden="1">
      <c r="A32" s="450"/>
      <c r="B32" s="466" t="s">
        <v>430</v>
      </c>
      <c r="C32" s="467"/>
      <c r="D32" s="468" t="s">
        <v>435</v>
      </c>
      <c r="E32" s="469">
        <v>8667</v>
      </c>
      <c r="F32" s="469"/>
    </row>
    <row r="33" spans="1:6" hidden="1">
      <c r="A33" s="450" t="s">
        <v>48</v>
      </c>
      <c r="B33" s="466" t="s">
        <v>430</v>
      </c>
      <c r="C33" s="467"/>
      <c r="D33" s="468" t="s">
        <v>442</v>
      </c>
      <c r="E33" s="452">
        <v>250</v>
      </c>
      <c r="F33" s="452"/>
    </row>
    <row r="34" spans="1:6">
      <c r="A34" s="458" t="s">
        <v>50</v>
      </c>
      <c r="B34" s="466" t="s">
        <v>443</v>
      </c>
      <c r="C34" s="467"/>
      <c r="D34" s="468" t="s">
        <v>444</v>
      </c>
      <c r="E34" s="467"/>
      <c r="F34" s="452">
        <v>18849</v>
      </c>
    </row>
    <row r="35" spans="1:6">
      <c r="A35" s="458" t="s">
        <v>50</v>
      </c>
      <c r="B35" s="482" t="s">
        <v>320</v>
      </c>
      <c r="C35" s="467"/>
      <c r="D35" s="483" t="s">
        <v>485</v>
      </c>
      <c r="E35" s="467"/>
      <c r="F35" s="485">
        <v>28800</v>
      </c>
    </row>
    <row r="36" spans="1:6">
      <c r="A36" s="450" t="s">
        <v>97</v>
      </c>
      <c r="B36" s="473" t="s">
        <v>445</v>
      </c>
      <c r="C36" s="446"/>
      <c r="D36" s="450" t="s">
        <v>446</v>
      </c>
      <c r="E36" s="446"/>
      <c r="F36" s="448">
        <v>15000</v>
      </c>
    </row>
    <row r="37" spans="1:6">
      <c r="A37" s="450" t="s">
        <v>305</v>
      </c>
      <c r="B37" s="473" t="s">
        <v>447</v>
      </c>
      <c r="C37" s="446"/>
      <c r="D37" s="450" t="s">
        <v>448</v>
      </c>
      <c r="E37" s="446"/>
      <c r="F37" s="448">
        <v>15000</v>
      </c>
    </row>
    <row r="38" spans="1:6" ht="15" thickBot="1">
      <c r="D38" s="471" t="s">
        <v>449</v>
      </c>
      <c r="F38" s="454">
        <f>SUM(F15:F37)</f>
        <v>909129</v>
      </c>
    </row>
    <row r="39" spans="1:6" ht="15" thickTop="1">
      <c r="D39" s="471"/>
    </row>
    <row r="40" spans="1:6">
      <c r="D40" s="471"/>
    </row>
    <row r="41" spans="1:6">
      <c r="D41" s="471"/>
    </row>
    <row r="42" spans="1:6">
      <c r="B42" s="475" t="s">
        <v>450</v>
      </c>
      <c r="D42" s="471"/>
    </row>
    <row r="43" spans="1:6">
      <c r="A43" s="458" t="s">
        <v>50</v>
      </c>
      <c r="B43" s="476" t="s">
        <v>451</v>
      </c>
      <c r="C43" s="458"/>
      <c r="D43" s="458" t="s">
        <v>452</v>
      </c>
      <c r="F43" s="474">
        <v>12800</v>
      </c>
    </row>
    <row r="44" spans="1:6" hidden="1">
      <c r="A44" s="458" t="s">
        <v>50</v>
      </c>
      <c r="B44" s="476" t="s">
        <v>451</v>
      </c>
      <c r="C44" s="458"/>
      <c r="D44" s="458" t="s">
        <v>453</v>
      </c>
      <c r="E44" s="474">
        <f>1500+1000</f>
        <v>2500</v>
      </c>
    </row>
    <row r="45" spans="1:6" hidden="1">
      <c r="A45" s="458" t="s">
        <v>50</v>
      </c>
      <c r="B45" s="476" t="s">
        <v>451</v>
      </c>
      <c r="C45" s="458"/>
      <c r="D45" s="458" t="s">
        <v>454</v>
      </c>
      <c r="E45" s="474">
        <v>1000</v>
      </c>
    </row>
    <row r="46" spans="1:6" hidden="1">
      <c r="A46" s="458" t="s">
        <v>50</v>
      </c>
      <c r="B46" s="476" t="s">
        <v>451</v>
      </c>
      <c r="C46" s="458"/>
      <c r="D46" s="458" t="s">
        <v>455</v>
      </c>
      <c r="E46" s="474">
        <v>4000</v>
      </c>
    </row>
    <row r="47" spans="1:6" hidden="1">
      <c r="A47" s="458" t="s">
        <v>50</v>
      </c>
      <c r="B47" s="476" t="s">
        <v>451</v>
      </c>
      <c r="C47" s="458"/>
      <c r="D47" s="458" t="s">
        <v>456</v>
      </c>
      <c r="E47" s="474">
        <v>5000</v>
      </c>
    </row>
    <row r="48" spans="1:6" hidden="1">
      <c r="A48" s="458" t="s">
        <v>50</v>
      </c>
      <c r="B48" s="476" t="s">
        <v>451</v>
      </c>
      <c r="C48" s="458"/>
      <c r="D48" s="458" t="s">
        <v>457</v>
      </c>
      <c r="E48" s="474">
        <v>300</v>
      </c>
    </row>
    <row r="49" spans="1:6">
      <c r="A49" s="458" t="s">
        <v>50</v>
      </c>
      <c r="B49" s="476" t="s">
        <v>323</v>
      </c>
      <c r="C49" s="471"/>
      <c r="D49" s="458" t="s">
        <v>428</v>
      </c>
      <c r="F49" s="465">
        <v>10000</v>
      </c>
    </row>
    <row r="50" spans="1:6" ht="29">
      <c r="A50" s="458" t="s">
        <v>458</v>
      </c>
      <c r="B50" s="477" t="s">
        <v>323</v>
      </c>
      <c r="D50" s="478" t="s">
        <v>459</v>
      </c>
      <c r="F50" s="465">
        <v>10000</v>
      </c>
    </row>
    <row r="51" spans="1:6">
      <c r="A51" s="458" t="s">
        <v>48</v>
      </c>
      <c r="B51" s="477" t="s">
        <v>323</v>
      </c>
      <c r="D51" s="478" t="s">
        <v>460</v>
      </c>
      <c r="F51" s="474">
        <v>242500</v>
      </c>
    </row>
    <row r="52" spans="1:6">
      <c r="A52" s="450" t="s">
        <v>305</v>
      </c>
      <c r="B52" s="477" t="s">
        <v>323</v>
      </c>
      <c r="D52" s="478" t="s">
        <v>461</v>
      </c>
      <c r="F52" s="474">
        <v>5000</v>
      </c>
    </row>
    <row r="53" spans="1:6">
      <c r="A53" s="450" t="s">
        <v>305</v>
      </c>
      <c r="B53" s="477" t="s">
        <v>462</v>
      </c>
      <c r="D53" s="478" t="s">
        <v>463</v>
      </c>
      <c r="F53" s="474">
        <v>24276</v>
      </c>
    </row>
    <row r="54" spans="1:6">
      <c r="A54" s="450" t="s">
        <v>97</v>
      </c>
      <c r="B54" s="477" t="s">
        <v>335</v>
      </c>
      <c r="D54" s="478" t="s">
        <v>464</v>
      </c>
      <c r="F54" s="474">
        <v>10000</v>
      </c>
    </row>
    <row r="55" spans="1:6">
      <c r="A55" s="450" t="s">
        <v>305</v>
      </c>
      <c r="B55" s="477" t="s">
        <v>335</v>
      </c>
      <c r="D55" s="478" t="s">
        <v>465</v>
      </c>
      <c r="F55" s="474">
        <v>8000</v>
      </c>
    </row>
    <row r="56" spans="1:6" ht="15" thickBot="1">
      <c r="D56" s="471" t="s">
        <v>466</v>
      </c>
      <c r="F56" s="454">
        <f>SUM(F43:F55)</f>
        <v>322576</v>
      </c>
    </row>
    <row r="57" spans="1:6" ht="15" thickTop="1">
      <c r="D57" s="458"/>
    </row>
    <row r="58" spans="1:6" ht="15" thickBot="1">
      <c r="D58" s="471" t="s">
        <v>467</v>
      </c>
      <c r="F58" s="454">
        <f>F13+F38+F56</f>
        <v>1366705</v>
      </c>
    </row>
    <row r="59" spans="1:6" ht="15" thickTop="1"/>
    <row r="61" spans="1:6">
      <c r="D61" s="458" t="s">
        <v>468</v>
      </c>
    </row>
  </sheetData>
  <mergeCells count="1">
    <mergeCell ref="A1:G1"/>
  </mergeCells>
  <pageMargins left="0.7" right="0.7" top="0.75" bottom="0.75" header="0.3" footer="0.3"/>
  <pageSetup scale="68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K27"/>
  <sheetViews>
    <sheetView showGridLines="0" workbookViewId="0">
      <selection activeCell="L50" sqref="L50"/>
    </sheetView>
  </sheetViews>
  <sheetFormatPr defaultRowHeight="12.5"/>
  <cols>
    <col min="1" max="1" width="9.08984375" style="177"/>
    <col min="2" max="2" width="22" style="177" customWidth="1"/>
    <col min="3" max="3" width="2.453125" style="177" customWidth="1"/>
    <col min="4" max="4" width="12.6328125" style="177" customWidth="1"/>
    <col min="5" max="5" width="4.6328125" style="177" customWidth="1"/>
    <col min="6" max="6" width="13.453125" style="177" bestFit="1" customWidth="1"/>
    <col min="7" max="7" width="13" style="177" customWidth="1"/>
    <col min="8" max="8" width="14" style="177" hidden="1" customWidth="1"/>
    <col min="9" max="9" width="11.36328125" style="177" bestFit="1" customWidth="1"/>
    <col min="10" max="10" width="1.90625" style="177" customWidth="1"/>
    <col min="11" max="11" width="11.36328125" style="177" bestFit="1" customWidth="1"/>
    <col min="12" max="12" width="3.6328125" style="177" customWidth="1"/>
    <col min="13" max="255" width="9.08984375" style="177"/>
    <col min="256" max="256" width="28.453125" style="177" customWidth="1"/>
    <col min="257" max="257" width="2.453125" style="177" customWidth="1"/>
    <col min="258" max="259" width="10.36328125" style="177" bestFit="1" customWidth="1"/>
    <col min="260" max="260" width="11.36328125" style="177" bestFit="1" customWidth="1"/>
    <col min="261" max="261" width="3.08984375" style="177" customWidth="1"/>
    <col min="262" max="262" width="10.90625" style="177" bestFit="1" customWidth="1"/>
    <col min="263" max="263" width="14" style="177" bestFit="1" customWidth="1"/>
    <col min="264" max="264" width="9.6328125" style="177" bestFit="1" customWidth="1"/>
    <col min="265" max="265" width="1.90625" style="177" customWidth="1"/>
    <col min="266" max="266" width="11.36328125" style="177" bestFit="1" customWidth="1"/>
    <col min="267" max="511" width="9.08984375" style="177"/>
    <col min="512" max="512" width="28.453125" style="177" customWidth="1"/>
    <col min="513" max="513" width="2.453125" style="177" customWidth="1"/>
    <col min="514" max="515" width="10.36328125" style="177" bestFit="1" customWidth="1"/>
    <col min="516" max="516" width="11.36328125" style="177" bestFit="1" customWidth="1"/>
    <col min="517" max="517" width="3.08984375" style="177" customWidth="1"/>
    <col min="518" max="518" width="10.90625" style="177" bestFit="1" customWidth="1"/>
    <col min="519" max="519" width="14" style="177" bestFit="1" customWidth="1"/>
    <col min="520" max="520" width="9.6328125" style="177" bestFit="1" customWidth="1"/>
    <col min="521" max="521" width="1.90625" style="177" customWidth="1"/>
    <col min="522" max="522" width="11.36328125" style="177" bestFit="1" customWidth="1"/>
    <col min="523" max="767" width="9.08984375" style="177"/>
    <col min="768" max="768" width="28.453125" style="177" customWidth="1"/>
    <col min="769" max="769" width="2.453125" style="177" customWidth="1"/>
    <col min="770" max="771" width="10.36328125" style="177" bestFit="1" customWidth="1"/>
    <col min="772" max="772" width="11.36328125" style="177" bestFit="1" customWidth="1"/>
    <col min="773" max="773" width="3.08984375" style="177" customWidth="1"/>
    <col min="774" max="774" width="10.90625" style="177" bestFit="1" customWidth="1"/>
    <col min="775" max="775" width="14" style="177" bestFit="1" customWidth="1"/>
    <col min="776" max="776" width="9.6328125" style="177" bestFit="1" customWidth="1"/>
    <col min="777" max="777" width="1.90625" style="177" customWidth="1"/>
    <col min="778" max="778" width="11.36328125" style="177" bestFit="1" customWidth="1"/>
    <col min="779" max="1023" width="9.08984375" style="177"/>
    <col min="1024" max="1024" width="28.453125" style="177" customWidth="1"/>
    <col min="1025" max="1025" width="2.453125" style="177" customWidth="1"/>
    <col min="1026" max="1027" width="10.36328125" style="177" bestFit="1" customWidth="1"/>
    <col min="1028" max="1028" width="11.36328125" style="177" bestFit="1" customWidth="1"/>
    <col min="1029" max="1029" width="3.08984375" style="177" customWidth="1"/>
    <col min="1030" max="1030" width="10.90625" style="177" bestFit="1" customWidth="1"/>
    <col min="1031" max="1031" width="14" style="177" bestFit="1" customWidth="1"/>
    <col min="1032" max="1032" width="9.6328125" style="177" bestFit="1" customWidth="1"/>
    <col min="1033" max="1033" width="1.90625" style="177" customWidth="1"/>
    <col min="1034" max="1034" width="11.36328125" style="177" bestFit="1" customWidth="1"/>
    <col min="1035" max="1279" width="9.08984375" style="177"/>
    <col min="1280" max="1280" width="28.453125" style="177" customWidth="1"/>
    <col min="1281" max="1281" width="2.453125" style="177" customWidth="1"/>
    <col min="1282" max="1283" width="10.36328125" style="177" bestFit="1" customWidth="1"/>
    <col min="1284" max="1284" width="11.36328125" style="177" bestFit="1" customWidth="1"/>
    <col min="1285" max="1285" width="3.08984375" style="177" customWidth="1"/>
    <col min="1286" max="1286" width="10.90625" style="177" bestFit="1" customWidth="1"/>
    <col min="1287" max="1287" width="14" style="177" bestFit="1" customWidth="1"/>
    <col min="1288" max="1288" width="9.6328125" style="177" bestFit="1" customWidth="1"/>
    <col min="1289" max="1289" width="1.90625" style="177" customWidth="1"/>
    <col min="1290" max="1290" width="11.36328125" style="177" bestFit="1" customWidth="1"/>
    <col min="1291" max="1535" width="9.08984375" style="177"/>
    <col min="1536" max="1536" width="28.453125" style="177" customWidth="1"/>
    <col min="1537" max="1537" width="2.453125" style="177" customWidth="1"/>
    <col min="1538" max="1539" width="10.36328125" style="177" bestFit="1" customWidth="1"/>
    <col min="1540" max="1540" width="11.36328125" style="177" bestFit="1" customWidth="1"/>
    <col min="1541" max="1541" width="3.08984375" style="177" customWidth="1"/>
    <col min="1542" max="1542" width="10.90625" style="177" bestFit="1" customWidth="1"/>
    <col min="1543" max="1543" width="14" style="177" bestFit="1" customWidth="1"/>
    <col min="1544" max="1544" width="9.6328125" style="177" bestFit="1" customWidth="1"/>
    <col min="1545" max="1545" width="1.90625" style="177" customWidth="1"/>
    <col min="1546" max="1546" width="11.36328125" style="177" bestFit="1" customWidth="1"/>
    <col min="1547" max="1791" width="9.08984375" style="177"/>
    <col min="1792" max="1792" width="28.453125" style="177" customWidth="1"/>
    <col min="1793" max="1793" width="2.453125" style="177" customWidth="1"/>
    <col min="1794" max="1795" width="10.36328125" style="177" bestFit="1" customWidth="1"/>
    <col min="1796" max="1796" width="11.36328125" style="177" bestFit="1" customWidth="1"/>
    <col min="1797" max="1797" width="3.08984375" style="177" customWidth="1"/>
    <col min="1798" max="1798" width="10.90625" style="177" bestFit="1" customWidth="1"/>
    <col min="1799" max="1799" width="14" style="177" bestFit="1" customWidth="1"/>
    <col min="1800" max="1800" width="9.6328125" style="177" bestFit="1" customWidth="1"/>
    <col min="1801" max="1801" width="1.90625" style="177" customWidth="1"/>
    <col min="1802" max="1802" width="11.36328125" style="177" bestFit="1" customWidth="1"/>
    <col min="1803" max="2047" width="9.08984375" style="177"/>
    <col min="2048" max="2048" width="28.453125" style="177" customWidth="1"/>
    <col min="2049" max="2049" width="2.453125" style="177" customWidth="1"/>
    <col min="2050" max="2051" width="10.36328125" style="177" bestFit="1" customWidth="1"/>
    <col min="2052" max="2052" width="11.36328125" style="177" bestFit="1" customWidth="1"/>
    <col min="2053" max="2053" width="3.08984375" style="177" customWidth="1"/>
    <col min="2054" max="2054" width="10.90625" style="177" bestFit="1" customWidth="1"/>
    <col min="2055" max="2055" width="14" style="177" bestFit="1" customWidth="1"/>
    <col min="2056" max="2056" width="9.6328125" style="177" bestFit="1" customWidth="1"/>
    <col min="2057" max="2057" width="1.90625" style="177" customWidth="1"/>
    <col min="2058" max="2058" width="11.36328125" style="177" bestFit="1" customWidth="1"/>
    <col min="2059" max="2303" width="9.08984375" style="177"/>
    <col min="2304" max="2304" width="28.453125" style="177" customWidth="1"/>
    <col min="2305" max="2305" width="2.453125" style="177" customWidth="1"/>
    <col min="2306" max="2307" width="10.36328125" style="177" bestFit="1" customWidth="1"/>
    <col min="2308" max="2308" width="11.36328125" style="177" bestFit="1" customWidth="1"/>
    <col min="2309" max="2309" width="3.08984375" style="177" customWidth="1"/>
    <col min="2310" max="2310" width="10.90625" style="177" bestFit="1" customWidth="1"/>
    <col min="2311" max="2311" width="14" style="177" bestFit="1" customWidth="1"/>
    <col min="2312" max="2312" width="9.6328125" style="177" bestFit="1" customWidth="1"/>
    <col min="2313" max="2313" width="1.90625" style="177" customWidth="1"/>
    <col min="2314" max="2314" width="11.36328125" style="177" bestFit="1" customWidth="1"/>
    <col min="2315" max="2559" width="9.08984375" style="177"/>
    <col min="2560" max="2560" width="28.453125" style="177" customWidth="1"/>
    <col min="2561" max="2561" width="2.453125" style="177" customWidth="1"/>
    <col min="2562" max="2563" width="10.36328125" style="177" bestFit="1" customWidth="1"/>
    <col min="2564" max="2564" width="11.36328125" style="177" bestFit="1" customWidth="1"/>
    <col min="2565" max="2565" width="3.08984375" style="177" customWidth="1"/>
    <col min="2566" max="2566" width="10.90625" style="177" bestFit="1" customWidth="1"/>
    <col min="2567" max="2567" width="14" style="177" bestFit="1" customWidth="1"/>
    <col min="2568" max="2568" width="9.6328125" style="177" bestFit="1" customWidth="1"/>
    <col min="2569" max="2569" width="1.90625" style="177" customWidth="1"/>
    <col min="2570" max="2570" width="11.36328125" style="177" bestFit="1" customWidth="1"/>
    <col min="2571" max="2815" width="9.08984375" style="177"/>
    <col min="2816" max="2816" width="28.453125" style="177" customWidth="1"/>
    <col min="2817" max="2817" width="2.453125" style="177" customWidth="1"/>
    <col min="2818" max="2819" width="10.36328125" style="177" bestFit="1" customWidth="1"/>
    <col min="2820" max="2820" width="11.36328125" style="177" bestFit="1" customWidth="1"/>
    <col min="2821" max="2821" width="3.08984375" style="177" customWidth="1"/>
    <col min="2822" max="2822" width="10.90625" style="177" bestFit="1" customWidth="1"/>
    <col min="2823" max="2823" width="14" style="177" bestFit="1" customWidth="1"/>
    <col min="2824" max="2824" width="9.6328125" style="177" bestFit="1" customWidth="1"/>
    <col min="2825" max="2825" width="1.90625" style="177" customWidth="1"/>
    <col min="2826" max="2826" width="11.36328125" style="177" bestFit="1" customWidth="1"/>
    <col min="2827" max="3071" width="9.08984375" style="177"/>
    <col min="3072" max="3072" width="28.453125" style="177" customWidth="1"/>
    <col min="3073" max="3073" width="2.453125" style="177" customWidth="1"/>
    <col min="3074" max="3075" width="10.36328125" style="177" bestFit="1" customWidth="1"/>
    <col min="3076" max="3076" width="11.36328125" style="177" bestFit="1" customWidth="1"/>
    <col min="3077" max="3077" width="3.08984375" style="177" customWidth="1"/>
    <col min="3078" max="3078" width="10.90625" style="177" bestFit="1" customWidth="1"/>
    <col min="3079" max="3079" width="14" style="177" bestFit="1" customWidth="1"/>
    <col min="3080" max="3080" width="9.6328125" style="177" bestFit="1" customWidth="1"/>
    <col min="3081" max="3081" width="1.90625" style="177" customWidth="1"/>
    <col min="3082" max="3082" width="11.36328125" style="177" bestFit="1" customWidth="1"/>
    <col min="3083" max="3327" width="9.08984375" style="177"/>
    <col min="3328" max="3328" width="28.453125" style="177" customWidth="1"/>
    <col min="3329" max="3329" width="2.453125" style="177" customWidth="1"/>
    <col min="3330" max="3331" width="10.36328125" style="177" bestFit="1" customWidth="1"/>
    <col min="3332" max="3332" width="11.36328125" style="177" bestFit="1" customWidth="1"/>
    <col min="3333" max="3333" width="3.08984375" style="177" customWidth="1"/>
    <col min="3334" max="3334" width="10.90625" style="177" bestFit="1" customWidth="1"/>
    <col min="3335" max="3335" width="14" style="177" bestFit="1" customWidth="1"/>
    <col min="3336" max="3336" width="9.6328125" style="177" bestFit="1" customWidth="1"/>
    <col min="3337" max="3337" width="1.90625" style="177" customWidth="1"/>
    <col min="3338" max="3338" width="11.36328125" style="177" bestFit="1" customWidth="1"/>
    <col min="3339" max="3583" width="9.08984375" style="177"/>
    <col min="3584" max="3584" width="28.453125" style="177" customWidth="1"/>
    <col min="3585" max="3585" width="2.453125" style="177" customWidth="1"/>
    <col min="3586" max="3587" width="10.36328125" style="177" bestFit="1" customWidth="1"/>
    <col min="3588" max="3588" width="11.36328125" style="177" bestFit="1" customWidth="1"/>
    <col min="3589" max="3589" width="3.08984375" style="177" customWidth="1"/>
    <col min="3590" max="3590" width="10.90625" style="177" bestFit="1" customWidth="1"/>
    <col min="3591" max="3591" width="14" style="177" bestFit="1" customWidth="1"/>
    <col min="3592" max="3592" width="9.6328125" style="177" bestFit="1" customWidth="1"/>
    <col min="3593" max="3593" width="1.90625" style="177" customWidth="1"/>
    <col min="3594" max="3594" width="11.36328125" style="177" bestFit="1" customWidth="1"/>
    <col min="3595" max="3839" width="9.08984375" style="177"/>
    <col min="3840" max="3840" width="28.453125" style="177" customWidth="1"/>
    <col min="3841" max="3841" width="2.453125" style="177" customWidth="1"/>
    <col min="3842" max="3843" width="10.36328125" style="177" bestFit="1" customWidth="1"/>
    <col min="3844" max="3844" width="11.36328125" style="177" bestFit="1" customWidth="1"/>
    <col min="3845" max="3845" width="3.08984375" style="177" customWidth="1"/>
    <col min="3846" max="3846" width="10.90625" style="177" bestFit="1" customWidth="1"/>
    <col min="3847" max="3847" width="14" style="177" bestFit="1" customWidth="1"/>
    <col min="3848" max="3848" width="9.6328125" style="177" bestFit="1" customWidth="1"/>
    <col min="3849" max="3849" width="1.90625" style="177" customWidth="1"/>
    <col min="3850" max="3850" width="11.36328125" style="177" bestFit="1" customWidth="1"/>
    <col min="3851" max="4095" width="9.08984375" style="177"/>
    <col min="4096" max="4096" width="28.453125" style="177" customWidth="1"/>
    <col min="4097" max="4097" width="2.453125" style="177" customWidth="1"/>
    <col min="4098" max="4099" width="10.36328125" style="177" bestFit="1" customWidth="1"/>
    <col min="4100" max="4100" width="11.36328125" style="177" bestFit="1" customWidth="1"/>
    <col min="4101" max="4101" width="3.08984375" style="177" customWidth="1"/>
    <col min="4102" max="4102" width="10.90625" style="177" bestFit="1" customWidth="1"/>
    <col min="4103" max="4103" width="14" style="177" bestFit="1" customWidth="1"/>
    <col min="4104" max="4104" width="9.6328125" style="177" bestFit="1" customWidth="1"/>
    <col min="4105" max="4105" width="1.90625" style="177" customWidth="1"/>
    <col min="4106" max="4106" width="11.36328125" style="177" bestFit="1" customWidth="1"/>
    <col min="4107" max="4351" width="9.08984375" style="177"/>
    <col min="4352" max="4352" width="28.453125" style="177" customWidth="1"/>
    <col min="4353" max="4353" width="2.453125" style="177" customWidth="1"/>
    <col min="4354" max="4355" width="10.36328125" style="177" bestFit="1" customWidth="1"/>
    <col min="4356" max="4356" width="11.36328125" style="177" bestFit="1" customWidth="1"/>
    <col min="4357" max="4357" width="3.08984375" style="177" customWidth="1"/>
    <col min="4358" max="4358" width="10.90625" style="177" bestFit="1" customWidth="1"/>
    <col min="4359" max="4359" width="14" style="177" bestFit="1" customWidth="1"/>
    <col min="4360" max="4360" width="9.6328125" style="177" bestFit="1" customWidth="1"/>
    <col min="4361" max="4361" width="1.90625" style="177" customWidth="1"/>
    <col min="4362" max="4362" width="11.36328125" style="177" bestFit="1" customWidth="1"/>
    <col min="4363" max="4607" width="9.08984375" style="177"/>
    <col min="4608" max="4608" width="28.453125" style="177" customWidth="1"/>
    <col min="4609" max="4609" width="2.453125" style="177" customWidth="1"/>
    <col min="4610" max="4611" width="10.36328125" style="177" bestFit="1" customWidth="1"/>
    <col min="4612" max="4612" width="11.36328125" style="177" bestFit="1" customWidth="1"/>
    <col min="4613" max="4613" width="3.08984375" style="177" customWidth="1"/>
    <col min="4614" max="4614" width="10.90625" style="177" bestFit="1" customWidth="1"/>
    <col min="4615" max="4615" width="14" style="177" bestFit="1" customWidth="1"/>
    <col min="4616" max="4616" width="9.6328125" style="177" bestFit="1" customWidth="1"/>
    <col min="4617" max="4617" width="1.90625" style="177" customWidth="1"/>
    <col min="4618" max="4618" width="11.36328125" style="177" bestFit="1" customWidth="1"/>
    <col min="4619" max="4863" width="9.08984375" style="177"/>
    <col min="4864" max="4864" width="28.453125" style="177" customWidth="1"/>
    <col min="4865" max="4865" width="2.453125" style="177" customWidth="1"/>
    <col min="4866" max="4867" width="10.36328125" style="177" bestFit="1" customWidth="1"/>
    <col min="4868" max="4868" width="11.36328125" style="177" bestFit="1" customWidth="1"/>
    <col min="4869" max="4869" width="3.08984375" style="177" customWidth="1"/>
    <col min="4870" max="4870" width="10.90625" style="177" bestFit="1" customWidth="1"/>
    <col min="4871" max="4871" width="14" style="177" bestFit="1" customWidth="1"/>
    <col min="4872" max="4872" width="9.6328125" style="177" bestFit="1" customWidth="1"/>
    <col min="4873" max="4873" width="1.90625" style="177" customWidth="1"/>
    <col min="4874" max="4874" width="11.36328125" style="177" bestFit="1" customWidth="1"/>
    <col min="4875" max="5119" width="9.08984375" style="177"/>
    <col min="5120" max="5120" width="28.453125" style="177" customWidth="1"/>
    <col min="5121" max="5121" width="2.453125" style="177" customWidth="1"/>
    <col min="5122" max="5123" width="10.36328125" style="177" bestFit="1" customWidth="1"/>
    <col min="5124" max="5124" width="11.36328125" style="177" bestFit="1" customWidth="1"/>
    <col min="5125" max="5125" width="3.08984375" style="177" customWidth="1"/>
    <col min="5126" max="5126" width="10.90625" style="177" bestFit="1" customWidth="1"/>
    <col min="5127" max="5127" width="14" style="177" bestFit="1" customWidth="1"/>
    <col min="5128" max="5128" width="9.6328125" style="177" bestFit="1" customWidth="1"/>
    <col min="5129" max="5129" width="1.90625" style="177" customWidth="1"/>
    <col min="5130" max="5130" width="11.36328125" style="177" bestFit="1" customWidth="1"/>
    <col min="5131" max="5375" width="9.08984375" style="177"/>
    <col min="5376" max="5376" width="28.453125" style="177" customWidth="1"/>
    <col min="5377" max="5377" width="2.453125" style="177" customWidth="1"/>
    <col min="5378" max="5379" width="10.36328125" style="177" bestFit="1" customWidth="1"/>
    <col min="5380" max="5380" width="11.36328125" style="177" bestFit="1" customWidth="1"/>
    <col min="5381" max="5381" width="3.08984375" style="177" customWidth="1"/>
    <col min="5382" max="5382" width="10.90625" style="177" bestFit="1" customWidth="1"/>
    <col min="5383" max="5383" width="14" style="177" bestFit="1" customWidth="1"/>
    <col min="5384" max="5384" width="9.6328125" style="177" bestFit="1" customWidth="1"/>
    <col min="5385" max="5385" width="1.90625" style="177" customWidth="1"/>
    <col min="5386" max="5386" width="11.36328125" style="177" bestFit="1" customWidth="1"/>
    <col min="5387" max="5631" width="9.08984375" style="177"/>
    <col min="5632" max="5632" width="28.453125" style="177" customWidth="1"/>
    <col min="5633" max="5633" width="2.453125" style="177" customWidth="1"/>
    <col min="5634" max="5635" width="10.36328125" style="177" bestFit="1" customWidth="1"/>
    <col min="5636" max="5636" width="11.36328125" style="177" bestFit="1" customWidth="1"/>
    <col min="5637" max="5637" width="3.08984375" style="177" customWidth="1"/>
    <col min="5638" max="5638" width="10.90625" style="177" bestFit="1" customWidth="1"/>
    <col min="5639" max="5639" width="14" style="177" bestFit="1" customWidth="1"/>
    <col min="5640" max="5640" width="9.6328125" style="177" bestFit="1" customWidth="1"/>
    <col min="5641" max="5641" width="1.90625" style="177" customWidth="1"/>
    <col min="5642" max="5642" width="11.36328125" style="177" bestFit="1" customWidth="1"/>
    <col min="5643" max="5887" width="9.08984375" style="177"/>
    <col min="5888" max="5888" width="28.453125" style="177" customWidth="1"/>
    <col min="5889" max="5889" width="2.453125" style="177" customWidth="1"/>
    <col min="5890" max="5891" width="10.36328125" style="177" bestFit="1" customWidth="1"/>
    <col min="5892" max="5892" width="11.36328125" style="177" bestFit="1" customWidth="1"/>
    <col min="5893" max="5893" width="3.08984375" style="177" customWidth="1"/>
    <col min="5894" max="5894" width="10.90625" style="177" bestFit="1" customWidth="1"/>
    <col min="5895" max="5895" width="14" style="177" bestFit="1" customWidth="1"/>
    <col min="5896" max="5896" width="9.6328125" style="177" bestFit="1" customWidth="1"/>
    <col min="5897" max="5897" width="1.90625" style="177" customWidth="1"/>
    <col min="5898" max="5898" width="11.36328125" style="177" bestFit="1" customWidth="1"/>
    <col min="5899" max="6143" width="9.08984375" style="177"/>
    <col min="6144" max="6144" width="28.453125" style="177" customWidth="1"/>
    <col min="6145" max="6145" width="2.453125" style="177" customWidth="1"/>
    <col min="6146" max="6147" width="10.36328125" style="177" bestFit="1" customWidth="1"/>
    <col min="6148" max="6148" width="11.36328125" style="177" bestFit="1" customWidth="1"/>
    <col min="6149" max="6149" width="3.08984375" style="177" customWidth="1"/>
    <col min="6150" max="6150" width="10.90625" style="177" bestFit="1" customWidth="1"/>
    <col min="6151" max="6151" width="14" style="177" bestFit="1" customWidth="1"/>
    <col min="6152" max="6152" width="9.6328125" style="177" bestFit="1" customWidth="1"/>
    <col min="6153" max="6153" width="1.90625" style="177" customWidth="1"/>
    <col min="6154" max="6154" width="11.36328125" style="177" bestFit="1" customWidth="1"/>
    <col min="6155" max="6399" width="9.08984375" style="177"/>
    <col min="6400" max="6400" width="28.453125" style="177" customWidth="1"/>
    <col min="6401" max="6401" width="2.453125" style="177" customWidth="1"/>
    <col min="6402" max="6403" width="10.36328125" style="177" bestFit="1" customWidth="1"/>
    <col min="6404" max="6404" width="11.36328125" style="177" bestFit="1" customWidth="1"/>
    <col min="6405" max="6405" width="3.08984375" style="177" customWidth="1"/>
    <col min="6406" max="6406" width="10.90625" style="177" bestFit="1" customWidth="1"/>
    <col min="6407" max="6407" width="14" style="177" bestFit="1" customWidth="1"/>
    <col min="6408" max="6408" width="9.6328125" style="177" bestFit="1" customWidth="1"/>
    <col min="6409" max="6409" width="1.90625" style="177" customWidth="1"/>
    <col min="6410" max="6410" width="11.36328125" style="177" bestFit="1" customWidth="1"/>
    <col min="6411" max="6655" width="9.08984375" style="177"/>
    <col min="6656" max="6656" width="28.453125" style="177" customWidth="1"/>
    <col min="6657" max="6657" width="2.453125" style="177" customWidth="1"/>
    <col min="6658" max="6659" width="10.36328125" style="177" bestFit="1" customWidth="1"/>
    <col min="6660" max="6660" width="11.36328125" style="177" bestFit="1" customWidth="1"/>
    <col min="6661" max="6661" width="3.08984375" style="177" customWidth="1"/>
    <col min="6662" max="6662" width="10.90625" style="177" bestFit="1" customWidth="1"/>
    <col min="6663" max="6663" width="14" style="177" bestFit="1" customWidth="1"/>
    <col min="6664" max="6664" width="9.6328125" style="177" bestFit="1" customWidth="1"/>
    <col min="6665" max="6665" width="1.90625" style="177" customWidth="1"/>
    <col min="6666" max="6666" width="11.36328125" style="177" bestFit="1" customWidth="1"/>
    <col min="6667" max="6911" width="9.08984375" style="177"/>
    <col min="6912" max="6912" width="28.453125" style="177" customWidth="1"/>
    <col min="6913" max="6913" width="2.453125" style="177" customWidth="1"/>
    <col min="6914" max="6915" width="10.36328125" style="177" bestFit="1" customWidth="1"/>
    <col min="6916" max="6916" width="11.36328125" style="177" bestFit="1" customWidth="1"/>
    <col min="6917" max="6917" width="3.08984375" style="177" customWidth="1"/>
    <col min="6918" max="6918" width="10.90625" style="177" bestFit="1" customWidth="1"/>
    <col min="6919" max="6919" width="14" style="177" bestFit="1" customWidth="1"/>
    <col min="6920" max="6920" width="9.6328125" style="177" bestFit="1" customWidth="1"/>
    <col min="6921" max="6921" width="1.90625" style="177" customWidth="1"/>
    <col min="6922" max="6922" width="11.36328125" style="177" bestFit="1" customWidth="1"/>
    <col min="6923" max="7167" width="9.08984375" style="177"/>
    <col min="7168" max="7168" width="28.453125" style="177" customWidth="1"/>
    <col min="7169" max="7169" width="2.453125" style="177" customWidth="1"/>
    <col min="7170" max="7171" width="10.36328125" style="177" bestFit="1" customWidth="1"/>
    <col min="7172" max="7172" width="11.36328125" style="177" bestFit="1" customWidth="1"/>
    <col min="7173" max="7173" width="3.08984375" style="177" customWidth="1"/>
    <col min="7174" max="7174" width="10.90625" style="177" bestFit="1" customWidth="1"/>
    <col min="7175" max="7175" width="14" style="177" bestFit="1" customWidth="1"/>
    <col min="7176" max="7176" width="9.6328125" style="177" bestFit="1" customWidth="1"/>
    <col min="7177" max="7177" width="1.90625" style="177" customWidth="1"/>
    <col min="7178" max="7178" width="11.36328125" style="177" bestFit="1" customWidth="1"/>
    <col min="7179" max="7423" width="9.08984375" style="177"/>
    <col min="7424" max="7424" width="28.453125" style="177" customWidth="1"/>
    <col min="7425" max="7425" width="2.453125" style="177" customWidth="1"/>
    <col min="7426" max="7427" width="10.36328125" style="177" bestFit="1" customWidth="1"/>
    <col min="7428" max="7428" width="11.36328125" style="177" bestFit="1" customWidth="1"/>
    <col min="7429" max="7429" width="3.08984375" style="177" customWidth="1"/>
    <col min="7430" max="7430" width="10.90625" style="177" bestFit="1" customWidth="1"/>
    <col min="7431" max="7431" width="14" style="177" bestFit="1" customWidth="1"/>
    <col min="7432" max="7432" width="9.6328125" style="177" bestFit="1" customWidth="1"/>
    <col min="7433" max="7433" width="1.90625" style="177" customWidth="1"/>
    <col min="7434" max="7434" width="11.36328125" style="177" bestFit="1" customWidth="1"/>
    <col min="7435" max="7679" width="9.08984375" style="177"/>
    <col min="7680" max="7680" width="28.453125" style="177" customWidth="1"/>
    <col min="7681" max="7681" width="2.453125" style="177" customWidth="1"/>
    <col min="7682" max="7683" width="10.36328125" style="177" bestFit="1" customWidth="1"/>
    <col min="7684" max="7684" width="11.36328125" style="177" bestFit="1" customWidth="1"/>
    <col min="7685" max="7685" width="3.08984375" style="177" customWidth="1"/>
    <col min="7686" max="7686" width="10.90625" style="177" bestFit="1" customWidth="1"/>
    <col min="7687" max="7687" width="14" style="177" bestFit="1" customWidth="1"/>
    <col min="7688" max="7688" width="9.6328125" style="177" bestFit="1" customWidth="1"/>
    <col min="7689" max="7689" width="1.90625" style="177" customWidth="1"/>
    <col min="7690" max="7690" width="11.36328125" style="177" bestFit="1" customWidth="1"/>
    <col min="7691" max="7935" width="9.08984375" style="177"/>
    <col min="7936" max="7936" width="28.453125" style="177" customWidth="1"/>
    <col min="7937" max="7937" width="2.453125" style="177" customWidth="1"/>
    <col min="7938" max="7939" width="10.36328125" style="177" bestFit="1" customWidth="1"/>
    <col min="7940" max="7940" width="11.36328125" style="177" bestFit="1" customWidth="1"/>
    <col min="7941" max="7941" width="3.08984375" style="177" customWidth="1"/>
    <col min="7942" max="7942" width="10.90625" style="177" bestFit="1" customWidth="1"/>
    <col min="7943" max="7943" width="14" style="177" bestFit="1" customWidth="1"/>
    <col min="7944" max="7944" width="9.6328125" style="177" bestFit="1" customWidth="1"/>
    <col min="7945" max="7945" width="1.90625" style="177" customWidth="1"/>
    <col min="7946" max="7946" width="11.36328125" style="177" bestFit="1" customWidth="1"/>
    <col min="7947" max="8191" width="9.08984375" style="177"/>
    <col min="8192" max="8192" width="28.453125" style="177" customWidth="1"/>
    <col min="8193" max="8193" width="2.453125" style="177" customWidth="1"/>
    <col min="8194" max="8195" width="10.36328125" style="177" bestFit="1" customWidth="1"/>
    <col min="8196" max="8196" width="11.36328125" style="177" bestFit="1" customWidth="1"/>
    <col min="8197" max="8197" width="3.08984375" style="177" customWidth="1"/>
    <col min="8198" max="8198" width="10.90625" style="177" bestFit="1" customWidth="1"/>
    <col min="8199" max="8199" width="14" style="177" bestFit="1" customWidth="1"/>
    <col min="8200" max="8200" width="9.6328125" style="177" bestFit="1" customWidth="1"/>
    <col min="8201" max="8201" width="1.90625" style="177" customWidth="1"/>
    <col min="8202" max="8202" width="11.36328125" style="177" bestFit="1" customWidth="1"/>
    <col min="8203" max="8447" width="9.08984375" style="177"/>
    <col min="8448" max="8448" width="28.453125" style="177" customWidth="1"/>
    <col min="8449" max="8449" width="2.453125" style="177" customWidth="1"/>
    <col min="8450" max="8451" width="10.36328125" style="177" bestFit="1" customWidth="1"/>
    <col min="8452" max="8452" width="11.36328125" style="177" bestFit="1" customWidth="1"/>
    <col min="8453" max="8453" width="3.08984375" style="177" customWidth="1"/>
    <col min="8454" max="8454" width="10.90625" style="177" bestFit="1" customWidth="1"/>
    <col min="8455" max="8455" width="14" style="177" bestFit="1" customWidth="1"/>
    <col min="8456" max="8456" width="9.6328125" style="177" bestFit="1" customWidth="1"/>
    <col min="8457" max="8457" width="1.90625" style="177" customWidth="1"/>
    <col min="8458" max="8458" width="11.36328125" style="177" bestFit="1" customWidth="1"/>
    <col min="8459" max="8703" width="9.08984375" style="177"/>
    <col min="8704" max="8704" width="28.453125" style="177" customWidth="1"/>
    <col min="8705" max="8705" width="2.453125" style="177" customWidth="1"/>
    <col min="8706" max="8707" width="10.36328125" style="177" bestFit="1" customWidth="1"/>
    <col min="8708" max="8708" width="11.36328125" style="177" bestFit="1" customWidth="1"/>
    <col min="8709" max="8709" width="3.08984375" style="177" customWidth="1"/>
    <col min="8710" max="8710" width="10.90625" style="177" bestFit="1" customWidth="1"/>
    <col min="8711" max="8711" width="14" style="177" bestFit="1" customWidth="1"/>
    <col min="8712" max="8712" width="9.6328125" style="177" bestFit="1" customWidth="1"/>
    <col min="8713" max="8713" width="1.90625" style="177" customWidth="1"/>
    <col min="8714" max="8714" width="11.36328125" style="177" bestFit="1" customWidth="1"/>
    <col min="8715" max="8959" width="9.08984375" style="177"/>
    <col min="8960" max="8960" width="28.453125" style="177" customWidth="1"/>
    <col min="8961" max="8961" width="2.453125" style="177" customWidth="1"/>
    <col min="8962" max="8963" width="10.36328125" style="177" bestFit="1" customWidth="1"/>
    <col min="8964" max="8964" width="11.36328125" style="177" bestFit="1" customWidth="1"/>
    <col min="8965" max="8965" width="3.08984375" style="177" customWidth="1"/>
    <col min="8966" max="8966" width="10.90625" style="177" bestFit="1" customWidth="1"/>
    <col min="8967" max="8967" width="14" style="177" bestFit="1" customWidth="1"/>
    <col min="8968" max="8968" width="9.6328125" style="177" bestFit="1" customWidth="1"/>
    <col min="8969" max="8969" width="1.90625" style="177" customWidth="1"/>
    <col min="8970" max="8970" width="11.36328125" style="177" bestFit="1" customWidth="1"/>
    <col min="8971" max="9215" width="9.08984375" style="177"/>
    <col min="9216" max="9216" width="28.453125" style="177" customWidth="1"/>
    <col min="9217" max="9217" width="2.453125" style="177" customWidth="1"/>
    <col min="9218" max="9219" width="10.36328125" style="177" bestFit="1" customWidth="1"/>
    <col min="9220" max="9220" width="11.36328125" style="177" bestFit="1" customWidth="1"/>
    <col min="9221" max="9221" width="3.08984375" style="177" customWidth="1"/>
    <col min="9222" max="9222" width="10.90625" style="177" bestFit="1" customWidth="1"/>
    <col min="9223" max="9223" width="14" style="177" bestFit="1" customWidth="1"/>
    <col min="9224" max="9224" width="9.6328125" style="177" bestFit="1" customWidth="1"/>
    <col min="9225" max="9225" width="1.90625" style="177" customWidth="1"/>
    <col min="9226" max="9226" width="11.36328125" style="177" bestFit="1" customWidth="1"/>
    <col min="9227" max="9471" width="9.08984375" style="177"/>
    <col min="9472" max="9472" width="28.453125" style="177" customWidth="1"/>
    <col min="9473" max="9473" width="2.453125" style="177" customWidth="1"/>
    <col min="9474" max="9475" width="10.36328125" style="177" bestFit="1" customWidth="1"/>
    <col min="9476" max="9476" width="11.36328125" style="177" bestFit="1" customWidth="1"/>
    <col min="9477" max="9477" width="3.08984375" style="177" customWidth="1"/>
    <col min="9478" max="9478" width="10.90625" style="177" bestFit="1" customWidth="1"/>
    <col min="9479" max="9479" width="14" style="177" bestFit="1" customWidth="1"/>
    <col min="9480" max="9480" width="9.6328125" style="177" bestFit="1" customWidth="1"/>
    <col min="9481" max="9481" width="1.90625" style="177" customWidth="1"/>
    <col min="9482" max="9482" width="11.36328125" style="177" bestFit="1" customWidth="1"/>
    <col min="9483" max="9727" width="9.08984375" style="177"/>
    <col min="9728" max="9728" width="28.453125" style="177" customWidth="1"/>
    <col min="9729" max="9729" width="2.453125" style="177" customWidth="1"/>
    <col min="9730" max="9731" width="10.36328125" style="177" bestFit="1" customWidth="1"/>
    <col min="9732" max="9732" width="11.36328125" style="177" bestFit="1" customWidth="1"/>
    <col min="9733" max="9733" width="3.08984375" style="177" customWidth="1"/>
    <col min="9734" max="9734" width="10.90625" style="177" bestFit="1" customWidth="1"/>
    <col min="9735" max="9735" width="14" style="177" bestFit="1" customWidth="1"/>
    <col min="9736" max="9736" width="9.6328125" style="177" bestFit="1" customWidth="1"/>
    <col min="9737" max="9737" width="1.90625" style="177" customWidth="1"/>
    <col min="9738" max="9738" width="11.36328125" style="177" bestFit="1" customWidth="1"/>
    <col min="9739" max="9983" width="9.08984375" style="177"/>
    <col min="9984" max="9984" width="28.453125" style="177" customWidth="1"/>
    <col min="9985" max="9985" width="2.453125" style="177" customWidth="1"/>
    <col min="9986" max="9987" width="10.36328125" style="177" bestFit="1" customWidth="1"/>
    <col min="9988" max="9988" width="11.36328125" style="177" bestFit="1" customWidth="1"/>
    <col min="9989" max="9989" width="3.08984375" style="177" customWidth="1"/>
    <col min="9990" max="9990" width="10.90625" style="177" bestFit="1" customWidth="1"/>
    <col min="9991" max="9991" width="14" style="177" bestFit="1" customWidth="1"/>
    <col min="9992" max="9992" width="9.6328125" style="177" bestFit="1" customWidth="1"/>
    <col min="9993" max="9993" width="1.90625" style="177" customWidth="1"/>
    <col min="9994" max="9994" width="11.36328125" style="177" bestFit="1" customWidth="1"/>
    <col min="9995" max="10239" width="9.08984375" style="177"/>
    <col min="10240" max="10240" width="28.453125" style="177" customWidth="1"/>
    <col min="10241" max="10241" width="2.453125" style="177" customWidth="1"/>
    <col min="10242" max="10243" width="10.36328125" style="177" bestFit="1" customWidth="1"/>
    <col min="10244" max="10244" width="11.36328125" style="177" bestFit="1" customWidth="1"/>
    <col min="10245" max="10245" width="3.08984375" style="177" customWidth="1"/>
    <col min="10246" max="10246" width="10.90625" style="177" bestFit="1" customWidth="1"/>
    <col min="10247" max="10247" width="14" style="177" bestFit="1" customWidth="1"/>
    <col min="10248" max="10248" width="9.6328125" style="177" bestFit="1" customWidth="1"/>
    <col min="10249" max="10249" width="1.90625" style="177" customWidth="1"/>
    <col min="10250" max="10250" width="11.36328125" style="177" bestFit="1" customWidth="1"/>
    <col min="10251" max="10495" width="9.08984375" style="177"/>
    <col min="10496" max="10496" width="28.453125" style="177" customWidth="1"/>
    <col min="10497" max="10497" width="2.453125" style="177" customWidth="1"/>
    <col min="10498" max="10499" width="10.36328125" style="177" bestFit="1" customWidth="1"/>
    <col min="10500" max="10500" width="11.36328125" style="177" bestFit="1" customWidth="1"/>
    <col min="10501" max="10501" width="3.08984375" style="177" customWidth="1"/>
    <col min="10502" max="10502" width="10.90625" style="177" bestFit="1" customWidth="1"/>
    <col min="10503" max="10503" width="14" style="177" bestFit="1" customWidth="1"/>
    <col min="10504" max="10504" width="9.6328125" style="177" bestFit="1" customWidth="1"/>
    <col min="10505" max="10505" width="1.90625" style="177" customWidth="1"/>
    <col min="10506" max="10506" width="11.36328125" style="177" bestFit="1" customWidth="1"/>
    <col min="10507" max="10751" width="9.08984375" style="177"/>
    <col min="10752" max="10752" width="28.453125" style="177" customWidth="1"/>
    <col min="10753" max="10753" width="2.453125" style="177" customWidth="1"/>
    <col min="10754" max="10755" width="10.36328125" style="177" bestFit="1" customWidth="1"/>
    <col min="10756" max="10756" width="11.36328125" style="177" bestFit="1" customWidth="1"/>
    <col min="10757" max="10757" width="3.08984375" style="177" customWidth="1"/>
    <col min="10758" max="10758" width="10.90625" style="177" bestFit="1" customWidth="1"/>
    <col min="10759" max="10759" width="14" style="177" bestFit="1" customWidth="1"/>
    <col min="10760" max="10760" width="9.6328125" style="177" bestFit="1" customWidth="1"/>
    <col min="10761" max="10761" width="1.90625" style="177" customWidth="1"/>
    <col min="10762" max="10762" width="11.36328125" style="177" bestFit="1" customWidth="1"/>
    <col min="10763" max="11007" width="9.08984375" style="177"/>
    <col min="11008" max="11008" width="28.453125" style="177" customWidth="1"/>
    <col min="11009" max="11009" width="2.453125" style="177" customWidth="1"/>
    <col min="11010" max="11011" width="10.36328125" style="177" bestFit="1" customWidth="1"/>
    <col min="11012" max="11012" width="11.36328125" style="177" bestFit="1" customWidth="1"/>
    <col min="11013" max="11013" width="3.08984375" style="177" customWidth="1"/>
    <col min="11014" max="11014" width="10.90625" style="177" bestFit="1" customWidth="1"/>
    <col min="11015" max="11015" width="14" style="177" bestFit="1" customWidth="1"/>
    <col min="11016" max="11016" width="9.6328125" style="177" bestFit="1" customWidth="1"/>
    <col min="11017" max="11017" width="1.90625" style="177" customWidth="1"/>
    <col min="11018" max="11018" width="11.36328125" style="177" bestFit="1" customWidth="1"/>
    <col min="11019" max="11263" width="9.08984375" style="177"/>
    <col min="11264" max="11264" width="28.453125" style="177" customWidth="1"/>
    <col min="11265" max="11265" width="2.453125" style="177" customWidth="1"/>
    <col min="11266" max="11267" width="10.36328125" style="177" bestFit="1" customWidth="1"/>
    <col min="11268" max="11268" width="11.36328125" style="177" bestFit="1" customWidth="1"/>
    <col min="11269" max="11269" width="3.08984375" style="177" customWidth="1"/>
    <col min="11270" max="11270" width="10.90625" style="177" bestFit="1" customWidth="1"/>
    <col min="11271" max="11271" width="14" style="177" bestFit="1" customWidth="1"/>
    <col min="11272" max="11272" width="9.6328125" style="177" bestFit="1" customWidth="1"/>
    <col min="11273" max="11273" width="1.90625" style="177" customWidth="1"/>
    <col min="11274" max="11274" width="11.36328125" style="177" bestFit="1" customWidth="1"/>
    <col min="11275" max="11519" width="9.08984375" style="177"/>
    <col min="11520" max="11520" width="28.453125" style="177" customWidth="1"/>
    <col min="11521" max="11521" width="2.453125" style="177" customWidth="1"/>
    <col min="11522" max="11523" width="10.36328125" style="177" bestFit="1" customWidth="1"/>
    <col min="11524" max="11524" width="11.36328125" style="177" bestFit="1" customWidth="1"/>
    <col min="11525" max="11525" width="3.08984375" style="177" customWidth="1"/>
    <col min="11526" max="11526" width="10.90625" style="177" bestFit="1" customWidth="1"/>
    <col min="11527" max="11527" width="14" style="177" bestFit="1" customWidth="1"/>
    <col min="11528" max="11528" width="9.6328125" style="177" bestFit="1" customWidth="1"/>
    <col min="11529" max="11529" width="1.90625" style="177" customWidth="1"/>
    <col min="11530" max="11530" width="11.36328125" style="177" bestFit="1" customWidth="1"/>
    <col min="11531" max="11775" width="9.08984375" style="177"/>
    <col min="11776" max="11776" width="28.453125" style="177" customWidth="1"/>
    <col min="11777" max="11777" width="2.453125" style="177" customWidth="1"/>
    <col min="11778" max="11779" width="10.36328125" style="177" bestFit="1" customWidth="1"/>
    <col min="11780" max="11780" width="11.36328125" style="177" bestFit="1" customWidth="1"/>
    <col min="11781" max="11781" width="3.08984375" style="177" customWidth="1"/>
    <col min="11782" max="11782" width="10.90625" style="177" bestFit="1" customWidth="1"/>
    <col min="11783" max="11783" width="14" style="177" bestFit="1" customWidth="1"/>
    <col min="11784" max="11784" width="9.6328125" style="177" bestFit="1" customWidth="1"/>
    <col min="11785" max="11785" width="1.90625" style="177" customWidth="1"/>
    <col min="11786" max="11786" width="11.36328125" style="177" bestFit="1" customWidth="1"/>
    <col min="11787" max="12031" width="9.08984375" style="177"/>
    <col min="12032" max="12032" width="28.453125" style="177" customWidth="1"/>
    <col min="12033" max="12033" width="2.453125" style="177" customWidth="1"/>
    <col min="12034" max="12035" width="10.36328125" style="177" bestFit="1" customWidth="1"/>
    <col min="12036" max="12036" width="11.36328125" style="177" bestFit="1" customWidth="1"/>
    <col min="12037" max="12037" width="3.08984375" style="177" customWidth="1"/>
    <col min="12038" max="12038" width="10.90625" style="177" bestFit="1" customWidth="1"/>
    <col min="12039" max="12039" width="14" style="177" bestFit="1" customWidth="1"/>
    <col min="12040" max="12040" width="9.6328125" style="177" bestFit="1" customWidth="1"/>
    <col min="12041" max="12041" width="1.90625" style="177" customWidth="1"/>
    <col min="12042" max="12042" width="11.36328125" style="177" bestFit="1" customWidth="1"/>
    <col min="12043" max="12287" width="9.08984375" style="177"/>
    <col min="12288" max="12288" width="28.453125" style="177" customWidth="1"/>
    <col min="12289" max="12289" width="2.453125" style="177" customWidth="1"/>
    <col min="12290" max="12291" width="10.36328125" style="177" bestFit="1" customWidth="1"/>
    <col min="12292" max="12292" width="11.36328125" style="177" bestFit="1" customWidth="1"/>
    <col min="12293" max="12293" width="3.08984375" style="177" customWidth="1"/>
    <col min="12294" max="12294" width="10.90625" style="177" bestFit="1" customWidth="1"/>
    <col min="12295" max="12295" width="14" style="177" bestFit="1" customWidth="1"/>
    <col min="12296" max="12296" width="9.6328125" style="177" bestFit="1" customWidth="1"/>
    <col min="12297" max="12297" width="1.90625" style="177" customWidth="1"/>
    <col min="12298" max="12298" width="11.36328125" style="177" bestFit="1" customWidth="1"/>
    <col min="12299" max="12543" width="9.08984375" style="177"/>
    <col min="12544" max="12544" width="28.453125" style="177" customWidth="1"/>
    <col min="12545" max="12545" width="2.453125" style="177" customWidth="1"/>
    <col min="12546" max="12547" width="10.36328125" style="177" bestFit="1" customWidth="1"/>
    <col min="12548" max="12548" width="11.36328125" style="177" bestFit="1" customWidth="1"/>
    <col min="12549" max="12549" width="3.08984375" style="177" customWidth="1"/>
    <col min="12550" max="12550" width="10.90625" style="177" bestFit="1" customWidth="1"/>
    <col min="12551" max="12551" width="14" style="177" bestFit="1" customWidth="1"/>
    <col min="12552" max="12552" width="9.6328125" style="177" bestFit="1" customWidth="1"/>
    <col min="12553" max="12553" width="1.90625" style="177" customWidth="1"/>
    <col min="12554" max="12554" width="11.36328125" style="177" bestFit="1" customWidth="1"/>
    <col min="12555" max="12799" width="9.08984375" style="177"/>
    <col min="12800" max="12800" width="28.453125" style="177" customWidth="1"/>
    <col min="12801" max="12801" width="2.453125" style="177" customWidth="1"/>
    <col min="12802" max="12803" width="10.36328125" style="177" bestFit="1" customWidth="1"/>
    <col min="12804" max="12804" width="11.36328125" style="177" bestFit="1" customWidth="1"/>
    <col min="12805" max="12805" width="3.08984375" style="177" customWidth="1"/>
    <col min="12806" max="12806" width="10.90625" style="177" bestFit="1" customWidth="1"/>
    <col min="12807" max="12807" width="14" style="177" bestFit="1" customWidth="1"/>
    <col min="12808" max="12808" width="9.6328125" style="177" bestFit="1" customWidth="1"/>
    <col min="12809" max="12809" width="1.90625" style="177" customWidth="1"/>
    <col min="12810" max="12810" width="11.36328125" style="177" bestFit="1" customWidth="1"/>
    <col min="12811" max="13055" width="9.08984375" style="177"/>
    <col min="13056" max="13056" width="28.453125" style="177" customWidth="1"/>
    <col min="13057" max="13057" width="2.453125" style="177" customWidth="1"/>
    <col min="13058" max="13059" width="10.36328125" style="177" bestFit="1" customWidth="1"/>
    <col min="13060" max="13060" width="11.36328125" style="177" bestFit="1" customWidth="1"/>
    <col min="13061" max="13061" width="3.08984375" style="177" customWidth="1"/>
    <col min="13062" max="13062" width="10.90625" style="177" bestFit="1" customWidth="1"/>
    <col min="13063" max="13063" width="14" style="177" bestFit="1" customWidth="1"/>
    <col min="13064" max="13064" width="9.6328125" style="177" bestFit="1" customWidth="1"/>
    <col min="13065" max="13065" width="1.90625" style="177" customWidth="1"/>
    <col min="13066" max="13066" width="11.36328125" style="177" bestFit="1" customWidth="1"/>
    <col min="13067" max="13311" width="9.08984375" style="177"/>
    <col min="13312" max="13312" width="28.453125" style="177" customWidth="1"/>
    <col min="13313" max="13313" width="2.453125" style="177" customWidth="1"/>
    <col min="13314" max="13315" width="10.36328125" style="177" bestFit="1" customWidth="1"/>
    <col min="13316" max="13316" width="11.36328125" style="177" bestFit="1" customWidth="1"/>
    <col min="13317" max="13317" width="3.08984375" style="177" customWidth="1"/>
    <col min="13318" max="13318" width="10.90625" style="177" bestFit="1" customWidth="1"/>
    <col min="13319" max="13319" width="14" style="177" bestFit="1" customWidth="1"/>
    <col min="13320" max="13320" width="9.6328125" style="177" bestFit="1" customWidth="1"/>
    <col min="13321" max="13321" width="1.90625" style="177" customWidth="1"/>
    <col min="13322" max="13322" width="11.36328125" style="177" bestFit="1" customWidth="1"/>
    <col min="13323" max="13567" width="9.08984375" style="177"/>
    <col min="13568" max="13568" width="28.453125" style="177" customWidth="1"/>
    <col min="13569" max="13569" width="2.453125" style="177" customWidth="1"/>
    <col min="13570" max="13571" width="10.36328125" style="177" bestFit="1" customWidth="1"/>
    <col min="13572" max="13572" width="11.36328125" style="177" bestFit="1" customWidth="1"/>
    <col min="13573" max="13573" width="3.08984375" style="177" customWidth="1"/>
    <col min="13574" max="13574" width="10.90625" style="177" bestFit="1" customWidth="1"/>
    <col min="13575" max="13575" width="14" style="177" bestFit="1" customWidth="1"/>
    <col min="13576" max="13576" width="9.6328125" style="177" bestFit="1" customWidth="1"/>
    <col min="13577" max="13577" width="1.90625" style="177" customWidth="1"/>
    <col min="13578" max="13578" width="11.36328125" style="177" bestFit="1" customWidth="1"/>
    <col min="13579" max="13823" width="9.08984375" style="177"/>
    <col min="13824" max="13824" width="28.453125" style="177" customWidth="1"/>
    <col min="13825" max="13825" width="2.453125" style="177" customWidth="1"/>
    <col min="13826" max="13827" width="10.36328125" style="177" bestFit="1" customWidth="1"/>
    <col min="13828" max="13828" width="11.36328125" style="177" bestFit="1" customWidth="1"/>
    <col min="13829" max="13829" width="3.08984375" style="177" customWidth="1"/>
    <col min="13830" max="13830" width="10.90625" style="177" bestFit="1" customWidth="1"/>
    <col min="13831" max="13831" width="14" style="177" bestFit="1" customWidth="1"/>
    <col min="13832" max="13832" width="9.6328125" style="177" bestFit="1" customWidth="1"/>
    <col min="13833" max="13833" width="1.90625" style="177" customWidth="1"/>
    <col min="13834" max="13834" width="11.36328125" style="177" bestFit="1" customWidth="1"/>
    <col min="13835" max="14079" width="9.08984375" style="177"/>
    <col min="14080" max="14080" width="28.453125" style="177" customWidth="1"/>
    <col min="14081" max="14081" width="2.453125" style="177" customWidth="1"/>
    <col min="14082" max="14083" width="10.36328125" style="177" bestFit="1" customWidth="1"/>
    <col min="14084" max="14084" width="11.36328125" style="177" bestFit="1" customWidth="1"/>
    <col min="14085" max="14085" width="3.08984375" style="177" customWidth="1"/>
    <col min="14086" max="14086" width="10.90625" style="177" bestFit="1" customWidth="1"/>
    <col min="14087" max="14087" width="14" style="177" bestFit="1" customWidth="1"/>
    <col min="14088" max="14088" width="9.6328125" style="177" bestFit="1" customWidth="1"/>
    <col min="14089" max="14089" width="1.90625" style="177" customWidth="1"/>
    <col min="14090" max="14090" width="11.36328125" style="177" bestFit="1" customWidth="1"/>
    <col min="14091" max="14335" width="9.08984375" style="177"/>
    <col min="14336" max="14336" width="28.453125" style="177" customWidth="1"/>
    <col min="14337" max="14337" width="2.453125" style="177" customWidth="1"/>
    <col min="14338" max="14339" width="10.36328125" style="177" bestFit="1" customWidth="1"/>
    <col min="14340" max="14340" width="11.36328125" style="177" bestFit="1" customWidth="1"/>
    <col min="14341" max="14341" width="3.08984375" style="177" customWidth="1"/>
    <col min="14342" max="14342" width="10.90625" style="177" bestFit="1" customWidth="1"/>
    <col min="14343" max="14343" width="14" style="177" bestFit="1" customWidth="1"/>
    <col min="14344" max="14344" width="9.6328125" style="177" bestFit="1" customWidth="1"/>
    <col min="14345" max="14345" width="1.90625" style="177" customWidth="1"/>
    <col min="14346" max="14346" width="11.36328125" style="177" bestFit="1" customWidth="1"/>
    <col min="14347" max="14591" width="9.08984375" style="177"/>
    <col min="14592" max="14592" width="28.453125" style="177" customWidth="1"/>
    <col min="14593" max="14593" width="2.453125" style="177" customWidth="1"/>
    <col min="14594" max="14595" width="10.36328125" style="177" bestFit="1" customWidth="1"/>
    <col min="14596" max="14596" width="11.36328125" style="177" bestFit="1" customWidth="1"/>
    <col min="14597" max="14597" width="3.08984375" style="177" customWidth="1"/>
    <col min="14598" max="14598" width="10.90625" style="177" bestFit="1" customWidth="1"/>
    <col min="14599" max="14599" width="14" style="177" bestFit="1" customWidth="1"/>
    <col min="14600" max="14600" width="9.6328125" style="177" bestFit="1" customWidth="1"/>
    <col min="14601" max="14601" width="1.90625" style="177" customWidth="1"/>
    <col min="14602" max="14602" width="11.36328125" style="177" bestFit="1" customWidth="1"/>
    <col min="14603" max="14847" width="9.08984375" style="177"/>
    <col min="14848" max="14848" width="28.453125" style="177" customWidth="1"/>
    <col min="14849" max="14849" width="2.453125" style="177" customWidth="1"/>
    <col min="14850" max="14851" width="10.36328125" style="177" bestFit="1" customWidth="1"/>
    <col min="14852" max="14852" width="11.36328125" style="177" bestFit="1" customWidth="1"/>
    <col min="14853" max="14853" width="3.08984375" style="177" customWidth="1"/>
    <col min="14854" max="14854" width="10.90625" style="177" bestFit="1" customWidth="1"/>
    <col min="14855" max="14855" width="14" style="177" bestFit="1" customWidth="1"/>
    <col min="14856" max="14856" width="9.6328125" style="177" bestFit="1" customWidth="1"/>
    <col min="14857" max="14857" width="1.90625" style="177" customWidth="1"/>
    <col min="14858" max="14858" width="11.36328125" style="177" bestFit="1" customWidth="1"/>
    <col min="14859" max="15103" width="9.08984375" style="177"/>
    <col min="15104" max="15104" width="28.453125" style="177" customWidth="1"/>
    <col min="15105" max="15105" width="2.453125" style="177" customWidth="1"/>
    <col min="15106" max="15107" width="10.36328125" style="177" bestFit="1" customWidth="1"/>
    <col min="15108" max="15108" width="11.36328125" style="177" bestFit="1" customWidth="1"/>
    <col min="15109" max="15109" width="3.08984375" style="177" customWidth="1"/>
    <col min="15110" max="15110" width="10.90625" style="177" bestFit="1" customWidth="1"/>
    <col min="15111" max="15111" width="14" style="177" bestFit="1" customWidth="1"/>
    <col min="15112" max="15112" width="9.6328125" style="177" bestFit="1" customWidth="1"/>
    <col min="15113" max="15113" width="1.90625" style="177" customWidth="1"/>
    <col min="15114" max="15114" width="11.36328125" style="177" bestFit="1" customWidth="1"/>
    <col min="15115" max="15359" width="9.08984375" style="177"/>
    <col min="15360" max="15360" width="28.453125" style="177" customWidth="1"/>
    <col min="15361" max="15361" width="2.453125" style="177" customWidth="1"/>
    <col min="15362" max="15363" width="10.36328125" style="177" bestFit="1" customWidth="1"/>
    <col min="15364" max="15364" width="11.36328125" style="177" bestFit="1" customWidth="1"/>
    <col min="15365" max="15365" width="3.08984375" style="177" customWidth="1"/>
    <col min="15366" max="15366" width="10.90625" style="177" bestFit="1" customWidth="1"/>
    <col min="15367" max="15367" width="14" style="177" bestFit="1" customWidth="1"/>
    <col min="15368" max="15368" width="9.6328125" style="177" bestFit="1" customWidth="1"/>
    <col min="15369" max="15369" width="1.90625" style="177" customWidth="1"/>
    <col min="15370" max="15370" width="11.36328125" style="177" bestFit="1" customWidth="1"/>
    <col min="15371" max="15615" width="9.08984375" style="177"/>
    <col min="15616" max="15616" width="28.453125" style="177" customWidth="1"/>
    <col min="15617" max="15617" width="2.453125" style="177" customWidth="1"/>
    <col min="15618" max="15619" width="10.36328125" style="177" bestFit="1" customWidth="1"/>
    <col min="15620" max="15620" width="11.36328125" style="177" bestFit="1" customWidth="1"/>
    <col min="15621" max="15621" width="3.08984375" style="177" customWidth="1"/>
    <col min="15622" max="15622" width="10.90625" style="177" bestFit="1" customWidth="1"/>
    <col min="15623" max="15623" width="14" style="177" bestFit="1" customWidth="1"/>
    <col min="15624" max="15624" width="9.6328125" style="177" bestFit="1" customWidth="1"/>
    <col min="15625" max="15625" width="1.90625" style="177" customWidth="1"/>
    <col min="15626" max="15626" width="11.36328125" style="177" bestFit="1" customWidth="1"/>
    <col min="15627" max="15871" width="9.08984375" style="177"/>
    <col min="15872" max="15872" width="28.453125" style="177" customWidth="1"/>
    <col min="15873" max="15873" width="2.453125" style="177" customWidth="1"/>
    <col min="15874" max="15875" width="10.36328125" style="177" bestFit="1" customWidth="1"/>
    <col min="15876" max="15876" width="11.36328125" style="177" bestFit="1" customWidth="1"/>
    <col min="15877" max="15877" width="3.08984375" style="177" customWidth="1"/>
    <col min="15878" max="15878" width="10.90625" style="177" bestFit="1" customWidth="1"/>
    <col min="15879" max="15879" width="14" style="177" bestFit="1" customWidth="1"/>
    <col min="15880" max="15880" width="9.6328125" style="177" bestFit="1" customWidth="1"/>
    <col min="15881" max="15881" width="1.90625" style="177" customWidth="1"/>
    <col min="15882" max="15882" width="11.36328125" style="177" bestFit="1" customWidth="1"/>
    <col min="15883" max="16127" width="9.08984375" style="177"/>
    <col min="16128" max="16128" width="28.453125" style="177" customWidth="1"/>
    <col min="16129" max="16129" width="2.453125" style="177" customWidth="1"/>
    <col min="16130" max="16131" width="10.36328125" style="177" bestFit="1" customWidth="1"/>
    <col min="16132" max="16132" width="11.36328125" style="177" bestFit="1" customWidth="1"/>
    <col min="16133" max="16133" width="3.08984375" style="177" customWidth="1"/>
    <col min="16134" max="16134" width="10.90625" style="177" bestFit="1" customWidth="1"/>
    <col min="16135" max="16135" width="14" style="177" bestFit="1" customWidth="1"/>
    <col min="16136" max="16136" width="9.6328125" style="177" bestFit="1" customWidth="1"/>
    <col min="16137" max="16137" width="1.90625" style="177" customWidth="1"/>
    <col min="16138" max="16138" width="11.36328125" style="177" bestFit="1" customWidth="1"/>
    <col min="16139" max="16384" width="9.08984375" style="177"/>
  </cols>
  <sheetData>
    <row r="4" spans="2:11" ht="21" customHeight="1" thickBot="1">
      <c r="C4" s="178"/>
      <c r="D4" s="179"/>
      <c r="E4" s="180"/>
      <c r="F4" s="1127" t="s">
        <v>396</v>
      </c>
      <c r="G4" s="1127"/>
      <c r="H4" s="1127"/>
      <c r="I4" s="1127"/>
      <c r="J4" s="1127"/>
      <c r="K4" s="1127"/>
    </row>
    <row r="5" spans="2:11" ht="33" customHeight="1" thickBot="1">
      <c r="D5" s="288" t="s">
        <v>350</v>
      </c>
      <c r="E5" s="180"/>
      <c r="F5" s="350" t="s">
        <v>398</v>
      </c>
      <c r="G5" s="291" t="s">
        <v>397</v>
      </c>
      <c r="H5" s="291"/>
      <c r="I5" s="290" t="s">
        <v>132</v>
      </c>
      <c r="K5" s="184" t="s">
        <v>197</v>
      </c>
    </row>
    <row r="6" spans="2:11">
      <c r="B6" s="177" t="s">
        <v>133</v>
      </c>
      <c r="C6" s="185"/>
      <c r="D6" s="292">
        <v>96400</v>
      </c>
      <c r="E6" s="180"/>
      <c r="F6" s="430">
        <v>64399</v>
      </c>
      <c r="G6" s="187">
        <v>11581</v>
      </c>
      <c r="H6" s="187"/>
      <c r="I6" s="187">
        <f>SUM(F6:H6)</f>
        <v>75980</v>
      </c>
      <c r="K6" s="187">
        <f>+D6-I6</f>
        <v>20420</v>
      </c>
    </row>
    <row r="7" spans="2:11" ht="14">
      <c r="B7" s="177" t="s">
        <v>134</v>
      </c>
      <c r="C7" s="293"/>
      <c r="D7" s="294">
        <v>453100</v>
      </c>
      <c r="E7" s="180"/>
      <c r="F7" s="211">
        <v>71991</v>
      </c>
      <c r="G7" s="358"/>
      <c r="H7" s="295"/>
      <c r="I7" s="190">
        <f t="shared" ref="I7:I13" si="0">SUM(F7:H7)</f>
        <v>71991</v>
      </c>
      <c r="K7" s="190">
        <f>+D7-I7</f>
        <v>381109</v>
      </c>
    </row>
    <row r="8" spans="2:11">
      <c r="B8" s="177" t="s">
        <v>135</v>
      </c>
      <c r="C8" s="293"/>
      <c r="D8" s="294">
        <v>236700</v>
      </c>
      <c r="E8" s="180"/>
      <c r="F8" s="431">
        <v>115183</v>
      </c>
      <c r="G8" s="294">
        <v>0</v>
      </c>
      <c r="H8" s="294"/>
      <c r="I8" s="190">
        <f t="shared" si="0"/>
        <v>115183</v>
      </c>
      <c r="K8" s="190">
        <f>+D8-I8</f>
        <v>121517</v>
      </c>
    </row>
    <row r="9" spans="2:11">
      <c r="B9" s="177" t="s">
        <v>346</v>
      </c>
      <c r="C9" s="293"/>
      <c r="D9" s="296">
        <v>15000</v>
      </c>
      <c r="E9" s="180"/>
      <c r="F9" s="432"/>
      <c r="G9" s="192"/>
      <c r="H9" s="192"/>
      <c r="I9" s="193">
        <f t="shared" si="0"/>
        <v>0</v>
      </c>
      <c r="K9" s="193">
        <f>+D9-I9</f>
        <v>15000</v>
      </c>
    </row>
    <row r="10" spans="2:11">
      <c r="B10" s="177" t="s">
        <v>198</v>
      </c>
      <c r="C10" s="185"/>
      <c r="D10" s="194">
        <f>SUM(D6:D9)</f>
        <v>801200</v>
      </c>
      <c r="E10" s="195"/>
      <c r="F10" s="260">
        <f>SUM(F6:F9)</f>
        <v>251573</v>
      </c>
      <c r="G10" s="194">
        <f>SUM(G6:G9)</f>
        <v>11581</v>
      </c>
      <c r="H10" s="194">
        <f>SUM(H6:H9)</f>
        <v>0</v>
      </c>
      <c r="I10" s="194">
        <f>SUM(I6:I9)</f>
        <v>263154</v>
      </c>
      <c r="K10" s="260">
        <f>SUM(K6:K9)</f>
        <v>538046</v>
      </c>
    </row>
    <row r="11" spans="2:11">
      <c r="B11" s="357" t="s">
        <v>401</v>
      </c>
      <c r="C11" s="185"/>
      <c r="D11" s="194">
        <v>80000</v>
      </c>
      <c r="E11" s="195"/>
      <c r="F11" s="431">
        <v>0</v>
      </c>
      <c r="G11" s="294">
        <v>0</v>
      </c>
      <c r="H11" s="294"/>
      <c r="I11" s="190">
        <f t="shared" ref="I11" si="1">SUM(F11:H11)</f>
        <v>0</v>
      </c>
      <c r="K11" s="190">
        <f>+D11-I11</f>
        <v>80000</v>
      </c>
    </row>
    <row r="12" spans="2:11" ht="13" thickBot="1">
      <c r="B12" s="177" t="s">
        <v>355</v>
      </c>
      <c r="C12" s="185"/>
      <c r="D12" s="360">
        <v>330000</v>
      </c>
      <c r="E12" s="195"/>
      <c r="F12" s="360">
        <v>118881</v>
      </c>
      <c r="G12" s="297"/>
      <c r="H12" s="297"/>
      <c r="I12" s="198">
        <f t="shared" si="0"/>
        <v>118881</v>
      </c>
      <c r="J12" s="181"/>
      <c r="K12" s="261">
        <f>+D12-I12</f>
        <v>211119</v>
      </c>
    </row>
    <row r="13" spans="2:11" hidden="1">
      <c r="B13" s="177" t="s">
        <v>200</v>
      </c>
      <c r="C13" s="293"/>
      <c r="D13" s="192"/>
      <c r="E13" s="180"/>
      <c r="F13" s="192"/>
      <c r="G13" s="192"/>
      <c r="H13" s="192"/>
      <c r="I13" s="193">
        <f t="shared" si="0"/>
        <v>0</v>
      </c>
      <c r="K13" s="262">
        <f>+D13-I13</f>
        <v>0</v>
      </c>
    </row>
    <row r="14" spans="2:11">
      <c r="B14" s="177" t="s">
        <v>138</v>
      </c>
      <c r="C14" s="185"/>
      <c r="D14" s="194">
        <f>SUM(D10:D13)</f>
        <v>1211200</v>
      </c>
      <c r="E14" s="180"/>
      <c r="F14" s="194">
        <f>SUM(F10:F13)</f>
        <v>370454</v>
      </c>
      <c r="G14" s="194">
        <f>SUM(G10:G13)</f>
        <v>11581</v>
      </c>
      <c r="H14" s="194">
        <f>SUM(H10:H13)</f>
        <v>0</v>
      </c>
      <c r="I14" s="194">
        <f>SUM(I10:I13)</f>
        <v>382035</v>
      </c>
      <c r="K14" s="260">
        <f>SUM(K10:K13)</f>
        <v>829165</v>
      </c>
    </row>
    <row r="15" spans="2:11">
      <c r="C15" s="185"/>
      <c r="D15" s="194"/>
      <c r="E15" s="180"/>
      <c r="F15" s="194"/>
      <c r="G15" s="194"/>
      <c r="H15" s="194"/>
      <c r="I15" s="194"/>
      <c r="K15" s="260"/>
    </row>
    <row r="16" spans="2:11">
      <c r="C16" s="293"/>
      <c r="E16" s="180"/>
    </row>
    <row r="17" spans="2:7" ht="13">
      <c r="B17" s="351" t="s">
        <v>84</v>
      </c>
      <c r="C17" s="352"/>
      <c r="D17" s="353"/>
      <c r="E17" s="354"/>
    </row>
    <row r="18" spans="2:7">
      <c r="B18" s="353" t="s">
        <v>202</v>
      </c>
      <c r="C18" s="352"/>
      <c r="D18" s="355">
        <v>18278.87</v>
      </c>
      <c r="E18" s="354"/>
    </row>
    <row r="19" spans="2:7">
      <c r="B19" s="353" t="s">
        <v>203</v>
      </c>
      <c r="C19" s="353"/>
      <c r="D19" s="356">
        <v>13654.45</v>
      </c>
      <c r="E19" s="354"/>
    </row>
    <row r="20" spans="2:7">
      <c r="B20" s="353" t="s">
        <v>204</v>
      </c>
      <c r="C20" s="353"/>
      <c r="D20" s="356">
        <v>7421</v>
      </c>
      <c r="E20" s="354"/>
    </row>
    <row r="21" spans="2:7" ht="14">
      <c r="B21" s="353" t="s">
        <v>400</v>
      </c>
      <c r="C21" s="353"/>
      <c r="D21" s="353"/>
      <c r="E21" s="178"/>
      <c r="F21" s="359">
        <v>118881</v>
      </c>
      <c r="G21" s="301"/>
    </row>
    <row r="22" spans="2:7" ht="14">
      <c r="B22" s="353"/>
      <c r="C22" s="353"/>
      <c r="D22" s="353"/>
      <c r="E22" s="178"/>
      <c r="F22" s="162"/>
      <c r="G22" s="301"/>
    </row>
    <row r="23" spans="2:7" ht="14">
      <c r="B23" s="351" t="s">
        <v>397</v>
      </c>
      <c r="C23" s="352"/>
      <c r="D23" s="353"/>
      <c r="E23" s="354"/>
      <c r="F23" s="17"/>
      <c r="G23" s="301"/>
    </row>
    <row r="24" spans="2:7" ht="14">
      <c r="B24" s="353" t="s">
        <v>399</v>
      </c>
      <c r="C24" s="352"/>
      <c r="D24" s="355"/>
      <c r="E24" s="354"/>
      <c r="F24" s="17">
        <v>11581</v>
      </c>
      <c r="G24" s="301"/>
    </row>
    <row r="25" spans="2:7" ht="14">
      <c r="B25" s="353"/>
      <c r="C25" s="353"/>
      <c r="D25" s="356"/>
      <c r="E25" s="354"/>
      <c r="G25" s="301"/>
    </row>
    <row r="26" spans="2:7" ht="14">
      <c r="B26" s="353"/>
      <c r="C26" s="353"/>
      <c r="D26" s="356"/>
      <c r="E26" s="354"/>
      <c r="G26" s="301"/>
    </row>
    <row r="27" spans="2:7" ht="14">
      <c r="B27" s="353"/>
      <c r="C27" s="353"/>
      <c r="D27" s="353"/>
      <c r="E27" s="178"/>
      <c r="F27" s="353"/>
      <c r="G27" s="301"/>
    </row>
  </sheetData>
  <mergeCells count="1">
    <mergeCell ref="F4:K4"/>
  </mergeCells>
  <pageMargins left="0.75" right="0.75" top="1" bottom="1" header="0.5" footer="0.5"/>
  <pageSetup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workbookViewId="0">
      <selection activeCell="L50" sqref="L50"/>
    </sheetView>
  </sheetViews>
  <sheetFormatPr defaultColWidth="9.08984375" defaultRowHeight="14.5"/>
  <cols>
    <col min="1" max="1" width="18.6328125" style="394" customWidth="1"/>
    <col min="2" max="2" width="9.08984375" style="394"/>
    <col min="3" max="3" width="22.08984375" style="394" customWidth="1"/>
    <col min="4" max="4" width="9.08984375" style="394"/>
    <col min="5" max="5" width="50.54296875" style="394" customWidth="1"/>
    <col min="6" max="6" width="16.453125" style="394" customWidth="1"/>
    <col min="7" max="7" width="4.453125" style="394" customWidth="1"/>
    <col min="8" max="8" width="11.54296875" style="395" bestFit="1" customWidth="1"/>
    <col min="9" max="9" width="9.08984375" style="394"/>
    <col min="10" max="10" width="10.54296875" style="395" bestFit="1" customWidth="1"/>
    <col min="11" max="16384" width="9.08984375" style="394"/>
  </cols>
  <sheetData>
    <row r="1" spans="1:8">
      <c r="A1" s="1128" t="s">
        <v>402</v>
      </c>
      <c r="B1" s="1128"/>
      <c r="C1" s="1128"/>
      <c r="D1" s="1128"/>
      <c r="E1" s="1128"/>
      <c r="F1" s="1128"/>
      <c r="G1" s="1128"/>
      <c r="H1" s="1128"/>
    </row>
    <row r="2" spans="1:8">
      <c r="A2" s="424"/>
      <c r="B2" s="424"/>
      <c r="C2" s="424"/>
      <c r="D2" s="424"/>
      <c r="E2" s="424"/>
      <c r="F2" s="424"/>
      <c r="G2" s="424"/>
      <c r="H2" s="424" t="s">
        <v>414</v>
      </c>
    </row>
    <row r="3" spans="1:8">
      <c r="H3" s="423" t="s">
        <v>404</v>
      </c>
    </row>
    <row r="4" spans="1:8">
      <c r="A4" s="422" t="s">
        <v>18</v>
      </c>
      <c r="B4" s="421" t="s">
        <v>0</v>
      </c>
      <c r="C4" s="420"/>
      <c r="D4" s="419" t="s">
        <v>1</v>
      </c>
      <c r="E4" s="418"/>
      <c r="F4" s="417" t="s">
        <v>163</v>
      </c>
      <c r="H4" s="416" t="s">
        <v>405</v>
      </c>
    </row>
    <row r="5" spans="1:8">
      <c r="A5" s="398"/>
      <c r="B5" s="400"/>
      <c r="C5" s="398"/>
      <c r="D5" s="398"/>
      <c r="E5" s="398"/>
      <c r="F5" s="401"/>
    </row>
    <row r="6" spans="1:8">
      <c r="A6" s="398"/>
      <c r="B6" s="410" t="s">
        <v>4</v>
      </c>
      <c r="C6" s="398"/>
      <c r="D6" s="398"/>
      <c r="E6" s="398"/>
      <c r="F6" s="401"/>
    </row>
    <row r="7" spans="1:8">
      <c r="A7" s="398" t="s">
        <v>48</v>
      </c>
      <c r="B7" s="400" t="s">
        <v>304</v>
      </c>
      <c r="C7" s="398"/>
      <c r="D7" s="398" t="s">
        <v>5</v>
      </c>
      <c r="E7" s="398"/>
      <c r="F7" s="405">
        <v>40000</v>
      </c>
    </row>
    <row r="8" spans="1:8">
      <c r="A8" s="398" t="s">
        <v>97</v>
      </c>
      <c r="B8" s="400" t="s">
        <v>306</v>
      </c>
      <c r="C8" s="398"/>
      <c r="D8" s="398" t="s">
        <v>342</v>
      </c>
      <c r="E8" s="398"/>
      <c r="F8" s="401">
        <v>10000</v>
      </c>
    </row>
    <row r="9" spans="1:8">
      <c r="A9" s="398" t="s">
        <v>305</v>
      </c>
      <c r="B9" s="400" t="s">
        <v>306</v>
      </c>
      <c r="C9" s="398" t="s">
        <v>17</v>
      </c>
      <c r="D9" s="398" t="s">
        <v>307</v>
      </c>
      <c r="E9" s="398"/>
      <c r="F9" s="401">
        <v>20100</v>
      </c>
    </row>
    <row r="10" spans="1:8">
      <c r="A10" s="398" t="s">
        <v>305</v>
      </c>
      <c r="B10" s="400" t="s">
        <v>306</v>
      </c>
      <c r="C10" s="398" t="s">
        <v>17</v>
      </c>
      <c r="D10" s="398" t="s">
        <v>308</v>
      </c>
      <c r="E10" s="398"/>
      <c r="F10" s="401">
        <v>12000</v>
      </c>
      <c r="H10" s="395">
        <v>42376</v>
      </c>
    </row>
    <row r="11" spans="1:8">
      <c r="A11" s="398" t="s">
        <v>305</v>
      </c>
      <c r="B11" s="400" t="s">
        <v>306</v>
      </c>
      <c r="C11" s="398"/>
      <c r="D11" s="398" t="s">
        <v>309</v>
      </c>
      <c r="E11" s="398"/>
      <c r="F11" s="401">
        <v>5200</v>
      </c>
    </row>
    <row r="12" spans="1:8">
      <c r="A12" s="398" t="s">
        <v>305</v>
      </c>
      <c r="B12" s="400" t="s">
        <v>306</v>
      </c>
      <c r="C12" s="398"/>
      <c r="D12" s="398" t="s">
        <v>310</v>
      </c>
      <c r="E12" s="398"/>
      <c r="F12" s="409">
        <v>4000</v>
      </c>
      <c r="H12" s="395">
        <v>22023</v>
      </c>
    </row>
    <row r="13" spans="1:8">
      <c r="A13" s="398" t="s">
        <v>50</v>
      </c>
      <c r="B13" s="400" t="s">
        <v>306</v>
      </c>
      <c r="C13" s="398"/>
      <c r="D13" s="398" t="s">
        <v>311</v>
      </c>
      <c r="E13" s="398"/>
      <c r="F13" s="401">
        <v>5100</v>
      </c>
    </row>
    <row r="14" spans="1:8" ht="15" thickBot="1">
      <c r="A14" s="398"/>
      <c r="B14" s="400" t="s">
        <v>17</v>
      </c>
      <c r="C14" s="398"/>
      <c r="D14" s="399" t="s">
        <v>215</v>
      </c>
      <c r="E14" s="398"/>
      <c r="F14" s="397">
        <f>SUM(F7:F13)</f>
        <v>96400</v>
      </c>
      <c r="H14" s="429">
        <f>SUM(H7:H13)</f>
        <v>64399</v>
      </c>
    </row>
    <row r="15" spans="1:8" ht="15" thickTop="1">
      <c r="A15" s="398"/>
      <c r="B15" s="400"/>
      <c r="C15" s="398"/>
      <c r="D15" s="398"/>
      <c r="E15" s="398"/>
      <c r="F15" s="401"/>
    </row>
    <row r="16" spans="1:8">
      <c r="A16" s="398"/>
      <c r="B16" s="410" t="s">
        <v>7</v>
      </c>
      <c r="C16" s="398"/>
      <c r="D16" s="398"/>
      <c r="E16" s="398"/>
      <c r="F16" s="401"/>
    </row>
    <row r="17" spans="1:13">
      <c r="A17" s="398" t="s">
        <v>305</v>
      </c>
      <c r="B17" s="413" t="s">
        <v>312</v>
      </c>
      <c r="C17" s="398"/>
      <c r="D17" s="412" t="s">
        <v>378</v>
      </c>
      <c r="E17" s="398"/>
      <c r="F17" s="405">
        <v>5000</v>
      </c>
    </row>
    <row r="18" spans="1:13">
      <c r="A18" s="398" t="s">
        <v>305</v>
      </c>
      <c r="B18" s="413" t="s">
        <v>312</v>
      </c>
      <c r="C18" s="398"/>
      <c r="D18" s="412" t="s">
        <v>379</v>
      </c>
      <c r="E18" s="398"/>
      <c r="F18" s="401">
        <v>55000</v>
      </c>
      <c r="H18" s="426">
        <v>38674</v>
      </c>
    </row>
    <row r="19" spans="1:13">
      <c r="A19" s="398" t="s">
        <v>48</v>
      </c>
      <c r="B19" s="413" t="s">
        <v>312</v>
      </c>
      <c r="C19" s="398"/>
      <c r="D19" s="398" t="s">
        <v>313</v>
      </c>
      <c r="E19" s="398"/>
      <c r="F19" s="401">
        <v>102500</v>
      </c>
    </row>
    <row r="20" spans="1:13">
      <c r="A20" s="398" t="s">
        <v>305</v>
      </c>
      <c r="B20" s="413" t="s">
        <v>312</v>
      </c>
      <c r="C20" s="398"/>
      <c r="D20" s="398" t="s">
        <v>314</v>
      </c>
      <c r="E20" s="398"/>
      <c r="F20" s="401">
        <v>250000</v>
      </c>
      <c r="H20" s="427">
        <f>157555-38674</f>
        <v>118881</v>
      </c>
      <c r="J20" s="415">
        <v>28888</v>
      </c>
      <c r="K20" s="414" t="s">
        <v>408</v>
      </c>
      <c r="L20" s="414"/>
      <c r="M20" s="414"/>
    </row>
    <row r="21" spans="1:13">
      <c r="A21" s="398" t="s">
        <v>48</v>
      </c>
      <c r="B21" s="413" t="s">
        <v>312</v>
      </c>
      <c r="C21" s="398"/>
      <c r="D21" s="398" t="s">
        <v>315</v>
      </c>
      <c r="E21" s="398"/>
      <c r="F21" s="401">
        <v>5000</v>
      </c>
    </row>
    <row r="22" spans="1:13">
      <c r="A22" s="398" t="s">
        <v>50</v>
      </c>
      <c r="B22" s="413" t="s">
        <v>316</v>
      </c>
      <c r="C22" s="398"/>
      <c r="D22" s="398" t="s">
        <v>317</v>
      </c>
      <c r="E22" s="398"/>
      <c r="F22" s="401">
        <v>5000</v>
      </c>
    </row>
    <row r="23" spans="1:13">
      <c r="A23" s="398" t="s">
        <v>305</v>
      </c>
      <c r="B23" s="400" t="s">
        <v>318</v>
      </c>
      <c r="C23" s="398"/>
      <c r="D23" s="398" t="s">
        <v>319</v>
      </c>
      <c r="E23" s="398"/>
      <c r="F23" s="401">
        <v>7800</v>
      </c>
    </row>
    <row r="24" spans="1:13">
      <c r="A24" s="398" t="s">
        <v>48</v>
      </c>
      <c r="B24" s="400" t="s">
        <v>320</v>
      </c>
      <c r="C24" s="398"/>
      <c r="D24" s="398" t="s">
        <v>321</v>
      </c>
      <c r="E24" s="398"/>
      <c r="F24" s="401">
        <v>5000</v>
      </c>
    </row>
    <row r="25" spans="1:13">
      <c r="A25" s="398" t="s">
        <v>305</v>
      </c>
      <c r="B25" s="400" t="s">
        <v>322</v>
      </c>
      <c r="C25" s="398"/>
      <c r="D25" s="412" t="s">
        <v>380</v>
      </c>
      <c r="E25" s="398"/>
      <c r="F25" s="401">
        <v>17800</v>
      </c>
      <c r="H25" s="428">
        <v>33317</v>
      </c>
    </row>
    <row r="26" spans="1:13" ht="15" thickBot="1">
      <c r="A26" s="398"/>
      <c r="B26" s="400"/>
      <c r="C26" s="398"/>
      <c r="D26" s="399" t="s">
        <v>224</v>
      </c>
      <c r="E26" s="398"/>
      <c r="F26" s="397">
        <f>SUM(F17:F25)</f>
        <v>453100</v>
      </c>
      <c r="H26" s="397">
        <f>SUM(H17:H25)</f>
        <v>190872</v>
      </c>
    </row>
    <row r="27" spans="1:13" ht="15" thickTop="1">
      <c r="A27" s="398"/>
      <c r="B27" s="400"/>
      <c r="C27" s="398"/>
      <c r="D27" s="399"/>
      <c r="E27" s="398"/>
      <c r="F27" s="411"/>
    </row>
    <row r="28" spans="1:13">
      <c r="A28" s="398"/>
      <c r="B28" s="410" t="s">
        <v>9</v>
      </c>
      <c r="C28" s="398"/>
      <c r="D28" s="398"/>
      <c r="E28" s="398"/>
      <c r="F28" s="401"/>
    </row>
    <row r="29" spans="1:13">
      <c r="A29" s="398" t="s">
        <v>50</v>
      </c>
      <c r="B29" s="400" t="s">
        <v>323</v>
      </c>
      <c r="C29" s="398"/>
      <c r="D29" s="398" t="s">
        <v>324</v>
      </c>
      <c r="E29" s="398"/>
      <c r="F29" s="405">
        <v>13900</v>
      </c>
      <c r="H29" s="395">
        <v>15018</v>
      </c>
    </row>
    <row r="30" spans="1:13">
      <c r="A30" s="398" t="s">
        <v>50</v>
      </c>
      <c r="B30" s="400" t="s">
        <v>323</v>
      </c>
      <c r="C30" s="398"/>
      <c r="D30" s="398" t="s">
        <v>325</v>
      </c>
      <c r="E30" s="398"/>
      <c r="F30" s="401">
        <v>5000</v>
      </c>
      <c r="H30" s="395">
        <v>7230</v>
      </c>
    </row>
    <row r="31" spans="1:13">
      <c r="A31" s="398" t="s">
        <v>48</v>
      </c>
      <c r="B31" s="400" t="s">
        <v>326</v>
      </c>
      <c r="C31" s="398"/>
      <c r="D31" s="398" t="s">
        <v>327</v>
      </c>
      <c r="E31" s="398"/>
      <c r="F31" s="401">
        <v>10600</v>
      </c>
      <c r="H31" s="395">
        <v>11350</v>
      </c>
    </row>
    <row r="32" spans="1:13">
      <c r="A32" s="398" t="s">
        <v>50</v>
      </c>
      <c r="B32" s="400" t="s">
        <v>328</v>
      </c>
      <c r="C32" s="398"/>
      <c r="D32" s="398" t="s">
        <v>329</v>
      </c>
      <c r="E32" s="398"/>
      <c r="F32" s="401">
        <v>21200</v>
      </c>
      <c r="H32" s="395">
        <v>20550</v>
      </c>
    </row>
    <row r="33" spans="1:8">
      <c r="A33" s="398" t="s">
        <v>305</v>
      </c>
      <c r="B33" s="400" t="s">
        <v>330</v>
      </c>
      <c r="C33" s="398"/>
      <c r="D33" s="398" t="s">
        <v>331</v>
      </c>
      <c r="E33" s="398"/>
      <c r="F33" s="401">
        <v>30000</v>
      </c>
      <c r="H33" s="395">
        <v>30509</v>
      </c>
    </row>
    <row r="34" spans="1:8">
      <c r="A34" s="398" t="s">
        <v>305</v>
      </c>
      <c r="B34" s="400" t="s">
        <v>332</v>
      </c>
      <c r="C34" s="398"/>
      <c r="D34" s="398" t="s">
        <v>331</v>
      </c>
      <c r="E34" s="398"/>
      <c r="F34" s="401">
        <v>30000</v>
      </c>
      <c r="H34" s="395">
        <v>30526</v>
      </c>
    </row>
    <row r="35" spans="1:8">
      <c r="A35" s="398" t="s">
        <v>333</v>
      </c>
      <c r="B35" s="400" t="s">
        <v>323</v>
      </c>
      <c r="C35" s="398"/>
      <c r="D35" s="398" t="s">
        <v>343</v>
      </c>
      <c r="E35" s="398"/>
      <c r="F35" s="401">
        <v>1000</v>
      </c>
    </row>
    <row r="36" spans="1:8">
      <c r="A36" s="398" t="s">
        <v>333</v>
      </c>
      <c r="B36" s="400" t="s">
        <v>323</v>
      </c>
      <c r="C36" s="398"/>
      <c r="D36" s="398" t="s">
        <v>334</v>
      </c>
      <c r="E36" s="398"/>
      <c r="F36" s="401">
        <v>100000</v>
      </c>
    </row>
    <row r="37" spans="1:8">
      <c r="A37" s="398" t="s">
        <v>48</v>
      </c>
      <c r="B37" s="400" t="s">
        <v>338</v>
      </c>
      <c r="C37" s="398"/>
      <c r="D37" s="398" t="s">
        <v>339</v>
      </c>
      <c r="E37" s="398"/>
      <c r="F37" s="409">
        <v>10000</v>
      </c>
    </row>
    <row r="38" spans="1:8">
      <c r="A38" s="398" t="s">
        <v>305</v>
      </c>
      <c r="B38" s="400" t="s">
        <v>335</v>
      </c>
      <c r="C38" s="398"/>
      <c r="D38" s="398" t="s">
        <v>340</v>
      </c>
      <c r="E38" s="398"/>
      <c r="F38" s="409">
        <v>15000</v>
      </c>
    </row>
    <row r="39" spans="1:8" ht="15" thickBot="1">
      <c r="A39" s="398"/>
      <c r="B39" s="400"/>
      <c r="C39" s="398"/>
      <c r="D39" s="399" t="s">
        <v>235</v>
      </c>
      <c r="E39" s="398"/>
      <c r="F39" s="397">
        <f>SUM(F29:F38)</f>
        <v>236700</v>
      </c>
      <c r="H39" s="397">
        <f>SUM(H29:H38)</f>
        <v>115183</v>
      </c>
    </row>
    <row r="40" spans="1:8" ht="15" thickTop="1">
      <c r="A40" s="398"/>
      <c r="B40" s="400"/>
      <c r="C40" s="398"/>
      <c r="D40" s="398"/>
      <c r="E40" s="398"/>
      <c r="F40" s="401"/>
    </row>
    <row r="41" spans="1:8">
      <c r="A41" s="406"/>
      <c r="B41" s="408" t="s">
        <v>13</v>
      </c>
      <c r="C41" s="398"/>
      <c r="D41" s="406"/>
      <c r="E41" s="406"/>
      <c r="F41" s="406"/>
    </row>
    <row r="42" spans="1:8">
      <c r="A42" s="398" t="s">
        <v>305</v>
      </c>
      <c r="B42" s="403">
        <v>501</v>
      </c>
      <c r="C42" s="398"/>
      <c r="D42" s="407" t="s">
        <v>341</v>
      </c>
      <c r="E42" s="406"/>
      <c r="F42" s="405">
        <v>15000</v>
      </c>
    </row>
    <row r="43" spans="1:8" ht="15" thickBot="1">
      <c r="A43" s="404"/>
      <c r="B43" s="404"/>
      <c r="C43" s="403"/>
      <c r="D43" s="402" t="s">
        <v>381</v>
      </c>
      <c r="E43" s="398"/>
      <c r="F43" s="397">
        <f>SUM(F42:F42)</f>
        <v>15000</v>
      </c>
      <c r="H43" s="397">
        <f>SUM(H42:H42)</f>
        <v>0</v>
      </c>
    </row>
    <row r="44" spans="1:8" ht="15" thickTop="1">
      <c r="A44" s="398"/>
      <c r="B44" s="400"/>
      <c r="C44" s="398"/>
      <c r="D44" s="398"/>
      <c r="E44" s="398"/>
      <c r="F44" s="401"/>
      <c r="H44" s="401"/>
    </row>
    <row r="45" spans="1:8">
      <c r="A45" s="398"/>
      <c r="B45" s="400"/>
      <c r="C45" s="398"/>
      <c r="D45" s="398"/>
      <c r="E45" s="398"/>
      <c r="F45" s="401"/>
      <c r="H45" s="401"/>
    </row>
    <row r="46" spans="1:8" ht="15" thickBot="1">
      <c r="A46" s="398"/>
      <c r="B46" s="400"/>
      <c r="C46" s="398"/>
      <c r="D46" s="399" t="s">
        <v>336</v>
      </c>
      <c r="E46" s="398"/>
      <c r="F46" s="397">
        <f>F14+F26+F39+F43</f>
        <v>801200</v>
      </c>
      <c r="H46" s="397">
        <f>H14+H26+H39+H43</f>
        <v>370454</v>
      </c>
    </row>
    <row r="47" spans="1:8" ht="15" thickTop="1"/>
    <row r="49" spans="4:8">
      <c r="D49" s="396" t="s">
        <v>411</v>
      </c>
    </row>
    <row r="50" spans="4:8">
      <c r="D50" s="394" t="s">
        <v>412</v>
      </c>
      <c r="H50" s="395">
        <v>11581</v>
      </c>
    </row>
    <row r="52" spans="4:8">
      <c r="D52" s="396" t="s">
        <v>413</v>
      </c>
      <c r="H52" s="395">
        <f>SUM(H46:H50)</f>
        <v>382035</v>
      </c>
    </row>
  </sheetData>
  <mergeCells count="1">
    <mergeCell ref="A1:H1"/>
  </mergeCells>
  <pageMargins left="0.7" right="0.7" top="0.75" bottom="0.75" header="0.3" footer="0.3"/>
  <pageSetup scale="1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K27"/>
  <sheetViews>
    <sheetView showGridLines="0" workbookViewId="0">
      <selection activeCell="F10" sqref="F10"/>
    </sheetView>
  </sheetViews>
  <sheetFormatPr defaultRowHeight="12.5"/>
  <cols>
    <col min="1" max="1" width="9.08984375" style="177"/>
    <col min="2" max="2" width="22" style="177" customWidth="1"/>
    <col min="3" max="3" width="2.453125" style="177" customWidth="1"/>
    <col min="4" max="4" width="12.6328125" style="177" customWidth="1"/>
    <col min="5" max="5" width="4.6328125" style="177" customWidth="1"/>
    <col min="6" max="6" width="13.453125" style="177" bestFit="1" customWidth="1"/>
    <col min="7" max="7" width="13" style="177" customWidth="1"/>
    <col min="8" max="8" width="14" style="177" hidden="1" customWidth="1"/>
    <col min="9" max="9" width="11.36328125" style="177" bestFit="1" customWidth="1"/>
    <col min="10" max="10" width="1.90625" style="177" customWidth="1"/>
    <col min="11" max="11" width="11.36328125" style="177" bestFit="1" customWidth="1"/>
    <col min="12" max="12" width="3.6328125" style="177" customWidth="1"/>
    <col min="13" max="255" width="9.08984375" style="177"/>
    <col min="256" max="256" width="28.453125" style="177" customWidth="1"/>
    <col min="257" max="257" width="2.453125" style="177" customWidth="1"/>
    <col min="258" max="259" width="10.36328125" style="177" bestFit="1" customWidth="1"/>
    <col min="260" max="260" width="11.36328125" style="177" bestFit="1" customWidth="1"/>
    <col min="261" max="261" width="3.08984375" style="177" customWidth="1"/>
    <col min="262" max="262" width="10.90625" style="177" bestFit="1" customWidth="1"/>
    <col min="263" max="263" width="14" style="177" bestFit="1" customWidth="1"/>
    <col min="264" max="264" width="9.6328125" style="177" bestFit="1" customWidth="1"/>
    <col min="265" max="265" width="1.90625" style="177" customWidth="1"/>
    <col min="266" max="266" width="11.36328125" style="177" bestFit="1" customWidth="1"/>
    <col min="267" max="511" width="9.08984375" style="177"/>
    <col min="512" max="512" width="28.453125" style="177" customWidth="1"/>
    <col min="513" max="513" width="2.453125" style="177" customWidth="1"/>
    <col min="514" max="515" width="10.36328125" style="177" bestFit="1" customWidth="1"/>
    <col min="516" max="516" width="11.36328125" style="177" bestFit="1" customWidth="1"/>
    <col min="517" max="517" width="3.08984375" style="177" customWidth="1"/>
    <col min="518" max="518" width="10.90625" style="177" bestFit="1" customWidth="1"/>
    <col min="519" max="519" width="14" style="177" bestFit="1" customWidth="1"/>
    <col min="520" max="520" width="9.6328125" style="177" bestFit="1" customWidth="1"/>
    <col min="521" max="521" width="1.90625" style="177" customWidth="1"/>
    <col min="522" max="522" width="11.36328125" style="177" bestFit="1" customWidth="1"/>
    <col min="523" max="767" width="9.08984375" style="177"/>
    <col min="768" max="768" width="28.453125" style="177" customWidth="1"/>
    <col min="769" max="769" width="2.453125" style="177" customWidth="1"/>
    <col min="770" max="771" width="10.36328125" style="177" bestFit="1" customWidth="1"/>
    <col min="772" max="772" width="11.36328125" style="177" bestFit="1" customWidth="1"/>
    <col min="773" max="773" width="3.08984375" style="177" customWidth="1"/>
    <col min="774" max="774" width="10.90625" style="177" bestFit="1" customWidth="1"/>
    <col min="775" max="775" width="14" style="177" bestFit="1" customWidth="1"/>
    <col min="776" max="776" width="9.6328125" style="177" bestFit="1" customWidth="1"/>
    <col min="777" max="777" width="1.90625" style="177" customWidth="1"/>
    <col min="778" max="778" width="11.36328125" style="177" bestFit="1" customWidth="1"/>
    <col min="779" max="1023" width="9.08984375" style="177"/>
    <col min="1024" max="1024" width="28.453125" style="177" customWidth="1"/>
    <col min="1025" max="1025" width="2.453125" style="177" customWidth="1"/>
    <col min="1026" max="1027" width="10.36328125" style="177" bestFit="1" customWidth="1"/>
    <col min="1028" max="1028" width="11.36328125" style="177" bestFit="1" customWidth="1"/>
    <col min="1029" max="1029" width="3.08984375" style="177" customWidth="1"/>
    <col min="1030" max="1030" width="10.90625" style="177" bestFit="1" customWidth="1"/>
    <col min="1031" max="1031" width="14" style="177" bestFit="1" customWidth="1"/>
    <col min="1032" max="1032" width="9.6328125" style="177" bestFit="1" customWidth="1"/>
    <col min="1033" max="1033" width="1.90625" style="177" customWidth="1"/>
    <col min="1034" max="1034" width="11.36328125" style="177" bestFit="1" customWidth="1"/>
    <col min="1035" max="1279" width="9.08984375" style="177"/>
    <col min="1280" max="1280" width="28.453125" style="177" customWidth="1"/>
    <col min="1281" max="1281" width="2.453125" style="177" customWidth="1"/>
    <col min="1282" max="1283" width="10.36328125" style="177" bestFit="1" customWidth="1"/>
    <col min="1284" max="1284" width="11.36328125" style="177" bestFit="1" customWidth="1"/>
    <col min="1285" max="1285" width="3.08984375" style="177" customWidth="1"/>
    <col min="1286" max="1286" width="10.90625" style="177" bestFit="1" customWidth="1"/>
    <col min="1287" max="1287" width="14" style="177" bestFit="1" customWidth="1"/>
    <col min="1288" max="1288" width="9.6328125" style="177" bestFit="1" customWidth="1"/>
    <col min="1289" max="1289" width="1.90625" style="177" customWidth="1"/>
    <col min="1290" max="1290" width="11.36328125" style="177" bestFit="1" customWidth="1"/>
    <col min="1291" max="1535" width="9.08984375" style="177"/>
    <col min="1536" max="1536" width="28.453125" style="177" customWidth="1"/>
    <col min="1537" max="1537" width="2.453125" style="177" customWidth="1"/>
    <col min="1538" max="1539" width="10.36328125" style="177" bestFit="1" customWidth="1"/>
    <col min="1540" max="1540" width="11.36328125" style="177" bestFit="1" customWidth="1"/>
    <col min="1541" max="1541" width="3.08984375" style="177" customWidth="1"/>
    <col min="1542" max="1542" width="10.90625" style="177" bestFit="1" customWidth="1"/>
    <col min="1543" max="1543" width="14" style="177" bestFit="1" customWidth="1"/>
    <col min="1544" max="1544" width="9.6328125" style="177" bestFit="1" customWidth="1"/>
    <col min="1545" max="1545" width="1.90625" style="177" customWidth="1"/>
    <col min="1546" max="1546" width="11.36328125" style="177" bestFit="1" customWidth="1"/>
    <col min="1547" max="1791" width="9.08984375" style="177"/>
    <col min="1792" max="1792" width="28.453125" style="177" customWidth="1"/>
    <col min="1793" max="1793" width="2.453125" style="177" customWidth="1"/>
    <col min="1794" max="1795" width="10.36328125" style="177" bestFit="1" customWidth="1"/>
    <col min="1796" max="1796" width="11.36328125" style="177" bestFit="1" customWidth="1"/>
    <col min="1797" max="1797" width="3.08984375" style="177" customWidth="1"/>
    <col min="1798" max="1798" width="10.90625" style="177" bestFit="1" customWidth="1"/>
    <col min="1799" max="1799" width="14" style="177" bestFit="1" customWidth="1"/>
    <col min="1800" max="1800" width="9.6328125" style="177" bestFit="1" customWidth="1"/>
    <col min="1801" max="1801" width="1.90625" style="177" customWidth="1"/>
    <col min="1802" max="1802" width="11.36328125" style="177" bestFit="1" customWidth="1"/>
    <col min="1803" max="2047" width="9.08984375" style="177"/>
    <col min="2048" max="2048" width="28.453125" style="177" customWidth="1"/>
    <col min="2049" max="2049" width="2.453125" style="177" customWidth="1"/>
    <col min="2050" max="2051" width="10.36328125" style="177" bestFit="1" customWidth="1"/>
    <col min="2052" max="2052" width="11.36328125" style="177" bestFit="1" customWidth="1"/>
    <col min="2053" max="2053" width="3.08984375" style="177" customWidth="1"/>
    <col min="2054" max="2054" width="10.90625" style="177" bestFit="1" customWidth="1"/>
    <col min="2055" max="2055" width="14" style="177" bestFit="1" customWidth="1"/>
    <col min="2056" max="2056" width="9.6328125" style="177" bestFit="1" customWidth="1"/>
    <col min="2057" max="2057" width="1.90625" style="177" customWidth="1"/>
    <col min="2058" max="2058" width="11.36328125" style="177" bestFit="1" customWidth="1"/>
    <col min="2059" max="2303" width="9.08984375" style="177"/>
    <col min="2304" max="2304" width="28.453125" style="177" customWidth="1"/>
    <col min="2305" max="2305" width="2.453125" style="177" customWidth="1"/>
    <col min="2306" max="2307" width="10.36328125" style="177" bestFit="1" customWidth="1"/>
    <col min="2308" max="2308" width="11.36328125" style="177" bestFit="1" customWidth="1"/>
    <col min="2309" max="2309" width="3.08984375" style="177" customWidth="1"/>
    <col min="2310" max="2310" width="10.90625" style="177" bestFit="1" customWidth="1"/>
    <col min="2311" max="2311" width="14" style="177" bestFit="1" customWidth="1"/>
    <col min="2312" max="2312" width="9.6328125" style="177" bestFit="1" customWidth="1"/>
    <col min="2313" max="2313" width="1.90625" style="177" customWidth="1"/>
    <col min="2314" max="2314" width="11.36328125" style="177" bestFit="1" customWidth="1"/>
    <col min="2315" max="2559" width="9.08984375" style="177"/>
    <col min="2560" max="2560" width="28.453125" style="177" customWidth="1"/>
    <col min="2561" max="2561" width="2.453125" style="177" customWidth="1"/>
    <col min="2562" max="2563" width="10.36328125" style="177" bestFit="1" customWidth="1"/>
    <col min="2564" max="2564" width="11.36328125" style="177" bestFit="1" customWidth="1"/>
    <col min="2565" max="2565" width="3.08984375" style="177" customWidth="1"/>
    <col min="2566" max="2566" width="10.90625" style="177" bestFit="1" customWidth="1"/>
    <col min="2567" max="2567" width="14" style="177" bestFit="1" customWidth="1"/>
    <col min="2568" max="2568" width="9.6328125" style="177" bestFit="1" customWidth="1"/>
    <col min="2569" max="2569" width="1.90625" style="177" customWidth="1"/>
    <col min="2570" max="2570" width="11.36328125" style="177" bestFit="1" customWidth="1"/>
    <col min="2571" max="2815" width="9.08984375" style="177"/>
    <col min="2816" max="2816" width="28.453125" style="177" customWidth="1"/>
    <col min="2817" max="2817" width="2.453125" style="177" customWidth="1"/>
    <col min="2818" max="2819" width="10.36328125" style="177" bestFit="1" customWidth="1"/>
    <col min="2820" max="2820" width="11.36328125" style="177" bestFit="1" customWidth="1"/>
    <col min="2821" max="2821" width="3.08984375" style="177" customWidth="1"/>
    <col min="2822" max="2822" width="10.90625" style="177" bestFit="1" customWidth="1"/>
    <col min="2823" max="2823" width="14" style="177" bestFit="1" customWidth="1"/>
    <col min="2824" max="2824" width="9.6328125" style="177" bestFit="1" customWidth="1"/>
    <col min="2825" max="2825" width="1.90625" style="177" customWidth="1"/>
    <col min="2826" max="2826" width="11.36328125" style="177" bestFit="1" customWidth="1"/>
    <col min="2827" max="3071" width="9.08984375" style="177"/>
    <col min="3072" max="3072" width="28.453125" style="177" customWidth="1"/>
    <col min="3073" max="3073" width="2.453125" style="177" customWidth="1"/>
    <col min="3074" max="3075" width="10.36328125" style="177" bestFit="1" customWidth="1"/>
    <col min="3076" max="3076" width="11.36328125" style="177" bestFit="1" customWidth="1"/>
    <col min="3077" max="3077" width="3.08984375" style="177" customWidth="1"/>
    <col min="3078" max="3078" width="10.90625" style="177" bestFit="1" customWidth="1"/>
    <col min="3079" max="3079" width="14" style="177" bestFit="1" customWidth="1"/>
    <col min="3080" max="3080" width="9.6328125" style="177" bestFit="1" customWidth="1"/>
    <col min="3081" max="3081" width="1.90625" style="177" customWidth="1"/>
    <col min="3082" max="3082" width="11.36328125" style="177" bestFit="1" customWidth="1"/>
    <col min="3083" max="3327" width="9.08984375" style="177"/>
    <col min="3328" max="3328" width="28.453125" style="177" customWidth="1"/>
    <col min="3329" max="3329" width="2.453125" style="177" customWidth="1"/>
    <col min="3330" max="3331" width="10.36328125" style="177" bestFit="1" customWidth="1"/>
    <col min="3332" max="3332" width="11.36328125" style="177" bestFit="1" customWidth="1"/>
    <col min="3333" max="3333" width="3.08984375" style="177" customWidth="1"/>
    <col min="3334" max="3334" width="10.90625" style="177" bestFit="1" customWidth="1"/>
    <col min="3335" max="3335" width="14" style="177" bestFit="1" customWidth="1"/>
    <col min="3336" max="3336" width="9.6328125" style="177" bestFit="1" customWidth="1"/>
    <col min="3337" max="3337" width="1.90625" style="177" customWidth="1"/>
    <col min="3338" max="3338" width="11.36328125" style="177" bestFit="1" customWidth="1"/>
    <col min="3339" max="3583" width="9.08984375" style="177"/>
    <col min="3584" max="3584" width="28.453125" style="177" customWidth="1"/>
    <col min="3585" max="3585" width="2.453125" style="177" customWidth="1"/>
    <col min="3586" max="3587" width="10.36328125" style="177" bestFit="1" customWidth="1"/>
    <col min="3588" max="3588" width="11.36328125" style="177" bestFit="1" customWidth="1"/>
    <col min="3589" max="3589" width="3.08984375" style="177" customWidth="1"/>
    <col min="3590" max="3590" width="10.90625" style="177" bestFit="1" customWidth="1"/>
    <col min="3591" max="3591" width="14" style="177" bestFit="1" customWidth="1"/>
    <col min="3592" max="3592" width="9.6328125" style="177" bestFit="1" customWidth="1"/>
    <col min="3593" max="3593" width="1.90625" style="177" customWidth="1"/>
    <col min="3594" max="3594" width="11.36328125" style="177" bestFit="1" customWidth="1"/>
    <col min="3595" max="3839" width="9.08984375" style="177"/>
    <col min="3840" max="3840" width="28.453125" style="177" customWidth="1"/>
    <col min="3841" max="3841" width="2.453125" style="177" customWidth="1"/>
    <col min="3842" max="3843" width="10.36328125" style="177" bestFit="1" customWidth="1"/>
    <col min="3844" max="3844" width="11.36328125" style="177" bestFit="1" customWidth="1"/>
    <col min="3845" max="3845" width="3.08984375" style="177" customWidth="1"/>
    <col min="3846" max="3846" width="10.90625" style="177" bestFit="1" customWidth="1"/>
    <col min="3847" max="3847" width="14" style="177" bestFit="1" customWidth="1"/>
    <col min="3848" max="3848" width="9.6328125" style="177" bestFit="1" customWidth="1"/>
    <col min="3849" max="3849" width="1.90625" style="177" customWidth="1"/>
    <col min="3850" max="3850" width="11.36328125" style="177" bestFit="1" customWidth="1"/>
    <col min="3851" max="4095" width="9.08984375" style="177"/>
    <col min="4096" max="4096" width="28.453125" style="177" customWidth="1"/>
    <col min="4097" max="4097" width="2.453125" style="177" customWidth="1"/>
    <col min="4098" max="4099" width="10.36328125" style="177" bestFit="1" customWidth="1"/>
    <col min="4100" max="4100" width="11.36328125" style="177" bestFit="1" customWidth="1"/>
    <col min="4101" max="4101" width="3.08984375" style="177" customWidth="1"/>
    <col min="4102" max="4102" width="10.90625" style="177" bestFit="1" customWidth="1"/>
    <col min="4103" max="4103" width="14" style="177" bestFit="1" customWidth="1"/>
    <col min="4104" max="4104" width="9.6328125" style="177" bestFit="1" customWidth="1"/>
    <col min="4105" max="4105" width="1.90625" style="177" customWidth="1"/>
    <col min="4106" max="4106" width="11.36328125" style="177" bestFit="1" customWidth="1"/>
    <col min="4107" max="4351" width="9.08984375" style="177"/>
    <col min="4352" max="4352" width="28.453125" style="177" customWidth="1"/>
    <col min="4353" max="4353" width="2.453125" style="177" customWidth="1"/>
    <col min="4354" max="4355" width="10.36328125" style="177" bestFit="1" customWidth="1"/>
    <col min="4356" max="4356" width="11.36328125" style="177" bestFit="1" customWidth="1"/>
    <col min="4357" max="4357" width="3.08984375" style="177" customWidth="1"/>
    <col min="4358" max="4358" width="10.90625" style="177" bestFit="1" customWidth="1"/>
    <col min="4359" max="4359" width="14" style="177" bestFit="1" customWidth="1"/>
    <col min="4360" max="4360" width="9.6328125" style="177" bestFit="1" customWidth="1"/>
    <col min="4361" max="4361" width="1.90625" style="177" customWidth="1"/>
    <col min="4362" max="4362" width="11.36328125" style="177" bestFit="1" customWidth="1"/>
    <col min="4363" max="4607" width="9.08984375" style="177"/>
    <col min="4608" max="4608" width="28.453125" style="177" customWidth="1"/>
    <col min="4609" max="4609" width="2.453125" style="177" customWidth="1"/>
    <col min="4610" max="4611" width="10.36328125" style="177" bestFit="1" customWidth="1"/>
    <col min="4612" max="4612" width="11.36328125" style="177" bestFit="1" customWidth="1"/>
    <col min="4613" max="4613" width="3.08984375" style="177" customWidth="1"/>
    <col min="4614" max="4614" width="10.90625" style="177" bestFit="1" customWidth="1"/>
    <col min="4615" max="4615" width="14" style="177" bestFit="1" customWidth="1"/>
    <col min="4616" max="4616" width="9.6328125" style="177" bestFit="1" customWidth="1"/>
    <col min="4617" max="4617" width="1.90625" style="177" customWidth="1"/>
    <col min="4618" max="4618" width="11.36328125" style="177" bestFit="1" customWidth="1"/>
    <col min="4619" max="4863" width="9.08984375" style="177"/>
    <col min="4864" max="4864" width="28.453125" style="177" customWidth="1"/>
    <col min="4865" max="4865" width="2.453125" style="177" customWidth="1"/>
    <col min="4866" max="4867" width="10.36328125" style="177" bestFit="1" customWidth="1"/>
    <col min="4868" max="4868" width="11.36328125" style="177" bestFit="1" customWidth="1"/>
    <col min="4869" max="4869" width="3.08984375" style="177" customWidth="1"/>
    <col min="4870" max="4870" width="10.90625" style="177" bestFit="1" customWidth="1"/>
    <col min="4871" max="4871" width="14" style="177" bestFit="1" customWidth="1"/>
    <col min="4872" max="4872" width="9.6328125" style="177" bestFit="1" customWidth="1"/>
    <col min="4873" max="4873" width="1.90625" style="177" customWidth="1"/>
    <col min="4874" max="4874" width="11.36328125" style="177" bestFit="1" customWidth="1"/>
    <col min="4875" max="5119" width="9.08984375" style="177"/>
    <col min="5120" max="5120" width="28.453125" style="177" customWidth="1"/>
    <col min="5121" max="5121" width="2.453125" style="177" customWidth="1"/>
    <col min="5122" max="5123" width="10.36328125" style="177" bestFit="1" customWidth="1"/>
    <col min="5124" max="5124" width="11.36328125" style="177" bestFit="1" customWidth="1"/>
    <col min="5125" max="5125" width="3.08984375" style="177" customWidth="1"/>
    <col min="5126" max="5126" width="10.90625" style="177" bestFit="1" customWidth="1"/>
    <col min="5127" max="5127" width="14" style="177" bestFit="1" customWidth="1"/>
    <col min="5128" max="5128" width="9.6328125" style="177" bestFit="1" customWidth="1"/>
    <col min="5129" max="5129" width="1.90625" style="177" customWidth="1"/>
    <col min="5130" max="5130" width="11.36328125" style="177" bestFit="1" customWidth="1"/>
    <col min="5131" max="5375" width="9.08984375" style="177"/>
    <col min="5376" max="5376" width="28.453125" style="177" customWidth="1"/>
    <col min="5377" max="5377" width="2.453125" style="177" customWidth="1"/>
    <col min="5378" max="5379" width="10.36328125" style="177" bestFit="1" customWidth="1"/>
    <col min="5380" max="5380" width="11.36328125" style="177" bestFit="1" customWidth="1"/>
    <col min="5381" max="5381" width="3.08984375" style="177" customWidth="1"/>
    <col min="5382" max="5382" width="10.90625" style="177" bestFit="1" customWidth="1"/>
    <col min="5383" max="5383" width="14" style="177" bestFit="1" customWidth="1"/>
    <col min="5384" max="5384" width="9.6328125" style="177" bestFit="1" customWidth="1"/>
    <col min="5385" max="5385" width="1.90625" style="177" customWidth="1"/>
    <col min="5386" max="5386" width="11.36328125" style="177" bestFit="1" customWidth="1"/>
    <col min="5387" max="5631" width="9.08984375" style="177"/>
    <col min="5632" max="5632" width="28.453125" style="177" customWidth="1"/>
    <col min="5633" max="5633" width="2.453125" style="177" customWidth="1"/>
    <col min="5634" max="5635" width="10.36328125" style="177" bestFit="1" customWidth="1"/>
    <col min="5636" max="5636" width="11.36328125" style="177" bestFit="1" customWidth="1"/>
    <col min="5637" max="5637" width="3.08984375" style="177" customWidth="1"/>
    <col min="5638" max="5638" width="10.90625" style="177" bestFit="1" customWidth="1"/>
    <col min="5639" max="5639" width="14" style="177" bestFit="1" customWidth="1"/>
    <col min="5640" max="5640" width="9.6328125" style="177" bestFit="1" customWidth="1"/>
    <col min="5641" max="5641" width="1.90625" style="177" customWidth="1"/>
    <col min="5642" max="5642" width="11.36328125" style="177" bestFit="1" customWidth="1"/>
    <col min="5643" max="5887" width="9.08984375" style="177"/>
    <col min="5888" max="5888" width="28.453125" style="177" customWidth="1"/>
    <col min="5889" max="5889" width="2.453125" style="177" customWidth="1"/>
    <col min="5890" max="5891" width="10.36328125" style="177" bestFit="1" customWidth="1"/>
    <col min="5892" max="5892" width="11.36328125" style="177" bestFit="1" customWidth="1"/>
    <col min="5893" max="5893" width="3.08984375" style="177" customWidth="1"/>
    <col min="5894" max="5894" width="10.90625" style="177" bestFit="1" customWidth="1"/>
    <col min="5895" max="5895" width="14" style="177" bestFit="1" customWidth="1"/>
    <col min="5896" max="5896" width="9.6328125" style="177" bestFit="1" customWidth="1"/>
    <col min="5897" max="5897" width="1.90625" style="177" customWidth="1"/>
    <col min="5898" max="5898" width="11.36328125" style="177" bestFit="1" customWidth="1"/>
    <col min="5899" max="6143" width="9.08984375" style="177"/>
    <col min="6144" max="6144" width="28.453125" style="177" customWidth="1"/>
    <col min="6145" max="6145" width="2.453125" style="177" customWidth="1"/>
    <col min="6146" max="6147" width="10.36328125" style="177" bestFit="1" customWidth="1"/>
    <col min="6148" max="6148" width="11.36328125" style="177" bestFit="1" customWidth="1"/>
    <col min="6149" max="6149" width="3.08984375" style="177" customWidth="1"/>
    <col min="6150" max="6150" width="10.90625" style="177" bestFit="1" customWidth="1"/>
    <col min="6151" max="6151" width="14" style="177" bestFit="1" customWidth="1"/>
    <col min="6152" max="6152" width="9.6328125" style="177" bestFit="1" customWidth="1"/>
    <col min="6153" max="6153" width="1.90625" style="177" customWidth="1"/>
    <col min="6154" max="6154" width="11.36328125" style="177" bestFit="1" customWidth="1"/>
    <col min="6155" max="6399" width="9.08984375" style="177"/>
    <col min="6400" max="6400" width="28.453125" style="177" customWidth="1"/>
    <col min="6401" max="6401" width="2.453125" style="177" customWidth="1"/>
    <col min="6402" max="6403" width="10.36328125" style="177" bestFit="1" customWidth="1"/>
    <col min="6404" max="6404" width="11.36328125" style="177" bestFit="1" customWidth="1"/>
    <col min="6405" max="6405" width="3.08984375" style="177" customWidth="1"/>
    <col min="6406" max="6406" width="10.90625" style="177" bestFit="1" customWidth="1"/>
    <col min="6407" max="6407" width="14" style="177" bestFit="1" customWidth="1"/>
    <col min="6408" max="6408" width="9.6328125" style="177" bestFit="1" customWidth="1"/>
    <col min="6409" max="6409" width="1.90625" style="177" customWidth="1"/>
    <col min="6410" max="6410" width="11.36328125" style="177" bestFit="1" customWidth="1"/>
    <col min="6411" max="6655" width="9.08984375" style="177"/>
    <col min="6656" max="6656" width="28.453125" style="177" customWidth="1"/>
    <col min="6657" max="6657" width="2.453125" style="177" customWidth="1"/>
    <col min="6658" max="6659" width="10.36328125" style="177" bestFit="1" customWidth="1"/>
    <col min="6660" max="6660" width="11.36328125" style="177" bestFit="1" customWidth="1"/>
    <col min="6661" max="6661" width="3.08984375" style="177" customWidth="1"/>
    <col min="6662" max="6662" width="10.90625" style="177" bestFit="1" customWidth="1"/>
    <col min="6663" max="6663" width="14" style="177" bestFit="1" customWidth="1"/>
    <col min="6664" max="6664" width="9.6328125" style="177" bestFit="1" customWidth="1"/>
    <col min="6665" max="6665" width="1.90625" style="177" customWidth="1"/>
    <col min="6666" max="6666" width="11.36328125" style="177" bestFit="1" customWidth="1"/>
    <col min="6667" max="6911" width="9.08984375" style="177"/>
    <col min="6912" max="6912" width="28.453125" style="177" customWidth="1"/>
    <col min="6913" max="6913" width="2.453125" style="177" customWidth="1"/>
    <col min="6914" max="6915" width="10.36328125" style="177" bestFit="1" customWidth="1"/>
    <col min="6916" max="6916" width="11.36328125" style="177" bestFit="1" customWidth="1"/>
    <col min="6917" max="6917" width="3.08984375" style="177" customWidth="1"/>
    <col min="6918" max="6918" width="10.90625" style="177" bestFit="1" customWidth="1"/>
    <col min="6919" max="6919" width="14" style="177" bestFit="1" customWidth="1"/>
    <col min="6920" max="6920" width="9.6328125" style="177" bestFit="1" customWidth="1"/>
    <col min="6921" max="6921" width="1.90625" style="177" customWidth="1"/>
    <col min="6922" max="6922" width="11.36328125" style="177" bestFit="1" customWidth="1"/>
    <col min="6923" max="7167" width="9.08984375" style="177"/>
    <col min="7168" max="7168" width="28.453125" style="177" customWidth="1"/>
    <col min="7169" max="7169" width="2.453125" style="177" customWidth="1"/>
    <col min="7170" max="7171" width="10.36328125" style="177" bestFit="1" customWidth="1"/>
    <col min="7172" max="7172" width="11.36328125" style="177" bestFit="1" customWidth="1"/>
    <col min="7173" max="7173" width="3.08984375" style="177" customWidth="1"/>
    <col min="7174" max="7174" width="10.90625" style="177" bestFit="1" customWidth="1"/>
    <col min="7175" max="7175" width="14" style="177" bestFit="1" customWidth="1"/>
    <col min="7176" max="7176" width="9.6328125" style="177" bestFit="1" customWidth="1"/>
    <col min="7177" max="7177" width="1.90625" style="177" customWidth="1"/>
    <col min="7178" max="7178" width="11.36328125" style="177" bestFit="1" customWidth="1"/>
    <col min="7179" max="7423" width="9.08984375" style="177"/>
    <col min="7424" max="7424" width="28.453125" style="177" customWidth="1"/>
    <col min="7425" max="7425" width="2.453125" style="177" customWidth="1"/>
    <col min="7426" max="7427" width="10.36328125" style="177" bestFit="1" customWidth="1"/>
    <col min="7428" max="7428" width="11.36328125" style="177" bestFit="1" customWidth="1"/>
    <col min="7429" max="7429" width="3.08984375" style="177" customWidth="1"/>
    <col min="7430" max="7430" width="10.90625" style="177" bestFit="1" customWidth="1"/>
    <col min="7431" max="7431" width="14" style="177" bestFit="1" customWidth="1"/>
    <col min="7432" max="7432" width="9.6328125" style="177" bestFit="1" customWidth="1"/>
    <col min="7433" max="7433" width="1.90625" style="177" customWidth="1"/>
    <col min="7434" max="7434" width="11.36328125" style="177" bestFit="1" customWidth="1"/>
    <col min="7435" max="7679" width="9.08984375" style="177"/>
    <col min="7680" max="7680" width="28.453125" style="177" customWidth="1"/>
    <col min="7681" max="7681" width="2.453125" style="177" customWidth="1"/>
    <col min="7682" max="7683" width="10.36328125" style="177" bestFit="1" customWidth="1"/>
    <col min="7684" max="7684" width="11.36328125" style="177" bestFit="1" customWidth="1"/>
    <col min="7685" max="7685" width="3.08984375" style="177" customWidth="1"/>
    <col min="7686" max="7686" width="10.90625" style="177" bestFit="1" customWidth="1"/>
    <col min="7687" max="7687" width="14" style="177" bestFit="1" customWidth="1"/>
    <col min="7688" max="7688" width="9.6328125" style="177" bestFit="1" customWidth="1"/>
    <col min="7689" max="7689" width="1.90625" style="177" customWidth="1"/>
    <col min="7690" max="7690" width="11.36328125" style="177" bestFit="1" customWidth="1"/>
    <col min="7691" max="7935" width="9.08984375" style="177"/>
    <col min="7936" max="7936" width="28.453125" style="177" customWidth="1"/>
    <col min="7937" max="7937" width="2.453125" style="177" customWidth="1"/>
    <col min="7938" max="7939" width="10.36328125" style="177" bestFit="1" customWidth="1"/>
    <col min="7940" max="7940" width="11.36328125" style="177" bestFit="1" customWidth="1"/>
    <col min="7941" max="7941" width="3.08984375" style="177" customWidth="1"/>
    <col min="7942" max="7942" width="10.90625" style="177" bestFit="1" customWidth="1"/>
    <col min="7943" max="7943" width="14" style="177" bestFit="1" customWidth="1"/>
    <col min="7944" max="7944" width="9.6328125" style="177" bestFit="1" customWidth="1"/>
    <col min="7945" max="7945" width="1.90625" style="177" customWidth="1"/>
    <col min="7946" max="7946" width="11.36328125" style="177" bestFit="1" customWidth="1"/>
    <col min="7947" max="8191" width="9.08984375" style="177"/>
    <col min="8192" max="8192" width="28.453125" style="177" customWidth="1"/>
    <col min="8193" max="8193" width="2.453125" style="177" customWidth="1"/>
    <col min="8194" max="8195" width="10.36328125" style="177" bestFit="1" customWidth="1"/>
    <col min="8196" max="8196" width="11.36328125" style="177" bestFit="1" customWidth="1"/>
    <col min="8197" max="8197" width="3.08984375" style="177" customWidth="1"/>
    <col min="8198" max="8198" width="10.90625" style="177" bestFit="1" customWidth="1"/>
    <col min="8199" max="8199" width="14" style="177" bestFit="1" customWidth="1"/>
    <col min="8200" max="8200" width="9.6328125" style="177" bestFit="1" customWidth="1"/>
    <col min="8201" max="8201" width="1.90625" style="177" customWidth="1"/>
    <col min="8202" max="8202" width="11.36328125" style="177" bestFit="1" customWidth="1"/>
    <col min="8203" max="8447" width="9.08984375" style="177"/>
    <col min="8448" max="8448" width="28.453125" style="177" customWidth="1"/>
    <col min="8449" max="8449" width="2.453125" style="177" customWidth="1"/>
    <col min="8450" max="8451" width="10.36328125" style="177" bestFit="1" customWidth="1"/>
    <col min="8452" max="8452" width="11.36328125" style="177" bestFit="1" customWidth="1"/>
    <col min="8453" max="8453" width="3.08984375" style="177" customWidth="1"/>
    <col min="8454" max="8454" width="10.90625" style="177" bestFit="1" customWidth="1"/>
    <col min="8455" max="8455" width="14" style="177" bestFit="1" customWidth="1"/>
    <col min="8456" max="8456" width="9.6328125" style="177" bestFit="1" customWidth="1"/>
    <col min="8457" max="8457" width="1.90625" style="177" customWidth="1"/>
    <col min="8458" max="8458" width="11.36328125" style="177" bestFit="1" customWidth="1"/>
    <col min="8459" max="8703" width="9.08984375" style="177"/>
    <col min="8704" max="8704" width="28.453125" style="177" customWidth="1"/>
    <col min="8705" max="8705" width="2.453125" style="177" customWidth="1"/>
    <col min="8706" max="8707" width="10.36328125" style="177" bestFit="1" customWidth="1"/>
    <col min="8708" max="8708" width="11.36328125" style="177" bestFit="1" customWidth="1"/>
    <col min="8709" max="8709" width="3.08984375" style="177" customWidth="1"/>
    <col min="8710" max="8710" width="10.90625" style="177" bestFit="1" customWidth="1"/>
    <col min="8711" max="8711" width="14" style="177" bestFit="1" customWidth="1"/>
    <col min="8712" max="8712" width="9.6328125" style="177" bestFit="1" customWidth="1"/>
    <col min="8713" max="8713" width="1.90625" style="177" customWidth="1"/>
    <col min="8714" max="8714" width="11.36328125" style="177" bestFit="1" customWidth="1"/>
    <col min="8715" max="8959" width="9.08984375" style="177"/>
    <col min="8960" max="8960" width="28.453125" style="177" customWidth="1"/>
    <col min="8961" max="8961" width="2.453125" style="177" customWidth="1"/>
    <col min="8962" max="8963" width="10.36328125" style="177" bestFit="1" customWidth="1"/>
    <col min="8964" max="8964" width="11.36328125" style="177" bestFit="1" customWidth="1"/>
    <col min="8965" max="8965" width="3.08984375" style="177" customWidth="1"/>
    <col min="8966" max="8966" width="10.90625" style="177" bestFit="1" customWidth="1"/>
    <col min="8967" max="8967" width="14" style="177" bestFit="1" customWidth="1"/>
    <col min="8968" max="8968" width="9.6328125" style="177" bestFit="1" customWidth="1"/>
    <col min="8969" max="8969" width="1.90625" style="177" customWidth="1"/>
    <col min="8970" max="8970" width="11.36328125" style="177" bestFit="1" customWidth="1"/>
    <col min="8971" max="9215" width="9.08984375" style="177"/>
    <col min="9216" max="9216" width="28.453125" style="177" customWidth="1"/>
    <col min="9217" max="9217" width="2.453125" style="177" customWidth="1"/>
    <col min="9218" max="9219" width="10.36328125" style="177" bestFit="1" customWidth="1"/>
    <col min="9220" max="9220" width="11.36328125" style="177" bestFit="1" customWidth="1"/>
    <col min="9221" max="9221" width="3.08984375" style="177" customWidth="1"/>
    <col min="9222" max="9222" width="10.90625" style="177" bestFit="1" customWidth="1"/>
    <col min="9223" max="9223" width="14" style="177" bestFit="1" customWidth="1"/>
    <col min="9224" max="9224" width="9.6328125" style="177" bestFit="1" customWidth="1"/>
    <col min="9225" max="9225" width="1.90625" style="177" customWidth="1"/>
    <col min="9226" max="9226" width="11.36328125" style="177" bestFit="1" customWidth="1"/>
    <col min="9227" max="9471" width="9.08984375" style="177"/>
    <col min="9472" max="9472" width="28.453125" style="177" customWidth="1"/>
    <col min="9473" max="9473" width="2.453125" style="177" customWidth="1"/>
    <col min="9474" max="9475" width="10.36328125" style="177" bestFit="1" customWidth="1"/>
    <col min="9476" max="9476" width="11.36328125" style="177" bestFit="1" customWidth="1"/>
    <col min="9477" max="9477" width="3.08984375" style="177" customWidth="1"/>
    <col min="9478" max="9478" width="10.90625" style="177" bestFit="1" customWidth="1"/>
    <col min="9479" max="9479" width="14" style="177" bestFit="1" customWidth="1"/>
    <col min="9480" max="9480" width="9.6328125" style="177" bestFit="1" customWidth="1"/>
    <col min="9481" max="9481" width="1.90625" style="177" customWidth="1"/>
    <col min="9482" max="9482" width="11.36328125" style="177" bestFit="1" customWidth="1"/>
    <col min="9483" max="9727" width="9.08984375" style="177"/>
    <col min="9728" max="9728" width="28.453125" style="177" customWidth="1"/>
    <col min="9729" max="9729" width="2.453125" style="177" customWidth="1"/>
    <col min="9730" max="9731" width="10.36328125" style="177" bestFit="1" customWidth="1"/>
    <col min="9732" max="9732" width="11.36328125" style="177" bestFit="1" customWidth="1"/>
    <col min="9733" max="9733" width="3.08984375" style="177" customWidth="1"/>
    <col min="9734" max="9734" width="10.90625" style="177" bestFit="1" customWidth="1"/>
    <col min="9735" max="9735" width="14" style="177" bestFit="1" customWidth="1"/>
    <col min="9736" max="9736" width="9.6328125" style="177" bestFit="1" customWidth="1"/>
    <col min="9737" max="9737" width="1.90625" style="177" customWidth="1"/>
    <col min="9738" max="9738" width="11.36328125" style="177" bestFit="1" customWidth="1"/>
    <col min="9739" max="9983" width="9.08984375" style="177"/>
    <col min="9984" max="9984" width="28.453125" style="177" customWidth="1"/>
    <col min="9985" max="9985" width="2.453125" style="177" customWidth="1"/>
    <col min="9986" max="9987" width="10.36328125" style="177" bestFit="1" customWidth="1"/>
    <col min="9988" max="9988" width="11.36328125" style="177" bestFit="1" customWidth="1"/>
    <col min="9989" max="9989" width="3.08984375" style="177" customWidth="1"/>
    <col min="9990" max="9990" width="10.90625" style="177" bestFit="1" customWidth="1"/>
    <col min="9991" max="9991" width="14" style="177" bestFit="1" customWidth="1"/>
    <col min="9992" max="9992" width="9.6328125" style="177" bestFit="1" customWidth="1"/>
    <col min="9993" max="9993" width="1.90625" style="177" customWidth="1"/>
    <col min="9994" max="9994" width="11.36328125" style="177" bestFit="1" customWidth="1"/>
    <col min="9995" max="10239" width="9.08984375" style="177"/>
    <col min="10240" max="10240" width="28.453125" style="177" customWidth="1"/>
    <col min="10241" max="10241" width="2.453125" style="177" customWidth="1"/>
    <col min="10242" max="10243" width="10.36328125" style="177" bestFit="1" customWidth="1"/>
    <col min="10244" max="10244" width="11.36328125" style="177" bestFit="1" customWidth="1"/>
    <col min="10245" max="10245" width="3.08984375" style="177" customWidth="1"/>
    <col min="10246" max="10246" width="10.90625" style="177" bestFit="1" customWidth="1"/>
    <col min="10247" max="10247" width="14" style="177" bestFit="1" customWidth="1"/>
    <col min="10248" max="10248" width="9.6328125" style="177" bestFit="1" customWidth="1"/>
    <col min="10249" max="10249" width="1.90625" style="177" customWidth="1"/>
    <col min="10250" max="10250" width="11.36328125" style="177" bestFit="1" customWidth="1"/>
    <col min="10251" max="10495" width="9.08984375" style="177"/>
    <col min="10496" max="10496" width="28.453125" style="177" customWidth="1"/>
    <col min="10497" max="10497" width="2.453125" style="177" customWidth="1"/>
    <col min="10498" max="10499" width="10.36328125" style="177" bestFit="1" customWidth="1"/>
    <col min="10500" max="10500" width="11.36328125" style="177" bestFit="1" customWidth="1"/>
    <col min="10501" max="10501" width="3.08984375" style="177" customWidth="1"/>
    <col min="10502" max="10502" width="10.90625" style="177" bestFit="1" customWidth="1"/>
    <col min="10503" max="10503" width="14" style="177" bestFit="1" customWidth="1"/>
    <col min="10504" max="10504" width="9.6328125" style="177" bestFit="1" customWidth="1"/>
    <col min="10505" max="10505" width="1.90625" style="177" customWidth="1"/>
    <col min="10506" max="10506" width="11.36328125" style="177" bestFit="1" customWidth="1"/>
    <col min="10507" max="10751" width="9.08984375" style="177"/>
    <col min="10752" max="10752" width="28.453125" style="177" customWidth="1"/>
    <col min="10753" max="10753" width="2.453125" style="177" customWidth="1"/>
    <col min="10754" max="10755" width="10.36328125" style="177" bestFit="1" customWidth="1"/>
    <col min="10756" max="10756" width="11.36328125" style="177" bestFit="1" customWidth="1"/>
    <col min="10757" max="10757" width="3.08984375" style="177" customWidth="1"/>
    <col min="10758" max="10758" width="10.90625" style="177" bestFit="1" customWidth="1"/>
    <col min="10759" max="10759" width="14" style="177" bestFit="1" customWidth="1"/>
    <col min="10760" max="10760" width="9.6328125" style="177" bestFit="1" customWidth="1"/>
    <col min="10761" max="10761" width="1.90625" style="177" customWidth="1"/>
    <col min="10762" max="10762" width="11.36328125" style="177" bestFit="1" customWidth="1"/>
    <col min="10763" max="11007" width="9.08984375" style="177"/>
    <col min="11008" max="11008" width="28.453125" style="177" customWidth="1"/>
    <col min="11009" max="11009" width="2.453125" style="177" customWidth="1"/>
    <col min="11010" max="11011" width="10.36328125" style="177" bestFit="1" customWidth="1"/>
    <col min="11012" max="11012" width="11.36328125" style="177" bestFit="1" customWidth="1"/>
    <col min="11013" max="11013" width="3.08984375" style="177" customWidth="1"/>
    <col min="11014" max="11014" width="10.90625" style="177" bestFit="1" customWidth="1"/>
    <col min="11015" max="11015" width="14" style="177" bestFit="1" customWidth="1"/>
    <col min="11016" max="11016" width="9.6328125" style="177" bestFit="1" customWidth="1"/>
    <col min="11017" max="11017" width="1.90625" style="177" customWidth="1"/>
    <col min="11018" max="11018" width="11.36328125" style="177" bestFit="1" customWidth="1"/>
    <col min="11019" max="11263" width="9.08984375" style="177"/>
    <col min="11264" max="11264" width="28.453125" style="177" customWidth="1"/>
    <col min="11265" max="11265" width="2.453125" style="177" customWidth="1"/>
    <col min="11266" max="11267" width="10.36328125" style="177" bestFit="1" customWidth="1"/>
    <col min="11268" max="11268" width="11.36328125" style="177" bestFit="1" customWidth="1"/>
    <col min="11269" max="11269" width="3.08984375" style="177" customWidth="1"/>
    <col min="11270" max="11270" width="10.90625" style="177" bestFit="1" customWidth="1"/>
    <col min="11271" max="11271" width="14" style="177" bestFit="1" customWidth="1"/>
    <col min="11272" max="11272" width="9.6328125" style="177" bestFit="1" customWidth="1"/>
    <col min="11273" max="11273" width="1.90625" style="177" customWidth="1"/>
    <col min="11274" max="11274" width="11.36328125" style="177" bestFit="1" customWidth="1"/>
    <col min="11275" max="11519" width="9.08984375" style="177"/>
    <col min="11520" max="11520" width="28.453125" style="177" customWidth="1"/>
    <col min="11521" max="11521" width="2.453125" style="177" customWidth="1"/>
    <col min="11522" max="11523" width="10.36328125" style="177" bestFit="1" customWidth="1"/>
    <col min="11524" max="11524" width="11.36328125" style="177" bestFit="1" customWidth="1"/>
    <col min="11525" max="11525" width="3.08984375" style="177" customWidth="1"/>
    <col min="11526" max="11526" width="10.90625" style="177" bestFit="1" customWidth="1"/>
    <col min="11527" max="11527" width="14" style="177" bestFit="1" customWidth="1"/>
    <col min="11528" max="11528" width="9.6328125" style="177" bestFit="1" customWidth="1"/>
    <col min="11529" max="11529" width="1.90625" style="177" customWidth="1"/>
    <col min="11530" max="11530" width="11.36328125" style="177" bestFit="1" customWidth="1"/>
    <col min="11531" max="11775" width="9.08984375" style="177"/>
    <col min="11776" max="11776" width="28.453125" style="177" customWidth="1"/>
    <col min="11777" max="11777" width="2.453125" style="177" customWidth="1"/>
    <col min="11778" max="11779" width="10.36328125" style="177" bestFit="1" customWidth="1"/>
    <col min="11780" max="11780" width="11.36328125" style="177" bestFit="1" customWidth="1"/>
    <col min="11781" max="11781" width="3.08984375" style="177" customWidth="1"/>
    <col min="11782" max="11782" width="10.90625" style="177" bestFit="1" customWidth="1"/>
    <col min="11783" max="11783" width="14" style="177" bestFit="1" customWidth="1"/>
    <col min="11784" max="11784" width="9.6328125" style="177" bestFit="1" customWidth="1"/>
    <col min="11785" max="11785" width="1.90625" style="177" customWidth="1"/>
    <col min="11786" max="11786" width="11.36328125" style="177" bestFit="1" customWidth="1"/>
    <col min="11787" max="12031" width="9.08984375" style="177"/>
    <col min="12032" max="12032" width="28.453125" style="177" customWidth="1"/>
    <col min="12033" max="12033" width="2.453125" style="177" customWidth="1"/>
    <col min="12034" max="12035" width="10.36328125" style="177" bestFit="1" customWidth="1"/>
    <col min="12036" max="12036" width="11.36328125" style="177" bestFit="1" customWidth="1"/>
    <col min="12037" max="12037" width="3.08984375" style="177" customWidth="1"/>
    <col min="12038" max="12038" width="10.90625" style="177" bestFit="1" customWidth="1"/>
    <col min="12039" max="12039" width="14" style="177" bestFit="1" customWidth="1"/>
    <col min="12040" max="12040" width="9.6328125" style="177" bestFit="1" customWidth="1"/>
    <col min="12041" max="12041" width="1.90625" style="177" customWidth="1"/>
    <col min="12042" max="12042" width="11.36328125" style="177" bestFit="1" customWidth="1"/>
    <col min="12043" max="12287" width="9.08984375" style="177"/>
    <col min="12288" max="12288" width="28.453125" style="177" customWidth="1"/>
    <col min="12289" max="12289" width="2.453125" style="177" customWidth="1"/>
    <col min="12290" max="12291" width="10.36328125" style="177" bestFit="1" customWidth="1"/>
    <col min="12292" max="12292" width="11.36328125" style="177" bestFit="1" customWidth="1"/>
    <col min="12293" max="12293" width="3.08984375" style="177" customWidth="1"/>
    <col min="12294" max="12294" width="10.90625" style="177" bestFit="1" customWidth="1"/>
    <col min="12295" max="12295" width="14" style="177" bestFit="1" customWidth="1"/>
    <col min="12296" max="12296" width="9.6328125" style="177" bestFit="1" customWidth="1"/>
    <col min="12297" max="12297" width="1.90625" style="177" customWidth="1"/>
    <col min="12298" max="12298" width="11.36328125" style="177" bestFit="1" customWidth="1"/>
    <col min="12299" max="12543" width="9.08984375" style="177"/>
    <col min="12544" max="12544" width="28.453125" style="177" customWidth="1"/>
    <col min="12545" max="12545" width="2.453125" style="177" customWidth="1"/>
    <col min="12546" max="12547" width="10.36328125" style="177" bestFit="1" customWidth="1"/>
    <col min="12548" max="12548" width="11.36328125" style="177" bestFit="1" customWidth="1"/>
    <col min="12549" max="12549" width="3.08984375" style="177" customWidth="1"/>
    <col min="12550" max="12550" width="10.90625" style="177" bestFit="1" customWidth="1"/>
    <col min="12551" max="12551" width="14" style="177" bestFit="1" customWidth="1"/>
    <col min="12552" max="12552" width="9.6328125" style="177" bestFit="1" customWidth="1"/>
    <col min="12553" max="12553" width="1.90625" style="177" customWidth="1"/>
    <col min="12554" max="12554" width="11.36328125" style="177" bestFit="1" customWidth="1"/>
    <col min="12555" max="12799" width="9.08984375" style="177"/>
    <col min="12800" max="12800" width="28.453125" style="177" customWidth="1"/>
    <col min="12801" max="12801" width="2.453125" style="177" customWidth="1"/>
    <col min="12802" max="12803" width="10.36328125" style="177" bestFit="1" customWidth="1"/>
    <col min="12804" max="12804" width="11.36328125" style="177" bestFit="1" customWidth="1"/>
    <col min="12805" max="12805" width="3.08984375" style="177" customWidth="1"/>
    <col min="12806" max="12806" width="10.90625" style="177" bestFit="1" customWidth="1"/>
    <col min="12807" max="12807" width="14" style="177" bestFit="1" customWidth="1"/>
    <col min="12808" max="12808" width="9.6328125" style="177" bestFit="1" customWidth="1"/>
    <col min="12809" max="12809" width="1.90625" style="177" customWidth="1"/>
    <col min="12810" max="12810" width="11.36328125" style="177" bestFit="1" customWidth="1"/>
    <col min="12811" max="13055" width="9.08984375" style="177"/>
    <col min="13056" max="13056" width="28.453125" style="177" customWidth="1"/>
    <col min="13057" max="13057" width="2.453125" style="177" customWidth="1"/>
    <col min="13058" max="13059" width="10.36328125" style="177" bestFit="1" customWidth="1"/>
    <col min="13060" max="13060" width="11.36328125" style="177" bestFit="1" customWidth="1"/>
    <col min="13061" max="13061" width="3.08984375" style="177" customWidth="1"/>
    <col min="13062" max="13062" width="10.90625" style="177" bestFit="1" customWidth="1"/>
    <col min="13063" max="13063" width="14" style="177" bestFit="1" customWidth="1"/>
    <col min="13064" max="13064" width="9.6328125" style="177" bestFit="1" customWidth="1"/>
    <col min="13065" max="13065" width="1.90625" style="177" customWidth="1"/>
    <col min="13066" max="13066" width="11.36328125" style="177" bestFit="1" customWidth="1"/>
    <col min="13067" max="13311" width="9.08984375" style="177"/>
    <col min="13312" max="13312" width="28.453125" style="177" customWidth="1"/>
    <col min="13313" max="13313" width="2.453125" style="177" customWidth="1"/>
    <col min="13314" max="13315" width="10.36328125" style="177" bestFit="1" customWidth="1"/>
    <col min="13316" max="13316" width="11.36328125" style="177" bestFit="1" customWidth="1"/>
    <col min="13317" max="13317" width="3.08984375" style="177" customWidth="1"/>
    <col min="13318" max="13318" width="10.90625" style="177" bestFit="1" customWidth="1"/>
    <col min="13319" max="13319" width="14" style="177" bestFit="1" customWidth="1"/>
    <col min="13320" max="13320" width="9.6328125" style="177" bestFit="1" customWidth="1"/>
    <col min="13321" max="13321" width="1.90625" style="177" customWidth="1"/>
    <col min="13322" max="13322" width="11.36328125" style="177" bestFit="1" customWidth="1"/>
    <col min="13323" max="13567" width="9.08984375" style="177"/>
    <col min="13568" max="13568" width="28.453125" style="177" customWidth="1"/>
    <col min="13569" max="13569" width="2.453125" style="177" customWidth="1"/>
    <col min="13570" max="13571" width="10.36328125" style="177" bestFit="1" customWidth="1"/>
    <col min="13572" max="13572" width="11.36328125" style="177" bestFit="1" customWidth="1"/>
    <col min="13573" max="13573" width="3.08984375" style="177" customWidth="1"/>
    <col min="13574" max="13574" width="10.90625" style="177" bestFit="1" customWidth="1"/>
    <col min="13575" max="13575" width="14" style="177" bestFit="1" customWidth="1"/>
    <col min="13576" max="13576" width="9.6328125" style="177" bestFit="1" customWidth="1"/>
    <col min="13577" max="13577" width="1.90625" style="177" customWidth="1"/>
    <col min="13578" max="13578" width="11.36328125" style="177" bestFit="1" customWidth="1"/>
    <col min="13579" max="13823" width="9.08984375" style="177"/>
    <col min="13824" max="13824" width="28.453125" style="177" customWidth="1"/>
    <col min="13825" max="13825" width="2.453125" style="177" customWidth="1"/>
    <col min="13826" max="13827" width="10.36328125" style="177" bestFit="1" customWidth="1"/>
    <col min="13828" max="13828" width="11.36328125" style="177" bestFit="1" customWidth="1"/>
    <col min="13829" max="13829" width="3.08984375" style="177" customWidth="1"/>
    <col min="13830" max="13830" width="10.90625" style="177" bestFit="1" customWidth="1"/>
    <col min="13831" max="13831" width="14" style="177" bestFit="1" customWidth="1"/>
    <col min="13832" max="13832" width="9.6328125" style="177" bestFit="1" customWidth="1"/>
    <col min="13833" max="13833" width="1.90625" style="177" customWidth="1"/>
    <col min="13834" max="13834" width="11.36328125" style="177" bestFit="1" customWidth="1"/>
    <col min="13835" max="14079" width="9.08984375" style="177"/>
    <col min="14080" max="14080" width="28.453125" style="177" customWidth="1"/>
    <col min="14081" max="14081" width="2.453125" style="177" customWidth="1"/>
    <col min="14082" max="14083" width="10.36328125" style="177" bestFit="1" customWidth="1"/>
    <col min="14084" max="14084" width="11.36328125" style="177" bestFit="1" customWidth="1"/>
    <col min="14085" max="14085" width="3.08984375" style="177" customWidth="1"/>
    <col min="14086" max="14086" width="10.90625" style="177" bestFit="1" customWidth="1"/>
    <col min="14087" max="14087" width="14" style="177" bestFit="1" customWidth="1"/>
    <col min="14088" max="14088" width="9.6328125" style="177" bestFit="1" customWidth="1"/>
    <col min="14089" max="14089" width="1.90625" style="177" customWidth="1"/>
    <col min="14090" max="14090" width="11.36328125" style="177" bestFit="1" customWidth="1"/>
    <col min="14091" max="14335" width="9.08984375" style="177"/>
    <col min="14336" max="14336" width="28.453125" style="177" customWidth="1"/>
    <col min="14337" max="14337" width="2.453125" style="177" customWidth="1"/>
    <col min="14338" max="14339" width="10.36328125" style="177" bestFit="1" customWidth="1"/>
    <col min="14340" max="14340" width="11.36328125" style="177" bestFit="1" customWidth="1"/>
    <col min="14341" max="14341" width="3.08984375" style="177" customWidth="1"/>
    <col min="14342" max="14342" width="10.90625" style="177" bestFit="1" customWidth="1"/>
    <col min="14343" max="14343" width="14" style="177" bestFit="1" customWidth="1"/>
    <col min="14344" max="14344" width="9.6328125" style="177" bestFit="1" customWidth="1"/>
    <col min="14345" max="14345" width="1.90625" style="177" customWidth="1"/>
    <col min="14346" max="14346" width="11.36328125" style="177" bestFit="1" customWidth="1"/>
    <col min="14347" max="14591" width="9.08984375" style="177"/>
    <col min="14592" max="14592" width="28.453125" style="177" customWidth="1"/>
    <col min="14593" max="14593" width="2.453125" style="177" customWidth="1"/>
    <col min="14594" max="14595" width="10.36328125" style="177" bestFit="1" customWidth="1"/>
    <col min="14596" max="14596" width="11.36328125" style="177" bestFit="1" customWidth="1"/>
    <col min="14597" max="14597" width="3.08984375" style="177" customWidth="1"/>
    <col min="14598" max="14598" width="10.90625" style="177" bestFit="1" customWidth="1"/>
    <col min="14599" max="14599" width="14" style="177" bestFit="1" customWidth="1"/>
    <col min="14600" max="14600" width="9.6328125" style="177" bestFit="1" customWidth="1"/>
    <col min="14601" max="14601" width="1.90625" style="177" customWidth="1"/>
    <col min="14602" max="14602" width="11.36328125" style="177" bestFit="1" customWidth="1"/>
    <col min="14603" max="14847" width="9.08984375" style="177"/>
    <col min="14848" max="14848" width="28.453125" style="177" customWidth="1"/>
    <col min="14849" max="14849" width="2.453125" style="177" customWidth="1"/>
    <col min="14850" max="14851" width="10.36328125" style="177" bestFit="1" customWidth="1"/>
    <col min="14852" max="14852" width="11.36328125" style="177" bestFit="1" customWidth="1"/>
    <col min="14853" max="14853" width="3.08984375" style="177" customWidth="1"/>
    <col min="14854" max="14854" width="10.90625" style="177" bestFit="1" customWidth="1"/>
    <col min="14855" max="14855" width="14" style="177" bestFit="1" customWidth="1"/>
    <col min="14856" max="14856" width="9.6328125" style="177" bestFit="1" customWidth="1"/>
    <col min="14857" max="14857" width="1.90625" style="177" customWidth="1"/>
    <col min="14858" max="14858" width="11.36328125" style="177" bestFit="1" customWidth="1"/>
    <col min="14859" max="15103" width="9.08984375" style="177"/>
    <col min="15104" max="15104" width="28.453125" style="177" customWidth="1"/>
    <col min="15105" max="15105" width="2.453125" style="177" customWidth="1"/>
    <col min="15106" max="15107" width="10.36328125" style="177" bestFit="1" customWidth="1"/>
    <col min="15108" max="15108" width="11.36328125" style="177" bestFit="1" customWidth="1"/>
    <col min="15109" max="15109" width="3.08984375" style="177" customWidth="1"/>
    <col min="15110" max="15110" width="10.90625" style="177" bestFit="1" customWidth="1"/>
    <col min="15111" max="15111" width="14" style="177" bestFit="1" customWidth="1"/>
    <col min="15112" max="15112" width="9.6328125" style="177" bestFit="1" customWidth="1"/>
    <col min="15113" max="15113" width="1.90625" style="177" customWidth="1"/>
    <col min="15114" max="15114" width="11.36328125" style="177" bestFit="1" customWidth="1"/>
    <col min="15115" max="15359" width="9.08984375" style="177"/>
    <col min="15360" max="15360" width="28.453125" style="177" customWidth="1"/>
    <col min="15361" max="15361" width="2.453125" style="177" customWidth="1"/>
    <col min="15362" max="15363" width="10.36328125" style="177" bestFit="1" customWidth="1"/>
    <col min="15364" max="15364" width="11.36328125" style="177" bestFit="1" customWidth="1"/>
    <col min="15365" max="15365" width="3.08984375" style="177" customWidth="1"/>
    <col min="15366" max="15366" width="10.90625" style="177" bestFit="1" customWidth="1"/>
    <col min="15367" max="15367" width="14" style="177" bestFit="1" customWidth="1"/>
    <col min="15368" max="15368" width="9.6328125" style="177" bestFit="1" customWidth="1"/>
    <col min="15369" max="15369" width="1.90625" style="177" customWidth="1"/>
    <col min="15370" max="15370" width="11.36328125" style="177" bestFit="1" customWidth="1"/>
    <col min="15371" max="15615" width="9.08984375" style="177"/>
    <col min="15616" max="15616" width="28.453125" style="177" customWidth="1"/>
    <col min="15617" max="15617" width="2.453125" style="177" customWidth="1"/>
    <col min="15618" max="15619" width="10.36328125" style="177" bestFit="1" customWidth="1"/>
    <col min="15620" max="15620" width="11.36328125" style="177" bestFit="1" customWidth="1"/>
    <col min="15621" max="15621" width="3.08984375" style="177" customWidth="1"/>
    <col min="15622" max="15622" width="10.90625" style="177" bestFit="1" customWidth="1"/>
    <col min="15623" max="15623" width="14" style="177" bestFit="1" customWidth="1"/>
    <col min="15624" max="15624" width="9.6328125" style="177" bestFit="1" customWidth="1"/>
    <col min="15625" max="15625" width="1.90625" style="177" customWidth="1"/>
    <col min="15626" max="15626" width="11.36328125" style="177" bestFit="1" customWidth="1"/>
    <col min="15627" max="15871" width="9.08984375" style="177"/>
    <col min="15872" max="15872" width="28.453125" style="177" customWidth="1"/>
    <col min="15873" max="15873" width="2.453125" style="177" customWidth="1"/>
    <col min="15874" max="15875" width="10.36328125" style="177" bestFit="1" customWidth="1"/>
    <col min="15876" max="15876" width="11.36328125" style="177" bestFit="1" customWidth="1"/>
    <col min="15877" max="15877" width="3.08984375" style="177" customWidth="1"/>
    <col min="15878" max="15878" width="10.90625" style="177" bestFit="1" customWidth="1"/>
    <col min="15879" max="15879" width="14" style="177" bestFit="1" customWidth="1"/>
    <col min="15880" max="15880" width="9.6328125" style="177" bestFit="1" customWidth="1"/>
    <col min="15881" max="15881" width="1.90625" style="177" customWidth="1"/>
    <col min="15882" max="15882" width="11.36328125" style="177" bestFit="1" customWidth="1"/>
    <col min="15883" max="16127" width="9.08984375" style="177"/>
    <col min="16128" max="16128" width="28.453125" style="177" customWidth="1"/>
    <col min="16129" max="16129" width="2.453125" style="177" customWidth="1"/>
    <col min="16130" max="16131" width="10.36328125" style="177" bestFit="1" customWidth="1"/>
    <col min="16132" max="16132" width="11.36328125" style="177" bestFit="1" customWidth="1"/>
    <col min="16133" max="16133" width="3.08984375" style="177" customWidth="1"/>
    <col min="16134" max="16134" width="10.90625" style="177" bestFit="1" customWidth="1"/>
    <col min="16135" max="16135" width="14" style="177" bestFit="1" customWidth="1"/>
    <col min="16136" max="16136" width="9.6328125" style="177" bestFit="1" customWidth="1"/>
    <col min="16137" max="16137" width="1.90625" style="177" customWidth="1"/>
    <col min="16138" max="16138" width="11.36328125" style="177" bestFit="1" customWidth="1"/>
    <col min="16139" max="16384" width="9.08984375" style="177"/>
  </cols>
  <sheetData>
    <row r="4" spans="2:11" ht="21" customHeight="1" thickBot="1">
      <c r="C4" s="178"/>
      <c r="D4" s="179"/>
      <c r="E4" s="180"/>
      <c r="F4" s="1127" t="s">
        <v>396</v>
      </c>
      <c r="G4" s="1127"/>
      <c r="H4" s="1127"/>
      <c r="I4" s="1127"/>
      <c r="J4" s="1127"/>
      <c r="K4" s="1127"/>
    </row>
    <row r="5" spans="2:11" ht="33" customHeight="1" thickBot="1">
      <c r="D5" s="288" t="s">
        <v>350</v>
      </c>
      <c r="E5" s="180"/>
      <c r="F5" s="350" t="s">
        <v>398</v>
      </c>
      <c r="G5" s="291" t="s">
        <v>397</v>
      </c>
      <c r="H5" s="291"/>
      <c r="I5" s="290" t="s">
        <v>132</v>
      </c>
      <c r="K5" s="184" t="s">
        <v>197</v>
      </c>
    </row>
    <row r="6" spans="2:11">
      <c r="B6" s="177" t="s">
        <v>133</v>
      </c>
      <c r="C6" s="185"/>
      <c r="D6" s="292">
        <v>96400</v>
      </c>
      <c r="E6" s="180"/>
      <c r="F6" s="187">
        <v>64399</v>
      </c>
      <c r="G6" s="187">
        <v>11581</v>
      </c>
      <c r="H6" s="187"/>
      <c r="I6" s="187">
        <f>SUM(F6:H6)</f>
        <v>75980</v>
      </c>
      <c r="K6" s="187">
        <f>+D6-I6</f>
        <v>20420</v>
      </c>
    </row>
    <row r="7" spans="2:11" ht="14">
      <c r="B7" s="177" t="s">
        <v>134</v>
      </c>
      <c r="C7" s="293"/>
      <c r="D7" s="294">
        <v>453100</v>
      </c>
      <c r="E7" s="180"/>
      <c r="F7" s="202">
        <v>71991</v>
      </c>
      <c r="G7" s="358"/>
      <c r="H7" s="295"/>
      <c r="I7" s="190">
        <f t="shared" ref="I7:I13" si="0">SUM(F7:H7)</f>
        <v>71991</v>
      </c>
      <c r="K7" s="190">
        <f>+D7-I7</f>
        <v>381109</v>
      </c>
    </row>
    <row r="8" spans="2:11">
      <c r="B8" s="177" t="s">
        <v>135</v>
      </c>
      <c r="C8" s="293"/>
      <c r="D8" s="294">
        <v>236700</v>
      </c>
      <c r="E8" s="180"/>
      <c r="F8" s="294">
        <v>100165</v>
      </c>
      <c r="G8" s="294">
        <v>0</v>
      </c>
      <c r="H8" s="294"/>
      <c r="I8" s="190">
        <f t="shared" si="0"/>
        <v>100165</v>
      </c>
      <c r="K8" s="190">
        <f>+D8-I8</f>
        <v>136535</v>
      </c>
    </row>
    <row r="9" spans="2:11">
      <c r="B9" s="177" t="s">
        <v>346</v>
      </c>
      <c r="C9" s="293"/>
      <c r="D9" s="296">
        <v>15000</v>
      </c>
      <c r="E9" s="180"/>
      <c r="F9" s="296"/>
      <c r="G9" s="192"/>
      <c r="H9" s="192"/>
      <c r="I9" s="193">
        <f t="shared" si="0"/>
        <v>0</v>
      </c>
      <c r="K9" s="193">
        <f>+D9-I9</f>
        <v>15000</v>
      </c>
    </row>
    <row r="10" spans="2:11">
      <c r="B10" s="177" t="s">
        <v>198</v>
      </c>
      <c r="C10" s="185"/>
      <c r="D10" s="194">
        <f>SUM(D6:D9)</f>
        <v>801200</v>
      </c>
      <c r="E10" s="195"/>
      <c r="F10" s="194">
        <f>SUM(F6:F9)</f>
        <v>236555</v>
      </c>
      <c r="G10" s="194">
        <f>SUM(G6:G9)</f>
        <v>11581</v>
      </c>
      <c r="H10" s="194">
        <f>SUM(H6:H9)</f>
        <v>0</v>
      </c>
      <c r="I10" s="194">
        <f>SUM(I6:I9)</f>
        <v>248136</v>
      </c>
      <c r="K10" s="260">
        <f>SUM(K6:K9)</f>
        <v>553064</v>
      </c>
    </row>
    <row r="11" spans="2:11">
      <c r="B11" s="357" t="s">
        <v>401</v>
      </c>
      <c r="C11" s="185"/>
      <c r="D11" s="194">
        <v>80000</v>
      </c>
      <c r="E11" s="195"/>
      <c r="F11" s="294">
        <v>0</v>
      </c>
      <c r="G11" s="294">
        <v>0</v>
      </c>
      <c r="H11" s="294"/>
      <c r="I11" s="190">
        <f t="shared" ref="I11" si="1">SUM(F11:H11)</f>
        <v>0</v>
      </c>
      <c r="K11" s="190">
        <f>+D11-I11</f>
        <v>80000</v>
      </c>
    </row>
    <row r="12" spans="2:11" ht="13" thickBot="1">
      <c r="B12" s="177" t="s">
        <v>355</v>
      </c>
      <c r="C12" s="185"/>
      <c r="D12" s="360">
        <v>330000</v>
      </c>
      <c r="E12" s="195"/>
      <c r="F12" s="196">
        <v>112946</v>
      </c>
      <c r="G12" s="297"/>
      <c r="H12" s="297"/>
      <c r="I12" s="198">
        <f t="shared" si="0"/>
        <v>112946</v>
      </c>
      <c r="J12" s="181"/>
      <c r="K12" s="261">
        <f>+D12-I12</f>
        <v>217054</v>
      </c>
    </row>
    <row r="13" spans="2:11" hidden="1">
      <c r="B13" s="177" t="s">
        <v>200</v>
      </c>
      <c r="C13" s="293"/>
      <c r="D13" s="192"/>
      <c r="E13" s="180"/>
      <c r="F13" s="192"/>
      <c r="G13" s="192"/>
      <c r="H13" s="192"/>
      <c r="I13" s="193">
        <f t="shared" si="0"/>
        <v>0</v>
      </c>
      <c r="K13" s="262">
        <f>+D13-I13</f>
        <v>0</v>
      </c>
    </row>
    <row r="14" spans="2:11">
      <c r="B14" s="177" t="s">
        <v>138</v>
      </c>
      <c r="C14" s="185"/>
      <c r="D14" s="194">
        <f>SUM(D10:D13)</f>
        <v>1211200</v>
      </c>
      <c r="E14" s="180"/>
      <c r="F14" s="194">
        <f>SUM(F10:F13)</f>
        <v>349501</v>
      </c>
      <c r="G14" s="194">
        <f>SUM(G10:G13)</f>
        <v>11581</v>
      </c>
      <c r="H14" s="194">
        <f>SUM(H10:H13)</f>
        <v>0</v>
      </c>
      <c r="I14" s="194">
        <f>SUM(I10:I13)</f>
        <v>361082</v>
      </c>
      <c r="K14" s="260">
        <f>SUM(K10:K13)</f>
        <v>850118</v>
      </c>
    </row>
    <row r="15" spans="2:11">
      <c r="C15" s="185"/>
      <c r="D15" s="194"/>
      <c r="E15" s="180"/>
      <c r="F15" s="194"/>
      <c r="G15" s="194"/>
      <c r="H15" s="194"/>
      <c r="I15" s="194"/>
      <c r="K15" s="260"/>
    </row>
    <row r="16" spans="2:11">
      <c r="C16" s="293"/>
      <c r="E16" s="180"/>
    </row>
    <row r="17" spans="2:7" ht="13">
      <c r="B17" s="351" t="s">
        <v>84</v>
      </c>
      <c r="C17" s="352"/>
      <c r="D17" s="353"/>
      <c r="E17" s="354"/>
    </row>
    <row r="18" spans="2:7" hidden="1">
      <c r="B18" s="353" t="s">
        <v>202</v>
      </c>
      <c r="C18" s="352"/>
      <c r="D18" s="355">
        <v>18278.87</v>
      </c>
      <c r="E18" s="354"/>
    </row>
    <row r="19" spans="2:7" hidden="1">
      <c r="B19" s="353" t="s">
        <v>203</v>
      </c>
      <c r="C19" s="353"/>
      <c r="D19" s="356">
        <v>13654.45</v>
      </c>
      <c r="E19" s="354"/>
    </row>
    <row r="20" spans="2:7" hidden="1">
      <c r="B20" s="353" t="s">
        <v>204</v>
      </c>
      <c r="C20" s="353"/>
      <c r="D20" s="356">
        <v>7421</v>
      </c>
      <c r="E20" s="354"/>
    </row>
    <row r="21" spans="2:7" ht="14">
      <c r="B21" s="353" t="s">
        <v>400</v>
      </c>
      <c r="C21" s="353"/>
      <c r="D21" s="353"/>
      <c r="E21" s="178"/>
      <c r="F21" s="359">
        <v>112946</v>
      </c>
      <c r="G21" s="301"/>
    </row>
    <row r="22" spans="2:7" ht="14">
      <c r="B22" s="353"/>
      <c r="C22" s="353"/>
      <c r="D22" s="353"/>
      <c r="E22" s="178"/>
      <c r="F22" s="162"/>
      <c r="G22" s="301"/>
    </row>
    <row r="23" spans="2:7" ht="14">
      <c r="B23" s="351" t="s">
        <v>397</v>
      </c>
      <c r="C23" s="352"/>
      <c r="D23" s="353"/>
      <c r="E23" s="354"/>
      <c r="F23" s="17"/>
      <c r="G23" s="301"/>
    </row>
    <row r="24" spans="2:7" ht="14">
      <c r="B24" s="353" t="s">
        <v>399</v>
      </c>
      <c r="C24" s="352"/>
      <c r="D24" s="355"/>
      <c r="E24" s="354"/>
      <c r="F24" s="17">
        <v>11581</v>
      </c>
      <c r="G24" s="301"/>
    </row>
    <row r="25" spans="2:7" ht="14">
      <c r="B25" s="353"/>
      <c r="C25" s="353"/>
      <c r="D25" s="356"/>
      <c r="E25" s="354"/>
      <c r="G25" s="301"/>
    </row>
    <row r="26" spans="2:7" ht="14">
      <c r="B26" s="353"/>
      <c r="C26" s="353"/>
      <c r="D26" s="356"/>
      <c r="E26" s="354"/>
      <c r="G26" s="301"/>
    </row>
    <row r="27" spans="2:7" ht="14">
      <c r="B27" s="353"/>
      <c r="C27" s="353"/>
      <c r="D27" s="353"/>
      <c r="E27" s="178"/>
      <c r="F27" s="353"/>
      <c r="G27" s="301"/>
    </row>
  </sheetData>
  <mergeCells count="1">
    <mergeCell ref="F4:K4"/>
  </mergeCells>
  <pageMargins left="0.75" right="0.75" top="1" bottom="1" header="0.5" footer="0.5"/>
  <pageSetup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topLeftCell="A12" workbookViewId="0">
      <selection activeCell="F10" sqref="F10"/>
    </sheetView>
  </sheetViews>
  <sheetFormatPr defaultColWidth="9.08984375" defaultRowHeight="14.5"/>
  <cols>
    <col min="1" max="1" width="18.6328125" style="361" customWidth="1"/>
    <col min="2" max="2" width="9.08984375" style="361"/>
    <col min="3" max="3" width="22.08984375" style="361" customWidth="1"/>
    <col min="4" max="4" width="9.08984375" style="361"/>
    <col min="5" max="5" width="50.54296875" style="361" customWidth="1"/>
    <col min="6" max="6" width="16.453125" style="361" customWidth="1"/>
    <col min="7" max="7" width="4.453125" style="361" customWidth="1"/>
    <col min="8" max="8" width="11.54296875" style="362" bestFit="1" customWidth="1"/>
    <col min="9" max="9" width="9.08984375" style="361"/>
    <col min="10" max="10" width="10.54296875" style="362" bestFit="1" customWidth="1"/>
    <col min="11" max="11" width="11.54296875" style="361" bestFit="1" customWidth="1"/>
    <col min="12" max="16384" width="9.08984375" style="361"/>
  </cols>
  <sheetData>
    <row r="1" spans="1:9">
      <c r="A1" s="1129" t="s">
        <v>402</v>
      </c>
      <c r="B1" s="1129"/>
      <c r="C1" s="1129"/>
      <c r="D1" s="1129"/>
      <c r="E1" s="1129"/>
      <c r="F1" s="1129"/>
      <c r="G1" s="1129"/>
      <c r="H1" s="1129"/>
    </row>
    <row r="2" spans="1:9">
      <c r="A2" s="363"/>
      <c r="B2" s="363"/>
      <c r="C2" s="363"/>
      <c r="D2" s="363"/>
      <c r="E2" s="363"/>
      <c r="F2" s="363"/>
      <c r="G2" s="363"/>
      <c r="H2" s="363" t="s">
        <v>403</v>
      </c>
    </row>
    <row r="3" spans="1:9">
      <c r="H3" s="364" t="s">
        <v>404</v>
      </c>
    </row>
    <row r="4" spans="1:9">
      <c r="A4" s="365" t="s">
        <v>18</v>
      </c>
      <c r="B4" s="366" t="s">
        <v>0</v>
      </c>
      <c r="C4" s="367"/>
      <c r="D4" s="368" t="s">
        <v>1</v>
      </c>
      <c r="E4" s="369"/>
      <c r="F4" s="370" t="s">
        <v>163</v>
      </c>
      <c r="H4" s="371" t="s">
        <v>405</v>
      </c>
    </row>
    <row r="5" spans="1:9">
      <c r="A5" s="372"/>
      <c r="B5" s="373"/>
      <c r="C5" s="372"/>
      <c r="D5" s="372"/>
      <c r="E5" s="372"/>
      <c r="F5" s="374"/>
    </row>
    <row r="6" spans="1:9">
      <c r="A6" s="372"/>
      <c r="B6" s="375" t="s">
        <v>4</v>
      </c>
      <c r="C6" s="372"/>
      <c r="D6" s="372"/>
      <c r="E6" s="372"/>
      <c r="F6" s="374"/>
    </row>
    <row r="7" spans="1:9">
      <c r="A7" s="372" t="s">
        <v>48</v>
      </c>
      <c r="B7" s="373" t="s">
        <v>304</v>
      </c>
      <c r="C7" s="372"/>
      <c r="D7" s="372" t="s">
        <v>5</v>
      </c>
      <c r="E7" s="372"/>
      <c r="F7" s="376">
        <v>40000</v>
      </c>
      <c r="H7" s="377"/>
    </row>
    <row r="8" spans="1:9">
      <c r="A8" s="372" t="s">
        <v>97</v>
      </c>
      <c r="B8" s="373" t="s">
        <v>306</v>
      </c>
      <c r="C8" s="372"/>
      <c r="D8" s="372" t="s">
        <v>342</v>
      </c>
      <c r="E8" s="372"/>
      <c r="F8" s="374">
        <v>10000</v>
      </c>
    </row>
    <row r="9" spans="1:9">
      <c r="A9" s="372" t="s">
        <v>305</v>
      </c>
      <c r="B9" s="373" t="s">
        <v>306</v>
      </c>
      <c r="C9" s="372" t="s">
        <v>17</v>
      </c>
      <c r="D9" s="372" t="s">
        <v>307</v>
      </c>
      <c r="E9" s="372"/>
      <c r="F9" s="374">
        <v>20100</v>
      </c>
      <c r="H9" s="362">
        <v>34638</v>
      </c>
    </row>
    <row r="10" spans="1:9">
      <c r="A10" s="372" t="s">
        <v>305</v>
      </c>
      <c r="B10" s="373" t="s">
        <v>306</v>
      </c>
      <c r="C10" s="372" t="s">
        <v>17</v>
      </c>
      <c r="D10" s="372" t="s">
        <v>308</v>
      </c>
      <c r="E10" s="372"/>
      <c r="F10" s="374">
        <v>12000</v>
      </c>
      <c r="H10" s="362">
        <v>7738</v>
      </c>
    </row>
    <row r="11" spans="1:9">
      <c r="A11" s="372" t="s">
        <v>305</v>
      </c>
      <c r="B11" s="373" t="s">
        <v>306</v>
      </c>
      <c r="C11" s="372"/>
      <c r="D11" s="372" t="s">
        <v>309</v>
      </c>
      <c r="E11" s="372"/>
      <c r="F11" s="374">
        <v>5200</v>
      </c>
    </row>
    <row r="12" spans="1:9">
      <c r="A12" s="372" t="s">
        <v>305</v>
      </c>
      <c r="B12" s="373" t="s">
        <v>306</v>
      </c>
      <c r="C12" s="372"/>
      <c r="D12" s="372" t="s">
        <v>310</v>
      </c>
      <c r="E12" s="372"/>
      <c r="F12" s="378">
        <v>4000</v>
      </c>
      <c r="H12" s="377">
        <v>22023</v>
      </c>
      <c r="I12" s="361" t="s">
        <v>406</v>
      </c>
    </row>
    <row r="13" spans="1:9">
      <c r="A13" s="372" t="s">
        <v>50</v>
      </c>
      <c r="B13" s="373" t="s">
        <v>306</v>
      </c>
      <c r="C13" s="372"/>
      <c r="D13" s="372" t="s">
        <v>311</v>
      </c>
      <c r="E13" s="372"/>
      <c r="F13" s="374">
        <v>5100</v>
      </c>
    </row>
    <row r="14" spans="1:9" ht="15" thickBot="1">
      <c r="A14" s="372"/>
      <c r="B14" s="373" t="s">
        <v>17</v>
      </c>
      <c r="C14" s="372"/>
      <c r="D14" s="379" t="s">
        <v>215</v>
      </c>
      <c r="E14" s="372"/>
      <c r="F14" s="380">
        <f>SUM(F7:F13)</f>
        <v>96400</v>
      </c>
      <c r="H14" s="380">
        <f>SUM(H7:H13)</f>
        <v>64399</v>
      </c>
    </row>
    <row r="15" spans="1:9" ht="15" thickTop="1">
      <c r="A15" s="372"/>
      <c r="B15" s="373"/>
      <c r="C15" s="372"/>
      <c r="D15" s="372"/>
      <c r="E15" s="372"/>
      <c r="F15" s="374"/>
    </row>
    <row r="16" spans="1:9">
      <c r="A16" s="372"/>
      <c r="B16" s="375" t="s">
        <v>7</v>
      </c>
      <c r="C16" s="372"/>
      <c r="D16" s="372"/>
      <c r="E16" s="372"/>
      <c r="F16" s="374"/>
    </row>
    <row r="17" spans="1:13">
      <c r="A17" s="372" t="s">
        <v>305</v>
      </c>
      <c r="B17" s="381" t="s">
        <v>312</v>
      </c>
      <c r="C17" s="372"/>
      <c r="D17" s="382" t="s">
        <v>378</v>
      </c>
      <c r="E17" s="372"/>
      <c r="F17" s="376">
        <v>5000</v>
      </c>
    </row>
    <row r="18" spans="1:13">
      <c r="A18" s="372" t="s">
        <v>305</v>
      </c>
      <c r="B18" s="381" t="s">
        <v>312</v>
      </c>
      <c r="C18" s="372"/>
      <c r="D18" s="382" t="s">
        <v>379</v>
      </c>
      <c r="E18" s="372"/>
      <c r="F18" s="374">
        <v>55000</v>
      </c>
      <c r="H18" s="362">
        <v>38674</v>
      </c>
    </row>
    <row r="19" spans="1:13">
      <c r="A19" s="372" t="s">
        <v>48</v>
      </c>
      <c r="B19" s="381" t="s">
        <v>312</v>
      </c>
      <c r="C19" s="372"/>
      <c r="D19" s="372" t="s">
        <v>313</v>
      </c>
      <c r="E19" s="372"/>
      <c r="F19" s="374">
        <v>102500</v>
      </c>
    </row>
    <row r="20" spans="1:13">
      <c r="A20" s="372" t="s">
        <v>305</v>
      </c>
      <c r="B20" s="381" t="s">
        <v>312</v>
      </c>
      <c r="C20" s="372"/>
      <c r="D20" s="383" t="s">
        <v>407</v>
      </c>
      <c r="E20" s="372"/>
      <c r="F20" s="374">
        <v>250000</v>
      </c>
      <c r="J20" s="377">
        <v>28888</v>
      </c>
      <c r="K20" s="384" t="s">
        <v>408</v>
      </c>
      <c r="L20" s="384"/>
      <c r="M20" s="384"/>
    </row>
    <row r="21" spans="1:13">
      <c r="A21" s="372" t="s">
        <v>48</v>
      </c>
      <c r="B21" s="381" t="s">
        <v>312</v>
      </c>
      <c r="C21" s="372"/>
      <c r="D21" s="372" t="s">
        <v>315</v>
      </c>
      <c r="E21" s="372"/>
      <c r="F21" s="374">
        <v>5000</v>
      </c>
    </row>
    <row r="22" spans="1:13">
      <c r="A22" s="372" t="s">
        <v>50</v>
      </c>
      <c r="B22" s="381" t="s">
        <v>316</v>
      </c>
      <c r="C22" s="372"/>
      <c r="D22" s="372" t="s">
        <v>317</v>
      </c>
      <c r="E22" s="372"/>
      <c r="F22" s="374">
        <v>5000</v>
      </c>
    </row>
    <row r="23" spans="1:13">
      <c r="A23" s="372" t="s">
        <v>305</v>
      </c>
      <c r="B23" s="373" t="s">
        <v>318</v>
      </c>
      <c r="C23" s="372"/>
      <c r="D23" s="372" t="s">
        <v>319</v>
      </c>
      <c r="E23" s="372"/>
      <c r="F23" s="374">
        <v>7800</v>
      </c>
    </row>
    <row r="24" spans="1:13">
      <c r="A24" s="372" t="s">
        <v>48</v>
      </c>
      <c r="B24" s="373" t="s">
        <v>320</v>
      </c>
      <c r="C24" s="372"/>
      <c r="D24" s="372" t="s">
        <v>321</v>
      </c>
      <c r="E24" s="372"/>
      <c r="F24" s="374">
        <v>5000</v>
      </c>
    </row>
    <row r="25" spans="1:13">
      <c r="A25" s="372" t="s">
        <v>305</v>
      </c>
      <c r="B25" s="373" t="s">
        <v>322</v>
      </c>
      <c r="C25" s="372"/>
      <c r="D25" s="382" t="s">
        <v>380</v>
      </c>
      <c r="E25" s="372"/>
      <c r="F25" s="374">
        <v>17800</v>
      </c>
      <c r="H25" s="362">
        <v>33317</v>
      </c>
    </row>
    <row r="26" spans="1:13" ht="15" thickBot="1">
      <c r="A26" s="372"/>
      <c r="B26" s="373"/>
      <c r="C26" s="372"/>
      <c r="D26" s="379" t="s">
        <v>224</v>
      </c>
      <c r="E26" s="372"/>
      <c r="F26" s="380">
        <f>SUM(F17:F25)</f>
        <v>453100</v>
      </c>
      <c r="H26" s="380">
        <f>SUM(H17:H25)</f>
        <v>71991</v>
      </c>
    </row>
    <row r="27" spans="1:13" ht="15" thickTop="1">
      <c r="A27" s="372"/>
      <c r="B27" s="373"/>
      <c r="C27" s="372"/>
      <c r="D27" s="379"/>
      <c r="E27" s="372"/>
      <c r="F27" s="385"/>
    </row>
    <row r="28" spans="1:13">
      <c r="A28" s="372"/>
      <c r="B28" s="375" t="s">
        <v>9</v>
      </c>
      <c r="C28" s="372"/>
      <c r="D28" s="372"/>
      <c r="E28" s="372"/>
      <c r="F28" s="374"/>
    </row>
    <row r="29" spans="1:13">
      <c r="A29" s="372" t="s">
        <v>50</v>
      </c>
      <c r="B29" s="373" t="s">
        <v>323</v>
      </c>
      <c r="C29" s="372"/>
      <c r="D29" s="372" t="s">
        <v>324</v>
      </c>
      <c r="E29" s="372"/>
      <c r="F29" s="376">
        <v>13900</v>
      </c>
    </row>
    <row r="30" spans="1:13">
      <c r="A30" s="372" t="s">
        <v>50</v>
      </c>
      <c r="B30" s="373" t="s">
        <v>323</v>
      </c>
      <c r="C30" s="372"/>
      <c r="D30" s="372" t="s">
        <v>325</v>
      </c>
      <c r="E30" s="372"/>
      <c r="F30" s="374">
        <v>5000</v>
      </c>
      <c r="H30" s="362">
        <v>7230</v>
      </c>
    </row>
    <row r="31" spans="1:13">
      <c r="A31" s="372" t="s">
        <v>48</v>
      </c>
      <c r="B31" s="373" t="s">
        <v>326</v>
      </c>
      <c r="C31" s="372"/>
      <c r="D31" s="372" t="s">
        <v>327</v>
      </c>
      <c r="E31" s="372"/>
      <c r="F31" s="374">
        <v>10600</v>
      </c>
      <c r="H31" s="362">
        <v>11350</v>
      </c>
    </row>
    <row r="32" spans="1:13">
      <c r="A32" s="372" t="s">
        <v>50</v>
      </c>
      <c r="B32" s="373" t="s">
        <v>328</v>
      </c>
      <c r="C32" s="372"/>
      <c r="D32" s="372" t="s">
        <v>329</v>
      </c>
      <c r="E32" s="372"/>
      <c r="F32" s="374">
        <v>21200</v>
      </c>
      <c r="H32" s="362">
        <v>20550</v>
      </c>
    </row>
    <row r="33" spans="1:8">
      <c r="A33" s="372" t="s">
        <v>305</v>
      </c>
      <c r="B33" s="373" t="s">
        <v>330</v>
      </c>
      <c r="C33" s="372"/>
      <c r="D33" s="372" t="s">
        <v>331</v>
      </c>
      <c r="E33" s="372"/>
      <c r="F33" s="374">
        <v>30000</v>
      </c>
      <c r="H33" s="362">
        <v>30509</v>
      </c>
    </row>
    <row r="34" spans="1:8">
      <c r="A34" s="372" t="s">
        <v>305</v>
      </c>
      <c r="B34" s="373" t="s">
        <v>332</v>
      </c>
      <c r="C34" s="372"/>
      <c r="D34" s="372" t="s">
        <v>331</v>
      </c>
      <c r="E34" s="372"/>
      <c r="F34" s="374">
        <v>30000</v>
      </c>
      <c r="H34" s="362">
        <v>30526</v>
      </c>
    </row>
    <row r="35" spans="1:8">
      <c r="A35" s="372" t="s">
        <v>333</v>
      </c>
      <c r="B35" s="373" t="s">
        <v>323</v>
      </c>
      <c r="C35" s="372"/>
      <c r="D35" s="372" t="s">
        <v>343</v>
      </c>
      <c r="E35" s="372"/>
      <c r="F35" s="374">
        <v>1000</v>
      </c>
    </row>
    <row r="36" spans="1:8">
      <c r="A36" s="372" t="s">
        <v>333</v>
      </c>
      <c r="B36" s="373" t="s">
        <v>323</v>
      </c>
      <c r="C36" s="372"/>
      <c r="D36" s="372" t="s">
        <v>334</v>
      </c>
      <c r="E36" s="372"/>
      <c r="F36" s="374">
        <v>100000</v>
      </c>
    </row>
    <row r="37" spans="1:8">
      <c r="A37" s="372" t="s">
        <v>48</v>
      </c>
      <c r="B37" s="373" t="s">
        <v>338</v>
      </c>
      <c r="C37" s="372"/>
      <c r="D37" s="372" t="s">
        <v>339</v>
      </c>
      <c r="E37" s="372"/>
      <c r="F37" s="378">
        <v>10000</v>
      </c>
    </row>
    <row r="38" spans="1:8">
      <c r="A38" s="372" t="s">
        <v>305</v>
      </c>
      <c r="B38" s="373" t="s">
        <v>335</v>
      </c>
      <c r="C38" s="372"/>
      <c r="D38" s="372" t="s">
        <v>340</v>
      </c>
      <c r="E38" s="372"/>
      <c r="F38" s="378">
        <v>15000</v>
      </c>
    </row>
    <row r="39" spans="1:8" ht="15" thickBot="1">
      <c r="A39" s="372"/>
      <c r="B39" s="373"/>
      <c r="C39" s="372"/>
      <c r="D39" s="379" t="s">
        <v>235</v>
      </c>
      <c r="E39" s="372"/>
      <c r="F39" s="380">
        <f>SUM(F29:F38)</f>
        <v>236700</v>
      </c>
      <c r="H39" s="380">
        <f>SUM(H29:H38)</f>
        <v>100165</v>
      </c>
    </row>
    <row r="40" spans="1:8" ht="15" thickTop="1">
      <c r="A40" s="372"/>
      <c r="B40" s="373"/>
      <c r="C40" s="372"/>
      <c r="D40" s="372"/>
      <c r="E40" s="372"/>
      <c r="F40" s="374"/>
    </row>
    <row r="41" spans="1:8">
      <c r="A41" s="386"/>
      <c r="B41" s="387" t="s">
        <v>13</v>
      </c>
      <c r="C41" s="372"/>
      <c r="D41" s="386"/>
      <c r="E41" s="386"/>
      <c r="F41" s="386"/>
    </row>
    <row r="42" spans="1:8">
      <c r="A42" s="372" t="s">
        <v>305</v>
      </c>
      <c r="B42" s="388">
        <v>501</v>
      </c>
      <c r="C42" s="372"/>
      <c r="D42" s="389" t="s">
        <v>341</v>
      </c>
      <c r="E42" s="386"/>
      <c r="F42" s="376">
        <v>15000</v>
      </c>
    </row>
    <row r="43" spans="1:8" ht="15" thickBot="1">
      <c r="A43" s="390"/>
      <c r="B43" s="390"/>
      <c r="C43" s="388"/>
      <c r="D43" s="391" t="s">
        <v>381</v>
      </c>
      <c r="E43" s="372"/>
      <c r="F43" s="380">
        <f>SUM(F42:F42)</f>
        <v>15000</v>
      </c>
      <c r="H43" s="380">
        <f>SUM(H42:H42)</f>
        <v>0</v>
      </c>
    </row>
    <row r="44" spans="1:8" ht="15" thickTop="1">
      <c r="A44" s="372"/>
      <c r="B44" s="373"/>
      <c r="C44" s="372"/>
      <c r="D44" s="372"/>
      <c r="E44" s="372"/>
      <c r="F44" s="374"/>
    </row>
    <row r="45" spans="1:8">
      <c r="A45" s="372"/>
      <c r="B45" s="373"/>
      <c r="C45" s="372"/>
      <c r="D45" s="372"/>
      <c r="E45" s="372"/>
      <c r="F45" s="374"/>
    </row>
    <row r="46" spans="1:8" ht="15" thickBot="1">
      <c r="A46" s="372"/>
      <c r="B46" s="373"/>
      <c r="C46" s="372"/>
      <c r="D46" s="379" t="s">
        <v>336</v>
      </c>
      <c r="E46" s="372"/>
      <c r="F46" s="380">
        <f>F14+F26+F39+F43</f>
        <v>801200</v>
      </c>
      <c r="H46" s="380">
        <f>H14+H26+H39+H43</f>
        <v>236555</v>
      </c>
    </row>
    <row r="47" spans="1:8" ht="15" thickTop="1"/>
    <row r="48" spans="1:8">
      <c r="D48" s="392" t="s">
        <v>409</v>
      </c>
    </row>
    <row r="49" spans="4:11">
      <c r="D49" s="361" t="s">
        <v>410</v>
      </c>
      <c r="H49" s="362">
        <v>112946.23</v>
      </c>
      <c r="K49" s="425">
        <f>+H49+H18</f>
        <v>151620.22999999998</v>
      </c>
    </row>
    <row r="51" spans="4:11">
      <c r="D51" s="392" t="s">
        <v>411</v>
      </c>
    </row>
    <row r="52" spans="4:11">
      <c r="D52" s="361" t="s">
        <v>412</v>
      </c>
      <c r="H52" s="377">
        <v>11581</v>
      </c>
    </row>
    <row r="54" spans="4:11" ht="15" thickBot="1">
      <c r="D54" s="392" t="s">
        <v>413</v>
      </c>
      <c r="H54" s="393">
        <f>SUM(H46:H52)</f>
        <v>361082.23</v>
      </c>
    </row>
    <row r="55" spans="4:11" ht="15" thickTop="1"/>
  </sheetData>
  <mergeCells count="1">
    <mergeCell ref="A1:H1"/>
  </mergeCells>
  <pageMargins left="0.7" right="0.7" top="0.75" bottom="0.75" header="0.3" footer="0.3"/>
  <pageSetup scale="1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topLeftCell="A40" zoomScaleNormal="100" workbookViewId="0">
      <selection activeCell="H67" sqref="H67:S67"/>
    </sheetView>
  </sheetViews>
  <sheetFormatPr defaultColWidth="9.08984375" defaultRowHeight="14.5"/>
  <cols>
    <col min="1" max="1" width="18.08984375" style="272" customWidth="1"/>
    <col min="2" max="2" width="14.54296875" style="281" customWidth="1"/>
    <col min="3" max="3" width="6.453125" style="272" customWidth="1"/>
    <col min="4" max="4" width="61.453125" style="272" customWidth="1"/>
    <col min="5" max="5" width="4.08984375" style="272" customWidth="1"/>
    <col min="6" max="6" width="12" style="280" customWidth="1"/>
    <col min="7" max="7" width="9.08984375" style="272"/>
    <col min="8" max="8" width="10.6328125" style="272" customWidth="1"/>
    <col min="9" max="13" width="9.08984375" style="272"/>
    <col min="14" max="14" width="10" style="272" customWidth="1"/>
    <col min="15" max="15" width="9.08984375" style="272"/>
    <col min="16" max="16" width="10.453125" style="272" customWidth="1"/>
    <col min="17" max="17" width="10.54296875" style="272" customWidth="1"/>
    <col min="18" max="18" width="9.08984375" style="272"/>
    <col min="19" max="19" width="10" style="272" customWidth="1"/>
    <col min="20" max="20" width="9.6328125" style="272" bestFit="1" customWidth="1"/>
    <col min="21" max="16384" width="9.08984375" style="272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345"/>
      <c r="G6" s="153"/>
    </row>
    <row r="7" spans="1:7" s="76" customFormat="1" ht="14">
      <c r="D7" s="345"/>
      <c r="E7" s="345"/>
      <c r="F7" s="345"/>
      <c r="G7" s="153"/>
    </row>
    <row r="8" spans="1:7" s="76" customFormat="1" ht="14"/>
    <row r="9" spans="1:7" s="76" customFormat="1" ht="14">
      <c r="A9" s="76" t="s">
        <v>70</v>
      </c>
      <c r="B9" s="346">
        <v>41043</v>
      </c>
      <c r="D9" s="347"/>
      <c r="E9" s="347"/>
      <c r="F9" s="347"/>
    </row>
    <row r="10" spans="1:7" s="76" customFormat="1" ht="14"/>
    <row r="11" spans="1:7" s="76" customFormat="1" ht="14">
      <c r="A11" s="76" t="s">
        <v>71</v>
      </c>
      <c r="B11" s="76" t="s">
        <v>72</v>
      </c>
    </row>
    <row r="12" spans="1:7" s="76" customFormat="1" ht="14"/>
    <row r="13" spans="1:7" s="76" customFormat="1" ht="14">
      <c r="A13" s="76" t="s">
        <v>73</v>
      </c>
      <c r="B13" s="76" t="s">
        <v>74</v>
      </c>
    </row>
    <row r="14" spans="1:7" s="76" customFormat="1" ht="14"/>
    <row r="15" spans="1:7" s="76" customFormat="1" ht="14">
      <c r="A15" s="76" t="s">
        <v>75</v>
      </c>
      <c r="B15" s="77" t="s">
        <v>337</v>
      </c>
    </row>
    <row r="16" spans="1:7" s="76" customFormat="1" ht="14"/>
    <row r="17" spans="1:20" s="76" customFormat="1" ht="14">
      <c r="A17" s="76" t="s">
        <v>363</v>
      </c>
    </row>
    <row r="18" spans="1:20" s="99" customFormat="1" ht="14">
      <c r="A18" s="99" t="s">
        <v>364</v>
      </c>
    </row>
    <row r="19" spans="1:20" s="99" customFormat="1" ht="14">
      <c r="A19" s="99" t="s">
        <v>365</v>
      </c>
    </row>
    <row r="20" spans="1:20" s="99" customFormat="1" ht="14">
      <c r="A20" s="99" t="s">
        <v>377</v>
      </c>
    </row>
    <row r="21" spans="1:20" s="99" customFormat="1" ht="14"/>
    <row r="22" spans="1:20" s="99" customFormat="1" ht="14">
      <c r="A22" s="99" t="s">
        <v>362</v>
      </c>
    </row>
    <row r="23" spans="1:20" s="99" customFormat="1" ht="14"/>
    <row r="25" spans="1:20">
      <c r="A25" s="273" t="s">
        <v>18</v>
      </c>
      <c r="B25" s="274" t="s">
        <v>0</v>
      </c>
      <c r="C25" s="275"/>
      <c r="D25" s="276" t="s">
        <v>1</v>
      </c>
      <c r="E25" s="277"/>
      <c r="F25" s="278" t="s">
        <v>163</v>
      </c>
      <c r="H25" s="349" t="s">
        <v>386</v>
      </c>
      <c r="I25" s="349" t="s">
        <v>387</v>
      </c>
      <c r="J25" s="349" t="s">
        <v>388</v>
      </c>
      <c r="K25" s="349" t="s">
        <v>389</v>
      </c>
      <c r="L25" s="349" t="s">
        <v>390</v>
      </c>
      <c r="M25" s="349" t="s">
        <v>391</v>
      </c>
      <c r="N25" s="349" t="s">
        <v>385</v>
      </c>
      <c r="O25" s="349" t="s">
        <v>392</v>
      </c>
      <c r="P25" s="349" t="s">
        <v>393</v>
      </c>
      <c r="Q25" s="349" t="s">
        <v>394</v>
      </c>
      <c r="R25" s="349" t="s">
        <v>301</v>
      </c>
      <c r="S25" s="349" t="s">
        <v>302</v>
      </c>
      <c r="T25" s="349" t="s">
        <v>132</v>
      </c>
    </row>
    <row r="27" spans="1:20">
      <c r="B27" s="279" t="s">
        <v>4</v>
      </c>
    </row>
    <row r="28" spans="1:20">
      <c r="A28" s="272" t="s">
        <v>48</v>
      </c>
      <c r="B28" s="281" t="s">
        <v>304</v>
      </c>
      <c r="D28" s="272" t="s">
        <v>5</v>
      </c>
      <c r="F28" s="247">
        <v>40000</v>
      </c>
      <c r="H28" s="247"/>
      <c r="I28" s="247"/>
      <c r="J28" s="247">
        <v>10000</v>
      </c>
      <c r="K28" s="247">
        <v>10000</v>
      </c>
      <c r="L28" s="247">
        <v>0</v>
      </c>
      <c r="M28" s="247">
        <v>0</v>
      </c>
      <c r="N28" s="247">
        <v>10000</v>
      </c>
      <c r="O28" s="247">
        <v>0</v>
      </c>
      <c r="P28" s="247">
        <v>0</v>
      </c>
      <c r="Q28" s="247">
        <v>10000</v>
      </c>
      <c r="R28" s="247">
        <v>0</v>
      </c>
      <c r="S28" s="247">
        <v>0</v>
      </c>
      <c r="T28" s="247">
        <f>SUM(H28:S28)</f>
        <v>40000</v>
      </c>
    </row>
    <row r="29" spans="1:20">
      <c r="A29" s="272" t="s">
        <v>97</v>
      </c>
      <c r="B29" s="281" t="s">
        <v>306</v>
      </c>
      <c r="D29" s="272" t="s">
        <v>342</v>
      </c>
      <c r="F29" s="280">
        <v>10000</v>
      </c>
      <c r="H29" s="280">
        <v>0</v>
      </c>
      <c r="I29" s="280">
        <v>0</v>
      </c>
      <c r="J29" s="280">
        <v>0</v>
      </c>
      <c r="K29" s="280">
        <v>0</v>
      </c>
      <c r="L29" s="280">
        <v>10000</v>
      </c>
      <c r="M29" s="280">
        <v>0</v>
      </c>
      <c r="N29" s="280">
        <v>0</v>
      </c>
      <c r="O29" s="280">
        <v>0</v>
      </c>
      <c r="P29" s="280">
        <v>0</v>
      </c>
      <c r="Q29" s="280">
        <v>0</v>
      </c>
      <c r="R29" s="280">
        <v>0</v>
      </c>
      <c r="S29" s="280">
        <v>0</v>
      </c>
      <c r="T29" s="280">
        <f t="shared" ref="T29:T34" si="0">SUM(H29:S29)</f>
        <v>10000</v>
      </c>
    </row>
    <row r="30" spans="1:20">
      <c r="A30" s="272" t="s">
        <v>305</v>
      </c>
      <c r="B30" s="281" t="s">
        <v>306</v>
      </c>
      <c r="C30" s="272" t="s">
        <v>17</v>
      </c>
      <c r="D30" s="272" t="s">
        <v>307</v>
      </c>
      <c r="F30" s="280">
        <v>20100</v>
      </c>
      <c r="H30" s="280">
        <v>0</v>
      </c>
      <c r="I30" s="280"/>
      <c r="J30" s="280">
        <v>20100</v>
      </c>
      <c r="K30" s="280">
        <v>0</v>
      </c>
      <c r="L30" s="280">
        <v>0</v>
      </c>
      <c r="M30" s="280">
        <v>0</v>
      </c>
      <c r="N30" s="280">
        <v>0</v>
      </c>
      <c r="O30" s="280">
        <v>0</v>
      </c>
      <c r="P30" s="280">
        <v>0</v>
      </c>
      <c r="Q30" s="280">
        <v>0</v>
      </c>
      <c r="R30" s="280">
        <v>0</v>
      </c>
      <c r="S30" s="280">
        <v>0</v>
      </c>
      <c r="T30" s="280">
        <f t="shared" si="0"/>
        <v>20100</v>
      </c>
    </row>
    <row r="31" spans="1:20">
      <c r="A31" s="272" t="s">
        <v>305</v>
      </c>
      <c r="B31" s="281" t="s">
        <v>306</v>
      </c>
      <c r="C31" s="272" t="s">
        <v>17</v>
      </c>
      <c r="D31" s="272" t="s">
        <v>308</v>
      </c>
      <c r="F31" s="280">
        <v>12000</v>
      </c>
      <c r="H31" s="280"/>
      <c r="I31" s="280"/>
      <c r="J31" s="280">
        <v>12000</v>
      </c>
      <c r="K31" s="280">
        <v>0</v>
      </c>
      <c r="L31" s="280">
        <v>0</v>
      </c>
      <c r="M31" s="280">
        <v>0</v>
      </c>
      <c r="N31" s="280">
        <v>0</v>
      </c>
      <c r="O31" s="280">
        <v>0</v>
      </c>
      <c r="P31" s="280">
        <v>0</v>
      </c>
      <c r="Q31" s="280">
        <v>0</v>
      </c>
      <c r="R31" s="280">
        <v>0</v>
      </c>
      <c r="S31" s="280">
        <v>0</v>
      </c>
      <c r="T31" s="280">
        <f t="shared" si="0"/>
        <v>12000</v>
      </c>
    </row>
    <row r="32" spans="1:20">
      <c r="A32" s="272" t="s">
        <v>305</v>
      </c>
      <c r="B32" s="281" t="s">
        <v>306</v>
      </c>
      <c r="D32" s="272" t="s">
        <v>309</v>
      </c>
      <c r="F32" s="280">
        <v>5200</v>
      </c>
      <c r="H32" s="280">
        <v>0</v>
      </c>
      <c r="I32" s="280">
        <v>0</v>
      </c>
      <c r="J32" s="280">
        <v>0</v>
      </c>
      <c r="K32" s="280">
        <v>5200</v>
      </c>
      <c r="L32" s="280">
        <v>0</v>
      </c>
      <c r="M32" s="280">
        <v>0</v>
      </c>
      <c r="N32" s="280">
        <v>0</v>
      </c>
      <c r="O32" s="280">
        <v>0</v>
      </c>
      <c r="P32" s="280">
        <v>0</v>
      </c>
      <c r="Q32" s="280">
        <v>0</v>
      </c>
      <c r="R32" s="280">
        <v>0</v>
      </c>
      <c r="S32" s="280">
        <v>0</v>
      </c>
      <c r="T32" s="280">
        <f t="shared" si="0"/>
        <v>5200</v>
      </c>
    </row>
    <row r="33" spans="1:20">
      <c r="A33" s="272" t="s">
        <v>305</v>
      </c>
      <c r="B33" s="281" t="s">
        <v>306</v>
      </c>
      <c r="D33" s="272" t="s">
        <v>310</v>
      </c>
      <c r="F33" s="287">
        <v>4000</v>
      </c>
      <c r="H33" s="287">
        <v>0</v>
      </c>
      <c r="I33" s="287"/>
      <c r="J33" s="287">
        <v>4000</v>
      </c>
      <c r="K33" s="287">
        <v>0</v>
      </c>
      <c r="L33" s="287">
        <v>0</v>
      </c>
      <c r="M33" s="287">
        <v>0</v>
      </c>
      <c r="N33" s="287">
        <v>0</v>
      </c>
      <c r="O33" s="287">
        <v>0</v>
      </c>
      <c r="P33" s="287">
        <v>0</v>
      </c>
      <c r="Q33" s="287">
        <v>0</v>
      </c>
      <c r="R33" s="287">
        <v>0</v>
      </c>
      <c r="S33" s="287">
        <v>0</v>
      </c>
      <c r="T33" s="287">
        <f t="shared" si="0"/>
        <v>4000</v>
      </c>
    </row>
    <row r="34" spans="1:20">
      <c r="A34" s="272" t="s">
        <v>50</v>
      </c>
      <c r="B34" s="281" t="s">
        <v>306</v>
      </c>
      <c r="D34" s="272" t="s">
        <v>311</v>
      </c>
      <c r="F34" s="280">
        <v>5100</v>
      </c>
      <c r="H34" s="280">
        <v>0</v>
      </c>
      <c r="I34" s="280">
        <v>0</v>
      </c>
      <c r="J34" s="280">
        <v>0</v>
      </c>
      <c r="K34" s="280">
        <v>5100</v>
      </c>
      <c r="L34" s="280">
        <v>0</v>
      </c>
      <c r="M34" s="280">
        <v>0</v>
      </c>
      <c r="N34" s="280">
        <v>0</v>
      </c>
      <c r="O34" s="280">
        <v>0</v>
      </c>
      <c r="P34" s="280">
        <v>0</v>
      </c>
      <c r="Q34" s="280">
        <v>0</v>
      </c>
      <c r="R34" s="280">
        <v>0</v>
      </c>
      <c r="S34" s="280">
        <v>0</v>
      </c>
      <c r="T34" s="280">
        <f t="shared" si="0"/>
        <v>5100</v>
      </c>
    </row>
    <row r="35" spans="1:20" ht="15" thickBot="1">
      <c r="B35" s="281" t="s">
        <v>17</v>
      </c>
      <c r="D35" s="282" t="s">
        <v>215</v>
      </c>
      <c r="F35" s="248">
        <f>SUM(F28:F34)</f>
        <v>96400</v>
      </c>
      <c r="H35" s="248">
        <f t="shared" ref="H35:T35" si="1">SUM(H28:H34)</f>
        <v>0</v>
      </c>
      <c r="I35" s="248">
        <f t="shared" si="1"/>
        <v>0</v>
      </c>
      <c r="J35" s="248">
        <f t="shared" si="1"/>
        <v>46100</v>
      </c>
      <c r="K35" s="248">
        <f t="shared" si="1"/>
        <v>20300</v>
      </c>
      <c r="L35" s="248">
        <f t="shared" si="1"/>
        <v>10000</v>
      </c>
      <c r="M35" s="248">
        <f t="shared" si="1"/>
        <v>0</v>
      </c>
      <c r="N35" s="248">
        <f t="shared" si="1"/>
        <v>10000</v>
      </c>
      <c r="O35" s="248">
        <f t="shared" si="1"/>
        <v>0</v>
      </c>
      <c r="P35" s="248">
        <f t="shared" si="1"/>
        <v>0</v>
      </c>
      <c r="Q35" s="248">
        <f t="shared" si="1"/>
        <v>10000</v>
      </c>
      <c r="R35" s="248">
        <f t="shared" si="1"/>
        <v>0</v>
      </c>
      <c r="S35" s="248">
        <f t="shared" si="1"/>
        <v>0</v>
      </c>
      <c r="T35" s="248">
        <f t="shared" si="1"/>
        <v>96400</v>
      </c>
    </row>
    <row r="36" spans="1:20" ht="15" thickTop="1"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</row>
    <row r="37" spans="1:20">
      <c r="B37" s="279" t="s">
        <v>7</v>
      </c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</row>
    <row r="38" spans="1:20">
      <c r="A38" s="272" t="s">
        <v>305</v>
      </c>
      <c r="B38" s="283" t="s">
        <v>312</v>
      </c>
      <c r="D38" s="348" t="s">
        <v>378</v>
      </c>
      <c r="F38" s="247">
        <v>5000</v>
      </c>
      <c r="H38" s="247">
        <v>0</v>
      </c>
      <c r="I38" s="247">
        <v>0</v>
      </c>
      <c r="J38" s="247">
        <v>0</v>
      </c>
      <c r="K38" s="247">
        <v>0</v>
      </c>
      <c r="L38" s="247">
        <v>0</v>
      </c>
      <c r="M38" s="247">
        <v>5000</v>
      </c>
      <c r="N38" s="247">
        <v>0</v>
      </c>
      <c r="O38" s="247">
        <v>0</v>
      </c>
      <c r="P38" s="247">
        <v>0</v>
      </c>
      <c r="Q38" s="247">
        <v>0</v>
      </c>
      <c r="R38" s="247">
        <v>0</v>
      </c>
      <c r="S38" s="247">
        <v>0</v>
      </c>
      <c r="T38" s="247">
        <f t="shared" ref="T38:T46" si="2">SUM(H38:S38)</f>
        <v>5000</v>
      </c>
    </row>
    <row r="39" spans="1:20">
      <c r="A39" s="272" t="s">
        <v>305</v>
      </c>
      <c r="B39" s="283" t="s">
        <v>312</v>
      </c>
      <c r="D39" s="348" t="s">
        <v>379</v>
      </c>
      <c r="F39" s="280">
        <v>55000</v>
      </c>
      <c r="H39" s="280">
        <v>0</v>
      </c>
      <c r="I39" s="280">
        <v>0</v>
      </c>
      <c r="J39" s="280">
        <v>0</v>
      </c>
      <c r="K39" s="280">
        <v>0</v>
      </c>
      <c r="L39" s="280">
        <v>0</v>
      </c>
      <c r="M39" s="280">
        <v>55000</v>
      </c>
      <c r="N39" s="280">
        <v>0</v>
      </c>
      <c r="O39" s="280">
        <v>0</v>
      </c>
      <c r="P39" s="280">
        <v>0</v>
      </c>
      <c r="Q39" s="280">
        <v>0</v>
      </c>
      <c r="R39" s="280">
        <v>0</v>
      </c>
      <c r="S39" s="280">
        <v>0</v>
      </c>
      <c r="T39" s="280">
        <f t="shared" si="2"/>
        <v>55000</v>
      </c>
    </row>
    <row r="40" spans="1:20">
      <c r="A40" s="272" t="s">
        <v>48</v>
      </c>
      <c r="B40" s="283" t="s">
        <v>312</v>
      </c>
      <c r="D40" s="272" t="s">
        <v>313</v>
      </c>
      <c r="F40" s="280">
        <v>102500</v>
      </c>
      <c r="H40" s="280"/>
      <c r="I40" s="280">
        <v>0</v>
      </c>
      <c r="J40" s="280">
        <v>0</v>
      </c>
      <c r="K40" s="280">
        <v>0</v>
      </c>
      <c r="L40" s="280">
        <v>0</v>
      </c>
      <c r="M40" s="280">
        <v>0</v>
      </c>
      <c r="N40" s="280">
        <v>0</v>
      </c>
      <c r="O40" s="280">
        <v>0</v>
      </c>
      <c r="P40" s="280">
        <v>102500</v>
      </c>
      <c r="Q40" s="280">
        <v>0</v>
      </c>
      <c r="R40" s="280">
        <v>0</v>
      </c>
      <c r="S40" s="280">
        <v>0</v>
      </c>
      <c r="T40" s="280">
        <f t="shared" si="2"/>
        <v>102500</v>
      </c>
    </row>
    <row r="41" spans="1:20">
      <c r="A41" s="272" t="s">
        <v>305</v>
      </c>
      <c r="B41" s="283" t="s">
        <v>312</v>
      </c>
      <c r="D41" s="272" t="s">
        <v>314</v>
      </c>
      <c r="F41" s="280">
        <v>250000</v>
      </c>
      <c r="H41" s="280"/>
      <c r="I41" s="280">
        <v>0</v>
      </c>
      <c r="J41" s="280">
        <v>0</v>
      </c>
      <c r="K41" s="280">
        <v>0</v>
      </c>
      <c r="L41" s="280">
        <v>0</v>
      </c>
      <c r="M41" s="280">
        <v>0</v>
      </c>
      <c r="N41" s="280">
        <v>125000</v>
      </c>
      <c r="O41" s="280">
        <v>0</v>
      </c>
      <c r="P41" s="280">
        <v>0</v>
      </c>
      <c r="Q41" s="280">
        <v>0</v>
      </c>
      <c r="R41" s="280">
        <v>0</v>
      </c>
      <c r="S41" s="280">
        <v>125000</v>
      </c>
      <c r="T41" s="280">
        <f t="shared" si="2"/>
        <v>250000</v>
      </c>
    </row>
    <row r="42" spans="1:20">
      <c r="A42" s="272" t="s">
        <v>48</v>
      </c>
      <c r="B42" s="283" t="s">
        <v>312</v>
      </c>
      <c r="D42" s="272" t="s">
        <v>315</v>
      </c>
      <c r="F42" s="280">
        <v>5000</v>
      </c>
      <c r="H42" s="280">
        <v>0</v>
      </c>
      <c r="I42" s="280">
        <v>5000</v>
      </c>
      <c r="J42" s="280">
        <v>0</v>
      </c>
      <c r="K42" s="280">
        <v>0</v>
      </c>
      <c r="L42" s="280">
        <v>0</v>
      </c>
      <c r="M42" s="280">
        <v>0</v>
      </c>
      <c r="N42" s="280">
        <v>0</v>
      </c>
      <c r="O42" s="280">
        <v>0</v>
      </c>
      <c r="P42" s="280">
        <v>0</v>
      </c>
      <c r="Q42" s="280">
        <v>0</v>
      </c>
      <c r="R42" s="280">
        <v>0</v>
      </c>
      <c r="S42" s="280">
        <v>0</v>
      </c>
      <c r="T42" s="280">
        <f t="shared" si="2"/>
        <v>5000</v>
      </c>
    </row>
    <row r="43" spans="1:20">
      <c r="A43" s="272" t="s">
        <v>50</v>
      </c>
      <c r="B43" s="283" t="s">
        <v>316</v>
      </c>
      <c r="D43" s="272" t="s">
        <v>317</v>
      </c>
      <c r="F43" s="280">
        <v>5000</v>
      </c>
      <c r="H43" s="280">
        <v>0</v>
      </c>
      <c r="I43" s="280">
        <v>5000</v>
      </c>
      <c r="J43" s="280">
        <v>0</v>
      </c>
      <c r="K43" s="280">
        <v>0</v>
      </c>
      <c r="L43" s="280">
        <v>0</v>
      </c>
      <c r="M43" s="280">
        <v>0</v>
      </c>
      <c r="N43" s="280">
        <v>0</v>
      </c>
      <c r="O43" s="280">
        <v>0</v>
      </c>
      <c r="P43" s="280">
        <v>0</v>
      </c>
      <c r="Q43" s="280">
        <v>0</v>
      </c>
      <c r="R43" s="280">
        <v>0</v>
      </c>
      <c r="S43" s="280">
        <v>0</v>
      </c>
      <c r="T43" s="280">
        <f t="shared" si="2"/>
        <v>5000</v>
      </c>
    </row>
    <row r="44" spans="1:20">
      <c r="A44" s="272" t="s">
        <v>305</v>
      </c>
      <c r="B44" s="281" t="s">
        <v>318</v>
      </c>
      <c r="D44" s="272" t="s">
        <v>319</v>
      </c>
      <c r="F44" s="280">
        <v>7800</v>
      </c>
      <c r="H44" s="280">
        <v>0</v>
      </c>
      <c r="I44" s="280">
        <v>0</v>
      </c>
      <c r="J44" s="280">
        <v>0</v>
      </c>
      <c r="K44" s="280">
        <v>0</v>
      </c>
      <c r="L44" s="280">
        <v>0</v>
      </c>
      <c r="M44" s="280">
        <v>7800</v>
      </c>
      <c r="N44" s="280">
        <v>0</v>
      </c>
      <c r="O44" s="280">
        <v>0</v>
      </c>
      <c r="P44" s="280">
        <v>0</v>
      </c>
      <c r="Q44" s="280">
        <v>0</v>
      </c>
      <c r="R44" s="280">
        <v>0</v>
      </c>
      <c r="S44" s="280">
        <v>0</v>
      </c>
      <c r="T44" s="280">
        <f t="shared" si="2"/>
        <v>7800</v>
      </c>
    </row>
    <row r="45" spans="1:20">
      <c r="A45" s="272" t="s">
        <v>48</v>
      </c>
      <c r="B45" s="281" t="s">
        <v>320</v>
      </c>
      <c r="D45" s="272" t="s">
        <v>321</v>
      </c>
      <c r="F45" s="280">
        <v>5000</v>
      </c>
      <c r="H45" s="280">
        <v>0</v>
      </c>
      <c r="I45" s="280">
        <v>0</v>
      </c>
      <c r="J45" s="280">
        <v>0</v>
      </c>
      <c r="K45" s="280">
        <v>0</v>
      </c>
      <c r="L45" s="280">
        <v>0</v>
      </c>
      <c r="M45" s="280">
        <v>5000</v>
      </c>
      <c r="N45" s="280">
        <v>0</v>
      </c>
      <c r="O45" s="280">
        <v>0</v>
      </c>
      <c r="P45" s="280">
        <v>0</v>
      </c>
      <c r="Q45" s="280">
        <v>0</v>
      </c>
      <c r="R45" s="280">
        <v>0</v>
      </c>
      <c r="S45" s="280">
        <v>0</v>
      </c>
      <c r="T45" s="280">
        <f t="shared" si="2"/>
        <v>5000</v>
      </c>
    </row>
    <row r="46" spans="1:20">
      <c r="A46" s="272" t="s">
        <v>305</v>
      </c>
      <c r="B46" s="281" t="s">
        <v>322</v>
      </c>
      <c r="D46" s="348" t="s">
        <v>380</v>
      </c>
      <c r="F46" s="280">
        <v>17800</v>
      </c>
      <c r="H46" s="280">
        <v>0</v>
      </c>
      <c r="I46" s="280">
        <v>0</v>
      </c>
      <c r="J46" s="280">
        <v>0</v>
      </c>
      <c r="K46" s="280">
        <v>17800</v>
      </c>
      <c r="L46" s="280">
        <v>0</v>
      </c>
      <c r="M46" s="280">
        <v>0</v>
      </c>
      <c r="N46" s="280">
        <v>0</v>
      </c>
      <c r="O46" s="280">
        <v>0</v>
      </c>
      <c r="P46" s="280">
        <v>0</v>
      </c>
      <c r="Q46" s="280">
        <v>0</v>
      </c>
      <c r="R46" s="280">
        <v>0</v>
      </c>
      <c r="S46" s="280">
        <v>0</v>
      </c>
      <c r="T46" s="280">
        <f t="shared" si="2"/>
        <v>17800</v>
      </c>
    </row>
    <row r="47" spans="1:20" ht="15" thickBot="1">
      <c r="D47" s="282" t="s">
        <v>224</v>
      </c>
      <c r="F47" s="248">
        <f>SUM(F38:F46)</f>
        <v>453100</v>
      </c>
      <c r="H47" s="248">
        <f t="shared" ref="H47:T47" si="3">SUM(H38:H46)</f>
        <v>0</v>
      </c>
      <c r="I47" s="248">
        <f t="shared" si="3"/>
        <v>10000</v>
      </c>
      <c r="J47" s="248">
        <f t="shared" si="3"/>
        <v>0</v>
      </c>
      <c r="K47" s="248">
        <f t="shared" si="3"/>
        <v>17800</v>
      </c>
      <c r="L47" s="248">
        <f t="shared" si="3"/>
        <v>0</v>
      </c>
      <c r="M47" s="248">
        <f t="shared" si="3"/>
        <v>72800</v>
      </c>
      <c r="N47" s="248">
        <f t="shared" si="3"/>
        <v>125000</v>
      </c>
      <c r="O47" s="248">
        <f t="shared" si="3"/>
        <v>0</v>
      </c>
      <c r="P47" s="248">
        <f t="shared" si="3"/>
        <v>102500</v>
      </c>
      <c r="Q47" s="248">
        <f t="shared" si="3"/>
        <v>0</v>
      </c>
      <c r="R47" s="248">
        <f t="shared" si="3"/>
        <v>0</v>
      </c>
      <c r="S47" s="248">
        <f t="shared" si="3"/>
        <v>125000</v>
      </c>
      <c r="T47" s="248">
        <f t="shared" si="3"/>
        <v>453100</v>
      </c>
    </row>
    <row r="48" spans="1:20" ht="15" thickTop="1">
      <c r="D48" s="282"/>
      <c r="F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</row>
    <row r="49" spans="1:20">
      <c r="B49" s="279" t="s">
        <v>9</v>
      </c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</row>
    <row r="50" spans="1:20">
      <c r="A50" s="272" t="s">
        <v>50</v>
      </c>
      <c r="B50" s="281" t="s">
        <v>323</v>
      </c>
      <c r="D50" s="272" t="s">
        <v>324</v>
      </c>
      <c r="F50" s="247">
        <v>13900</v>
      </c>
      <c r="H50" s="247">
        <v>0</v>
      </c>
      <c r="I50" s="247">
        <v>0</v>
      </c>
      <c r="J50" s="247">
        <v>0</v>
      </c>
      <c r="K50" s="247">
        <v>0</v>
      </c>
      <c r="L50" s="247">
        <v>0</v>
      </c>
      <c r="M50" s="247">
        <v>0</v>
      </c>
      <c r="N50" s="247">
        <v>0</v>
      </c>
      <c r="O50" s="247">
        <v>13900</v>
      </c>
      <c r="P50" s="247">
        <v>0</v>
      </c>
      <c r="Q50" s="247">
        <v>0</v>
      </c>
      <c r="R50" s="247">
        <v>0</v>
      </c>
      <c r="S50" s="247">
        <v>0</v>
      </c>
      <c r="T50" s="247">
        <f t="shared" ref="T50:T59" si="4">SUM(H50:S50)</f>
        <v>13900</v>
      </c>
    </row>
    <row r="51" spans="1:20">
      <c r="A51" s="272" t="s">
        <v>50</v>
      </c>
      <c r="B51" s="281" t="s">
        <v>323</v>
      </c>
      <c r="D51" s="272" t="s">
        <v>325</v>
      </c>
      <c r="F51" s="280">
        <v>5000</v>
      </c>
      <c r="H51" s="280">
        <v>0</v>
      </c>
      <c r="I51" s="280">
        <v>5000</v>
      </c>
      <c r="J51" s="280">
        <v>0</v>
      </c>
      <c r="K51" s="280">
        <v>0</v>
      </c>
      <c r="L51" s="280">
        <v>0</v>
      </c>
      <c r="M51" s="280">
        <v>0</v>
      </c>
      <c r="N51" s="280">
        <v>0</v>
      </c>
      <c r="O51" s="280">
        <v>0</v>
      </c>
      <c r="P51" s="280">
        <v>0</v>
      </c>
      <c r="Q51" s="280">
        <v>0</v>
      </c>
      <c r="R51" s="280">
        <v>0</v>
      </c>
      <c r="S51" s="280">
        <v>0</v>
      </c>
      <c r="T51" s="280">
        <f t="shared" si="4"/>
        <v>5000</v>
      </c>
    </row>
    <row r="52" spans="1:20">
      <c r="A52" s="272" t="s">
        <v>48</v>
      </c>
      <c r="B52" s="281" t="s">
        <v>326</v>
      </c>
      <c r="D52" s="272" t="s">
        <v>327</v>
      </c>
      <c r="F52" s="280">
        <v>10600</v>
      </c>
      <c r="H52" s="280">
        <v>0</v>
      </c>
      <c r="I52" s="280">
        <v>0</v>
      </c>
      <c r="J52" s="280">
        <v>0</v>
      </c>
      <c r="K52" s="280">
        <v>0</v>
      </c>
      <c r="L52" s="280">
        <v>0</v>
      </c>
      <c r="M52" s="280">
        <v>0</v>
      </c>
      <c r="N52" s="280">
        <v>0</v>
      </c>
      <c r="O52" s="280">
        <v>0</v>
      </c>
      <c r="P52" s="280">
        <v>10600</v>
      </c>
      <c r="Q52" s="280">
        <v>0</v>
      </c>
      <c r="R52" s="280">
        <v>0</v>
      </c>
      <c r="S52" s="280">
        <v>0</v>
      </c>
      <c r="T52" s="280">
        <f t="shared" si="4"/>
        <v>10600</v>
      </c>
    </row>
    <row r="53" spans="1:20">
      <c r="A53" s="272" t="s">
        <v>50</v>
      </c>
      <c r="B53" s="281" t="s">
        <v>328</v>
      </c>
      <c r="D53" s="272" t="s">
        <v>329</v>
      </c>
      <c r="F53" s="280">
        <v>21200</v>
      </c>
      <c r="H53" s="280">
        <v>21200</v>
      </c>
      <c r="I53" s="280">
        <v>0</v>
      </c>
      <c r="J53" s="280">
        <v>0</v>
      </c>
      <c r="K53" s="280">
        <v>0</v>
      </c>
      <c r="L53" s="280">
        <v>0</v>
      </c>
      <c r="M53" s="280">
        <v>0</v>
      </c>
      <c r="N53" s="280">
        <v>0</v>
      </c>
      <c r="O53" s="280">
        <v>0</v>
      </c>
      <c r="P53" s="280">
        <v>0</v>
      </c>
      <c r="Q53" s="280">
        <v>0</v>
      </c>
      <c r="R53" s="280">
        <v>0</v>
      </c>
      <c r="S53" s="280">
        <v>0</v>
      </c>
      <c r="T53" s="280">
        <f t="shared" si="4"/>
        <v>21200</v>
      </c>
    </row>
    <row r="54" spans="1:20">
      <c r="A54" s="272" t="s">
        <v>305</v>
      </c>
      <c r="B54" s="281" t="s">
        <v>330</v>
      </c>
      <c r="D54" s="272" t="s">
        <v>331</v>
      </c>
      <c r="F54" s="280">
        <v>30000</v>
      </c>
      <c r="H54" s="280">
        <v>0</v>
      </c>
      <c r="I54" s="280"/>
      <c r="J54" s="280">
        <v>30000</v>
      </c>
      <c r="K54" s="280">
        <v>0</v>
      </c>
      <c r="L54" s="280">
        <v>0</v>
      </c>
      <c r="M54" s="280">
        <v>0</v>
      </c>
      <c r="N54" s="280">
        <v>0</v>
      </c>
      <c r="O54" s="280">
        <v>0</v>
      </c>
      <c r="P54" s="280">
        <v>0</v>
      </c>
      <c r="Q54" s="280">
        <v>0</v>
      </c>
      <c r="R54" s="280">
        <v>0</v>
      </c>
      <c r="S54" s="280">
        <v>0</v>
      </c>
      <c r="T54" s="280">
        <f t="shared" si="4"/>
        <v>30000</v>
      </c>
    </row>
    <row r="55" spans="1:20">
      <c r="A55" s="272" t="s">
        <v>305</v>
      </c>
      <c r="B55" s="281" t="s">
        <v>332</v>
      </c>
      <c r="D55" s="272" t="s">
        <v>331</v>
      </c>
      <c r="F55" s="280">
        <v>30000</v>
      </c>
      <c r="H55" s="280">
        <v>0</v>
      </c>
      <c r="I55" s="280"/>
      <c r="J55" s="280">
        <v>0</v>
      </c>
      <c r="K55" s="280">
        <v>30000</v>
      </c>
      <c r="L55" s="280">
        <v>0</v>
      </c>
      <c r="M55" s="280">
        <v>0</v>
      </c>
      <c r="N55" s="280">
        <v>0</v>
      </c>
      <c r="O55" s="280">
        <v>0</v>
      </c>
      <c r="P55" s="280">
        <v>0</v>
      </c>
      <c r="Q55" s="280">
        <v>0</v>
      </c>
      <c r="R55" s="280">
        <v>0</v>
      </c>
      <c r="S55" s="280">
        <v>0</v>
      </c>
      <c r="T55" s="280">
        <f t="shared" si="4"/>
        <v>30000</v>
      </c>
    </row>
    <row r="56" spans="1:20">
      <c r="A56" s="272" t="s">
        <v>333</v>
      </c>
      <c r="B56" s="281" t="s">
        <v>323</v>
      </c>
      <c r="D56" s="272" t="s">
        <v>343</v>
      </c>
      <c r="F56" s="280">
        <v>1000</v>
      </c>
      <c r="H56" s="280">
        <v>0</v>
      </c>
      <c r="I56" s="280">
        <v>0</v>
      </c>
      <c r="J56" s="280">
        <v>1000</v>
      </c>
      <c r="K56" s="280">
        <v>0</v>
      </c>
      <c r="L56" s="280">
        <v>0</v>
      </c>
      <c r="M56" s="280">
        <v>0</v>
      </c>
      <c r="N56" s="280">
        <v>0</v>
      </c>
      <c r="O56" s="280">
        <v>0</v>
      </c>
      <c r="P56" s="280">
        <v>0</v>
      </c>
      <c r="Q56" s="280">
        <v>0</v>
      </c>
      <c r="R56" s="280">
        <v>0</v>
      </c>
      <c r="S56" s="280">
        <v>0</v>
      </c>
      <c r="T56" s="280">
        <f t="shared" si="4"/>
        <v>1000</v>
      </c>
    </row>
    <row r="57" spans="1:20">
      <c r="A57" s="272" t="s">
        <v>333</v>
      </c>
      <c r="B57" s="281" t="s">
        <v>323</v>
      </c>
      <c r="D57" s="272" t="s">
        <v>334</v>
      </c>
      <c r="F57" s="280">
        <v>100000</v>
      </c>
      <c r="H57" s="280">
        <v>0</v>
      </c>
      <c r="I57" s="280">
        <v>0</v>
      </c>
      <c r="J57" s="280">
        <v>0</v>
      </c>
      <c r="K57" s="280">
        <v>0</v>
      </c>
      <c r="L57" s="280">
        <v>0</v>
      </c>
      <c r="M57" s="280">
        <v>0</v>
      </c>
      <c r="N57" s="280">
        <v>0</v>
      </c>
      <c r="O57" s="280">
        <v>0</v>
      </c>
      <c r="P57" s="280">
        <v>0</v>
      </c>
      <c r="Q57" s="280">
        <v>100000</v>
      </c>
      <c r="R57" s="280">
        <v>0</v>
      </c>
      <c r="S57" s="280">
        <v>0</v>
      </c>
      <c r="T57" s="280">
        <f t="shared" si="4"/>
        <v>100000</v>
      </c>
    </row>
    <row r="58" spans="1:20">
      <c r="A58" s="272" t="s">
        <v>48</v>
      </c>
      <c r="B58" s="281" t="s">
        <v>338</v>
      </c>
      <c r="D58" s="272" t="s">
        <v>339</v>
      </c>
      <c r="F58" s="287">
        <v>10000</v>
      </c>
      <c r="H58" s="287">
        <v>0</v>
      </c>
      <c r="I58" s="287">
        <v>0</v>
      </c>
      <c r="J58" s="287"/>
      <c r="K58" s="287">
        <v>0</v>
      </c>
      <c r="L58" s="287">
        <v>0</v>
      </c>
      <c r="M58" s="287">
        <v>0</v>
      </c>
      <c r="N58" s="287">
        <v>0</v>
      </c>
      <c r="O58" s="287">
        <v>0</v>
      </c>
      <c r="P58" s="287">
        <v>0</v>
      </c>
      <c r="Q58" s="287">
        <v>0</v>
      </c>
      <c r="R58" s="287">
        <v>10000</v>
      </c>
      <c r="S58" s="287">
        <v>0</v>
      </c>
      <c r="T58" s="287">
        <f t="shared" si="4"/>
        <v>10000</v>
      </c>
    </row>
    <row r="59" spans="1:20">
      <c r="A59" s="272" t="s">
        <v>305</v>
      </c>
      <c r="B59" s="281" t="s">
        <v>335</v>
      </c>
      <c r="D59" s="272" t="s">
        <v>340</v>
      </c>
      <c r="F59" s="287">
        <v>15000</v>
      </c>
      <c r="H59" s="287">
        <v>0</v>
      </c>
      <c r="I59" s="287">
        <v>15000</v>
      </c>
      <c r="J59" s="287">
        <v>0</v>
      </c>
      <c r="K59" s="287">
        <v>0</v>
      </c>
      <c r="L59" s="287">
        <v>0</v>
      </c>
      <c r="M59" s="287">
        <v>0</v>
      </c>
      <c r="N59" s="287">
        <v>0</v>
      </c>
      <c r="O59" s="287">
        <v>0</v>
      </c>
      <c r="P59" s="287">
        <v>0</v>
      </c>
      <c r="Q59" s="287">
        <v>0</v>
      </c>
      <c r="R59" s="287">
        <v>0</v>
      </c>
      <c r="S59" s="287">
        <v>0</v>
      </c>
      <c r="T59" s="287">
        <f t="shared" si="4"/>
        <v>15000</v>
      </c>
    </row>
    <row r="60" spans="1:20" ht="15" thickBot="1">
      <c r="D60" s="282" t="s">
        <v>235</v>
      </c>
      <c r="F60" s="248">
        <f>SUM(F50:F59)</f>
        <v>236700</v>
      </c>
      <c r="H60" s="248">
        <f t="shared" ref="H60:T60" si="5">SUM(H50:H59)</f>
        <v>21200</v>
      </c>
      <c r="I60" s="248">
        <f t="shared" si="5"/>
        <v>20000</v>
      </c>
      <c r="J60" s="248">
        <f t="shared" si="5"/>
        <v>31000</v>
      </c>
      <c r="K60" s="248">
        <f t="shared" si="5"/>
        <v>30000</v>
      </c>
      <c r="L60" s="248">
        <f t="shared" si="5"/>
        <v>0</v>
      </c>
      <c r="M60" s="248">
        <f t="shared" si="5"/>
        <v>0</v>
      </c>
      <c r="N60" s="248">
        <f t="shared" si="5"/>
        <v>0</v>
      </c>
      <c r="O60" s="248">
        <f t="shared" si="5"/>
        <v>13900</v>
      </c>
      <c r="P60" s="248">
        <f t="shared" si="5"/>
        <v>10600</v>
      </c>
      <c r="Q60" s="248">
        <f t="shared" si="5"/>
        <v>100000</v>
      </c>
      <c r="R60" s="248">
        <f t="shared" si="5"/>
        <v>10000</v>
      </c>
      <c r="S60" s="248">
        <f t="shared" si="5"/>
        <v>0</v>
      </c>
      <c r="T60" s="248">
        <f t="shared" si="5"/>
        <v>236700</v>
      </c>
    </row>
    <row r="61" spans="1:20" ht="15" thickTop="1"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</row>
    <row r="62" spans="1:20">
      <c r="A62" s="232"/>
      <c r="B62" s="237" t="s">
        <v>13</v>
      </c>
      <c r="D62" s="232"/>
      <c r="E62" s="232"/>
      <c r="F62" s="232"/>
      <c r="G62" s="238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</row>
    <row r="63" spans="1:20">
      <c r="A63" s="272" t="s">
        <v>305</v>
      </c>
      <c r="B63" s="239">
        <v>501</v>
      </c>
      <c r="D63" s="285" t="s">
        <v>341</v>
      </c>
      <c r="E63" s="232"/>
      <c r="F63" s="247">
        <v>15000</v>
      </c>
      <c r="H63" s="247">
        <v>0</v>
      </c>
      <c r="I63" s="247">
        <v>0</v>
      </c>
      <c r="J63" s="247">
        <v>0</v>
      </c>
      <c r="K63" s="247">
        <v>7500</v>
      </c>
      <c r="L63" s="247">
        <v>0</v>
      </c>
      <c r="M63" s="247">
        <v>0</v>
      </c>
      <c r="N63" s="247">
        <v>0</v>
      </c>
      <c r="O63" s="247">
        <v>0</v>
      </c>
      <c r="P63" s="247">
        <v>0</v>
      </c>
      <c r="Q63" s="247">
        <v>7500</v>
      </c>
      <c r="R63" s="247" t="s">
        <v>395</v>
      </c>
      <c r="S63" s="247" t="s">
        <v>395</v>
      </c>
      <c r="T63" s="247">
        <f>SUM(H63:S63)</f>
        <v>15000</v>
      </c>
    </row>
    <row r="64" spans="1:20" ht="15" thickBot="1">
      <c r="A64" s="1"/>
      <c r="B64" s="1"/>
      <c r="C64" s="239"/>
      <c r="D64" s="286" t="s">
        <v>381</v>
      </c>
      <c r="F64" s="248">
        <f>SUM(F63:F63)</f>
        <v>15000</v>
      </c>
      <c r="H64" s="248">
        <f t="shared" ref="H64:T64" si="6">SUM(H63:H63)</f>
        <v>0</v>
      </c>
      <c r="I64" s="248">
        <f t="shared" si="6"/>
        <v>0</v>
      </c>
      <c r="J64" s="248">
        <f t="shared" si="6"/>
        <v>0</v>
      </c>
      <c r="K64" s="248">
        <f t="shared" si="6"/>
        <v>7500</v>
      </c>
      <c r="L64" s="248">
        <f t="shared" si="6"/>
        <v>0</v>
      </c>
      <c r="M64" s="248">
        <f t="shared" si="6"/>
        <v>0</v>
      </c>
      <c r="N64" s="248">
        <f t="shared" si="6"/>
        <v>0</v>
      </c>
      <c r="O64" s="248">
        <f t="shared" si="6"/>
        <v>0</v>
      </c>
      <c r="P64" s="248">
        <f t="shared" si="6"/>
        <v>0</v>
      </c>
      <c r="Q64" s="248">
        <f t="shared" si="6"/>
        <v>7500</v>
      </c>
      <c r="R64" s="248">
        <f t="shared" si="6"/>
        <v>0</v>
      </c>
      <c r="S64" s="248">
        <f t="shared" si="6"/>
        <v>0</v>
      </c>
      <c r="T64" s="248">
        <f t="shared" si="6"/>
        <v>15000</v>
      </c>
    </row>
    <row r="65" spans="4:20" ht="15" thickTop="1"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</row>
    <row r="66" spans="4:20"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</row>
    <row r="67" spans="4:20" ht="15" thickBot="1">
      <c r="D67" s="282" t="s">
        <v>336</v>
      </c>
      <c r="F67" s="248">
        <f>F35+F47+F60+F64</f>
        <v>801200</v>
      </c>
      <c r="H67" s="248">
        <f t="shared" ref="H67:T67" si="7">H35+H47+H60+H64</f>
        <v>21200</v>
      </c>
      <c r="I67" s="248">
        <f t="shared" si="7"/>
        <v>30000</v>
      </c>
      <c r="J67" s="248">
        <f t="shared" si="7"/>
        <v>77100</v>
      </c>
      <c r="K67" s="248">
        <f t="shared" si="7"/>
        <v>75600</v>
      </c>
      <c r="L67" s="248">
        <f t="shared" si="7"/>
        <v>10000</v>
      </c>
      <c r="M67" s="248">
        <f t="shared" si="7"/>
        <v>72800</v>
      </c>
      <c r="N67" s="248">
        <f t="shared" si="7"/>
        <v>135000</v>
      </c>
      <c r="O67" s="248">
        <f t="shared" si="7"/>
        <v>13900</v>
      </c>
      <c r="P67" s="248">
        <f t="shared" si="7"/>
        <v>113100</v>
      </c>
      <c r="Q67" s="248">
        <f t="shared" si="7"/>
        <v>117500</v>
      </c>
      <c r="R67" s="248">
        <f t="shared" si="7"/>
        <v>10000</v>
      </c>
      <c r="S67" s="248">
        <f t="shared" si="7"/>
        <v>125000</v>
      </c>
      <c r="T67" s="248">
        <f t="shared" si="7"/>
        <v>801200</v>
      </c>
    </row>
    <row r="68" spans="4:20" ht="15" thickTop="1"/>
    <row r="70" spans="4:20">
      <c r="D70" s="349" t="s">
        <v>84</v>
      </c>
      <c r="F70" s="280">
        <v>300000</v>
      </c>
      <c r="J70" s="272">
        <v>150000</v>
      </c>
      <c r="S70" s="272">
        <v>150000</v>
      </c>
    </row>
  </sheetData>
  <mergeCells count="1">
    <mergeCell ref="D6:E6"/>
  </mergeCells>
  <pageMargins left="0.5" right="0.25" top="0.25" bottom="0.25" header="0.3" footer="0.3"/>
  <pageSetup scale="75" orientation="portrait" r:id="rId1"/>
  <headerFooter>
    <oddFooter>&amp;L&amp;F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M26"/>
  <sheetViews>
    <sheetView showGridLines="0" workbookViewId="0"/>
  </sheetViews>
  <sheetFormatPr defaultRowHeight="12.5"/>
  <cols>
    <col min="1" max="1" width="9.08984375" style="177"/>
    <col min="2" max="2" width="22" style="177" customWidth="1"/>
    <col min="3" max="3" width="2.453125" style="177" customWidth="1"/>
    <col min="4" max="4" width="12.6328125" style="177" customWidth="1"/>
    <col min="5" max="5" width="4.6328125" style="177" customWidth="1"/>
    <col min="6" max="6" width="11" style="177" bestFit="1" customWidth="1"/>
    <col min="7" max="7" width="13" style="177" customWidth="1"/>
    <col min="8" max="8" width="14" style="177" hidden="1" customWidth="1"/>
    <col min="9" max="9" width="11.36328125" style="177" bestFit="1" customWidth="1"/>
    <col min="10" max="10" width="1.90625" style="177" customWidth="1"/>
    <col min="11" max="11" width="11.36328125" style="177" bestFit="1" customWidth="1"/>
    <col min="12" max="12" width="3.6328125" style="177" customWidth="1"/>
    <col min="13" max="13" width="12.6328125" style="177" customWidth="1"/>
    <col min="14" max="256" width="9.08984375" style="177"/>
    <col min="257" max="257" width="28.453125" style="177" customWidth="1"/>
    <col min="258" max="258" width="2.453125" style="177" customWidth="1"/>
    <col min="259" max="260" width="10.36328125" style="177" bestFit="1" customWidth="1"/>
    <col min="261" max="261" width="11.36328125" style="177" bestFit="1" customWidth="1"/>
    <col min="262" max="262" width="3.08984375" style="177" customWidth="1"/>
    <col min="263" max="263" width="10.90625" style="177" bestFit="1" customWidth="1"/>
    <col min="264" max="264" width="14" style="177" bestFit="1" customWidth="1"/>
    <col min="265" max="265" width="9.6328125" style="177" bestFit="1" customWidth="1"/>
    <col min="266" max="266" width="1.90625" style="177" customWidth="1"/>
    <col min="267" max="267" width="11.36328125" style="177" bestFit="1" customWidth="1"/>
    <col min="268" max="512" width="9.08984375" style="177"/>
    <col min="513" max="513" width="28.453125" style="177" customWidth="1"/>
    <col min="514" max="514" width="2.453125" style="177" customWidth="1"/>
    <col min="515" max="516" width="10.36328125" style="177" bestFit="1" customWidth="1"/>
    <col min="517" max="517" width="11.36328125" style="177" bestFit="1" customWidth="1"/>
    <col min="518" max="518" width="3.08984375" style="177" customWidth="1"/>
    <col min="519" max="519" width="10.90625" style="177" bestFit="1" customWidth="1"/>
    <col min="520" max="520" width="14" style="177" bestFit="1" customWidth="1"/>
    <col min="521" max="521" width="9.6328125" style="177" bestFit="1" customWidth="1"/>
    <col min="522" max="522" width="1.90625" style="177" customWidth="1"/>
    <col min="523" max="523" width="11.36328125" style="177" bestFit="1" customWidth="1"/>
    <col min="524" max="768" width="9.08984375" style="177"/>
    <col min="769" max="769" width="28.453125" style="177" customWidth="1"/>
    <col min="770" max="770" width="2.453125" style="177" customWidth="1"/>
    <col min="771" max="772" width="10.36328125" style="177" bestFit="1" customWidth="1"/>
    <col min="773" max="773" width="11.36328125" style="177" bestFit="1" customWidth="1"/>
    <col min="774" max="774" width="3.08984375" style="177" customWidth="1"/>
    <col min="775" max="775" width="10.90625" style="177" bestFit="1" customWidth="1"/>
    <col min="776" max="776" width="14" style="177" bestFit="1" customWidth="1"/>
    <col min="777" max="777" width="9.6328125" style="177" bestFit="1" customWidth="1"/>
    <col min="778" max="778" width="1.90625" style="177" customWidth="1"/>
    <col min="779" max="779" width="11.36328125" style="177" bestFit="1" customWidth="1"/>
    <col min="780" max="1024" width="9.08984375" style="177"/>
    <col min="1025" max="1025" width="28.453125" style="177" customWidth="1"/>
    <col min="1026" max="1026" width="2.453125" style="177" customWidth="1"/>
    <col min="1027" max="1028" width="10.36328125" style="177" bestFit="1" customWidth="1"/>
    <col min="1029" max="1029" width="11.36328125" style="177" bestFit="1" customWidth="1"/>
    <col min="1030" max="1030" width="3.08984375" style="177" customWidth="1"/>
    <col min="1031" max="1031" width="10.90625" style="177" bestFit="1" customWidth="1"/>
    <col min="1032" max="1032" width="14" style="177" bestFit="1" customWidth="1"/>
    <col min="1033" max="1033" width="9.6328125" style="177" bestFit="1" customWidth="1"/>
    <col min="1034" max="1034" width="1.90625" style="177" customWidth="1"/>
    <col min="1035" max="1035" width="11.36328125" style="177" bestFit="1" customWidth="1"/>
    <col min="1036" max="1280" width="9.08984375" style="177"/>
    <col min="1281" max="1281" width="28.453125" style="177" customWidth="1"/>
    <col min="1282" max="1282" width="2.453125" style="177" customWidth="1"/>
    <col min="1283" max="1284" width="10.36328125" style="177" bestFit="1" customWidth="1"/>
    <col min="1285" max="1285" width="11.36328125" style="177" bestFit="1" customWidth="1"/>
    <col min="1286" max="1286" width="3.08984375" style="177" customWidth="1"/>
    <col min="1287" max="1287" width="10.90625" style="177" bestFit="1" customWidth="1"/>
    <col min="1288" max="1288" width="14" style="177" bestFit="1" customWidth="1"/>
    <col min="1289" max="1289" width="9.6328125" style="177" bestFit="1" customWidth="1"/>
    <col min="1290" max="1290" width="1.90625" style="177" customWidth="1"/>
    <col min="1291" max="1291" width="11.36328125" style="177" bestFit="1" customWidth="1"/>
    <col min="1292" max="1536" width="9.08984375" style="177"/>
    <col min="1537" max="1537" width="28.453125" style="177" customWidth="1"/>
    <col min="1538" max="1538" width="2.453125" style="177" customWidth="1"/>
    <col min="1539" max="1540" width="10.36328125" style="177" bestFit="1" customWidth="1"/>
    <col min="1541" max="1541" width="11.36328125" style="177" bestFit="1" customWidth="1"/>
    <col min="1542" max="1542" width="3.08984375" style="177" customWidth="1"/>
    <col min="1543" max="1543" width="10.90625" style="177" bestFit="1" customWidth="1"/>
    <col min="1544" max="1544" width="14" style="177" bestFit="1" customWidth="1"/>
    <col min="1545" max="1545" width="9.6328125" style="177" bestFit="1" customWidth="1"/>
    <col min="1546" max="1546" width="1.90625" style="177" customWidth="1"/>
    <col min="1547" max="1547" width="11.36328125" style="177" bestFit="1" customWidth="1"/>
    <col min="1548" max="1792" width="9.08984375" style="177"/>
    <col min="1793" max="1793" width="28.453125" style="177" customWidth="1"/>
    <col min="1794" max="1794" width="2.453125" style="177" customWidth="1"/>
    <col min="1795" max="1796" width="10.36328125" style="177" bestFit="1" customWidth="1"/>
    <col min="1797" max="1797" width="11.36328125" style="177" bestFit="1" customWidth="1"/>
    <col min="1798" max="1798" width="3.08984375" style="177" customWidth="1"/>
    <col min="1799" max="1799" width="10.90625" style="177" bestFit="1" customWidth="1"/>
    <col min="1800" max="1800" width="14" style="177" bestFit="1" customWidth="1"/>
    <col min="1801" max="1801" width="9.6328125" style="177" bestFit="1" customWidth="1"/>
    <col min="1802" max="1802" width="1.90625" style="177" customWidth="1"/>
    <col min="1803" max="1803" width="11.36328125" style="177" bestFit="1" customWidth="1"/>
    <col min="1804" max="2048" width="9.08984375" style="177"/>
    <col min="2049" max="2049" width="28.453125" style="177" customWidth="1"/>
    <col min="2050" max="2050" width="2.453125" style="177" customWidth="1"/>
    <col min="2051" max="2052" width="10.36328125" style="177" bestFit="1" customWidth="1"/>
    <col min="2053" max="2053" width="11.36328125" style="177" bestFit="1" customWidth="1"/>
    <col min="2054" max="2054" width="3.08984375" style="177" customWidth="1"/>
    <col min="2055" max="2055" width="10.90625" style="177" bestFit="1" customWidth="1"/>
    <col min="2056" max="2056" width="14" style="177" bestFit="1" customWidth="1"/>
    <col min="2057" max="2057" width="9.6328125" style="177" bestFit="1" customWidth="1"/>
    <col min="2058" max="2058" width="1.90625" style="177" customWidth="1"/>
    <col min="2059" max="2059" width="11.36328125" style="177" bestFit="1" customWidth="1"/>
    <col min="2060" max="2304" width="9.08984375" style="177"/>
    <col min="2305" max="2305" width="28.453125" style="177" customWidth="1"/>
    <col min="2306" max="2306" width="2.453125" style="177" customWidth="1"/>
    <col min="2307" max="2308" width="10.36328125" style="177" bestFit="1" customWidth="1"/>
    <col min="2309" max="2309" width="11.36328125" style="177" bestFit="1" customWidth="1"/>
    <col min="2310" max="2310" width="3.08984375" style="177" customWidth="1"/>
    <col min="2311" max="2311" width="10.90625" style="177" bestFit="1" customWidth="1"/>
    <col min="2312" max="2312" width="14" style="177" bestFit="1" customWidth="1"/>
    <col min="2313" max="2313" width="9.6328125" style="177" bestFit="1" customWidth="1"/>
    <col min="2314" max="2314" width="1.90625" style="177" customWidth="1"/>
    <col min="2315" max="2315" width="11.36328125" style="177" bestFit="1" customWidth="1"/>
    <col min="2316" max="2560" width="9.08984375" style="177"/>
    <col min="2561" max="2561" width="28.453125" style="177" customWidth="1"/>
    <col min="2562" max="2562" width="2.453125" style="177" customWidth="1"/>
    <col min="2563" max="2564" width="10.36328125" style="177" bestFit="1" customWidth="1"/>
    <col min="2565" max="2565" width="11.36328125" style="177" bestFit="1" customWidth="1"/>
    <col min="2566" max="2566" width="3.08984375" style="177" customWidth="1"/>
    <col min="2567" max="2567" width="10.90625" style="177" bestFit="1" customWidth="1"/>
    <col min="2568" max="2568" width="14" style="177" bestFit="1" customWidth="1"/>
    <col min="2569" max="2569" width="9.6328125" style="177" bestFit="1" customWidth="1"/>
    <col min="2570" max="2570" width="1.90625" style="177" customWidth="1"/>
    <col min="2571" max="2571" width="11.36328125" style="177" bestFit="1" customWidth="1"/>
    <col min="2572" max="2816" width="9.08984375" style="177"/>
    <col min="2817" max="2817" width="28.453125" style="177" customWidth="1"/>
    <col min="2818" max="2818" width="2.453125" style="177" customWidth="1"/>
    <col min="2819" max="2820" width="10.36328125" style="177" bestFit="1" customWidth="1"/>
    <col min="2821" max="2821" width="11.36328125" style="177" bestFit="1" customWidth="1"/>
    <col min="2822" max="2822" width="3.08984375" style="177" customWidth="1"/>
    <col min="2823" max="2823" width="10.90625" style="177" bestFit="1" customWidth="1"/>
    <col min="2824" max="2824" width="14" style="177" bestFit="1" customWidth="1"/>
    <col min="2825" max="2825" width="9.6328125" style="177" bestFit="1" customWidth="1"/>
    <col min="2826" max="2826" width="1.90625" style="177" customWidth="1"/>
    <col min="2827" max="2827" width="11.36328125" style="177" bestFit="1" customWidth="1"/>
    <col min="2828" max="3072" width="9.08984375" style="177"/>
    <col min="3073" max="3073" width="28.453125" style="177" customWidth="1"/>
    <col min="3074" max="3074" width="2.453125" style="177" customWidth="1"/>
    <col min="3075" max="3076" width="10.36328125" style="177" bestFit="1" customWidth="1"/>
    <col min="3077" max="3077" width="11.36328125" style="177" bestFit="1" customWidth="1"/>
    <col min="3078" max="3078" width="3.08984375" style="177" customWidth="1"/>
    <col min="3079" max="3079" width="10.90625" style="177" bestFit="1" customWidth="1"/>
    <col min="3080" max="3080" width="14" style="177" bestFit="1" customWidth="1"/>
    <col min="3081" max="3081" width="9.6328125" style="177" bestFit="1" customWidth="1"/>
    <col min="3082" max="3082" width="1.90625" style="177" customWidth="1"/>
    <col min="3083" max="3083" width="11.36328125" style="177" bestFit="1" customWidth="1"/>
    <col min="3084" max="3328" width="9.08984375" style="177"/>
    <col min="3329" max="3329" width="28.453125" style="177" customWidth="1"/>
    <col min="3330" max="3330" width="2.453125" style="177" customWidth="1"/>
    <col min="3331" max="3332" width="10.36328125" style="177" bestFit="1" customWidth="1"/>
    <col min="3333" max="3333" width="11.36328125" style="177" bestFit="1" customWidth="1"/>
    <col min="3334" max="3334" width="3.08984375" style="177" customWidth="1"/>
    <col min="3335" max="3335" width="10.90625" style="177" bestFit="1" customWidth="1"/>
    <col min="3336" max="3336" width="14" style="177" bestFit="1" customWidth="1"/>
    <col min="3337" max="3337" width="9.6328125" style="177" bestFit="1" customWidth="1"/>
    <col min="3338" max="3338" width="1.90625" style="177" customWidth="1"/>
    <col min="3339" max="3339" width="11.36328125" style="177" bestFit="1" customWidth="1"/>
    <col min="3340" max="3584" width="9.08984375" style="177"/>
    <col min="3585" max="3585" width="28.453125" style="177" customWidth="1"/>
    <col min="3586" max="3586" width="2.453125" style="177" customWidth="1"/>
    <col min="3587" max="3588" width="10.36328125" style="177" bestFit="1" customWidth="1"/>
    <col min="3589" max="3589" width="11.36328125" style="177" bestFit="1" customWidth="1"/>
    <col min="3590" max="3590" width="3.08984375" style="177" customWidth="1"/>
    <col min="3591" max="3591" width="10.90625" style="177" bestFit="1" customWidth="1"/>
    <col min="3592" max="3592" width="14" style="177" bestFit="1" customWidth="1"/>
    <col min="3593" max="3593" width="9.6328125" style="177" bestFit="1" customWidth="1"/>
    <col min="3594" max="3594" width="1.90625" style="177" customWidth="1"/>
    <col min="3595" max="3595" width="11.36328125" style="177" bestFit="1" customWidth="1"/>
    <col min="3596" max="3840" width="9.08984375" style="177"/>
    <col min="3841" max="3841" width="28.453125" style="177" customWidth="1"/>
    <col min="3842" max="3842" width="2.453125" style="177" customWidth="1"/>
    <col min="3843" max="3844" width="10.36328125" style="177" bestFit="1" customWidth="1"/>
    <col min="3845" max="3845" width="11.36328125" style="177" bestFit="1" customWidth="1"/>
    <col min="3846" max="3846" width="3.08984375" style="177" customWidth="1"/>
    <col min="3847" max="3847" width="10.90625" style="177" bestFit="1" customWidth="1"/>
    <col min="3848" max="3848" width="14" style="177" bestFit="1" customWidth="1"/>
    <col min="3849" max="3849" width="9.6328125" style="177" bestFit="1" customWidth="1"/>
    <col min="3850" max="3850" width="1.90625" style="177" customWidth="1"/>
    <col min="3851" max="3851" width="11.36328125" style="177" bestFit="1" customWidth="1"/>
    <col min="3852" max="4096" width="9.08984375" style="177"/>
    <col min="4097" max="4097" width="28.453125" style="177" customWidth="1"/>
    <col min="4098" max="4098" width="2.453125" style="177" customWidth="1"/>
    <col min="4099" max="4100" width="10.36328125" style="177" bestFit="1" customWidth="1"/>
    <col min="4101" max="4101" width="11.36328125" style="177" bestFit="1" customWidth="1"/>
    <col min="4102" max="4102" width="3.08984375" style="177" customWidth="1"/>
    <col min="4103" max="4103" width="10.90625" style="177" bestFit="1" customWidth="1"/>
    <col min="4104" max="4104" width="14" style="177" bestFit="1" customWidth="1"/>
    <col min="4105" max="4105" width="9.6328125" style="177" bestFit="1" customWidth="1"/>
    <col min="4106" max="4106" width="1.90625" style="177" customWidth="1"/>
    <col min="4107" max="4107" width="11.36328125" style="177" bestFit="1" customWidth="1"/>
    <col min="4108" max="4352" width="9.08984375" style="177"/>
    <col min="4353" max="4353" width="28.453125" style="177" customWidth="1"/>
    <col min="4354" max="4354" width="2.453125" style="177" customWidth="1"/>
    <col min="4355" max="4356" width="10.36328125" style="177" bestFit="1" customWidth="1"/>
    <col min="4357" max="4357" width="11.36328125" style="177" bestFit="1" customWidth="1"/>
    <col min="4358" max="4358" width="3.08984375" style="177" customWidth="1"/>
    <col min="4359" max="4359" width="10.90625" style="177" bestFit="1" customWidth="1"/>
    <col min="4360" max="4360" width="14" style="177" bestFit="1" customWidth="1"/>
    <col min="4361" max="4361" width="9.6328125" style="177" bestFit="1" customWidth="1"/>
    <col min="4362" max="4362" width="1.90625" style="177" customWidth="1"/>
    <col min="4363" max="4363" width="11.36328125" style="177" bestFit="1" customWidth="1"/>
    <col min="4364" max="4608" width="9.08984375" style="177"/>
    <col min="4609" max="4609" width="28.453125" style="177" customWidth="1"/>
    <col min="4610" max="4610" width="2.453125" style="177" customWidth="1"/>
    <col min="4611" max="4612" width="10.36328125" style="177" bestFit="1" customWidth="1"/>
    <col min="4613" max="4613" width="11.36328125" style="177" bestFit="1" customWidth="1"/>
    <col min="4614" max="4614" width="3.08984375" style="177" customWidth="1"/>
    <col min="4615" max="4615" width="10.90625" style="177" bestFit="1" customWidth="1"/>
    <col min="4616" max="4616" width="14" style="177" bestFit="1" customWidth="1"/>
    <col min="4617" max="4617" width="9.6328125" style="177" bestFit="1" customWidth="1"/>
    <col min="4618" max="4618" width="1.90625" style="177" customWidth="1"/>
    <col min="4619" max="4619" width="11.36328125" style="177" bestFit="1" customWidth="1"/>
    <col min="4620" max="4864" width="9.08984375" style="177"/>
    <col min="4865" max="4865" width="28.453125" style="177" customWidth="1"/>
    <col min="4866" max="4866" width="2.453125" style="177" customWidth="1"/>
    <col min="4867" max="4868" width="10.36328125" style="177" bestFit="1" customWidth="1"/>
    <col min="4869" max="4869" width="11.36328125" style="177" bestFit="1" customWidth="1"/>
    <col min="4870" max="4870" width="3.08984375" style="177" customWidth="1"/>
    <col min="4871" max="4871" width="10.90625" style="177" bestFit="1" customWidth="1"/>
    <col min="4872" max="4872" width="14" style="177" bestFit="1" customWidth="1"/>
    <col min="4873" max="4873" width="9.6328125" style="177" bestFit="1" customWidth="1"/>
    <col min="4874" max="4874" width="1.90625" style="177" customWidth="1"/>
    <col min="4875" max="4875" width="11.36328125" style="177" bestFit="1" customWidth="1"/>
    <col min="4876" max="5120" width="9.08984375" style="177"/>
    <col min="5121" max="5121" width="28.453125" style="177" customWidth="1"/>
    <col min="5122" max="5122" width="2.453125" style="177" customWidth="1"/>
    <col min="5123" max="5124" width="10.36328125" style="177" bestFit="1" customWidth="1"/>
    <col min="5125" max="5125" width="11.36328125" style="177" bestFit="1" customWidth="1"/>
    <col min="5126" max="5126" width="3.08984375" style="177" customWidth="1"/>
    <col min="5127" max="5127" width="10.90625" style="177" bestFit="1" customWidth="1"/>
    <col min="5128" max="5128" width="14" style="177" bestFit="1" customWidth="1"/>
    <col min="5129" max="5129" width="9.6328125" style="177" bestFit="1" customWidth="1"/>
    <col min="5130" max="5130" width="1.90625" style="177" customWidth="1"/>
    <col min="5131" max="5131" width="11.36328125" style="177" bestFit="1" customWidth="1"/>
    <col min="5132" max="5376" width="9.08984375" style="177"/>
    <col min="5377" max="5377" width="28.453125" style="177" customWidth="1"/>
    <col min="5378" max="5378" width="2.453125" style="177" customWidth="1"/>
    <col min="5379" max="5380" width="10.36328125" style="177" bestFit="1" customWidth="1"/>
    <col min="5381" max="5381" width="11.36328125" style="177" bestFit="1" customWidth="1"/>
    <col min="5382" max="5382" width="3.08984375" style="177" customWidth="1"/>
    <col min="5383" max="5383" width="10.90625" style="177" bestFit="1" customWidth="1"/>
    <col min="5384" max="5384" width="14" style="177" bestFit="1" customWidth="1"/>
    <col min="5385" max="5385" width="9.6328125" style="177" bestFit="1" customWidth="1"/>
    <col min="5386" max="5386" width="1.90625" style="177" customWidth="1"/>
    <col min="5387" max="5387" width="11.36328125" style="177" bestFit="1" customWidth="1"/>
    <col min="5388" max="5632" width="9.08984375" style="177"/>
    <col min="5633" max="5633" width="28.453125" style="177" customWidth="1"/>
    <col min="5634" max="5634" width="2.453125" style="177" customWidth="1"/>
    <col min="5635" max="5636" width="10.36328125" style="177" bestFit="1" customWidth="1"/>
    <col min="5637" max="5637" width="11.36328125" style="177" bestFit="1" customWidth="1"/>
    <col min="5638" max="5638" width="3.08984375" style="177" customWidth="1"/>
    <col min="5639" max="5639" width="10.90625" style="177" bestFit="1" customWidth="1"/>
    <col min="5640" max="5640" width="14" style="177" bestFit="1" customWidth="1"/>
    <col min="5641" max="5641" width="9.6328125" style="177" bestFit="1" customWidth="1"/>
    <col min="5642" max="5642" width="1.90625" style="177" customWidth="1"/>
    <col min="5643" max="5643" width="11.36328125" style="177" bestFit="1" customWidth="1"/>
    <col min="5644" max="5888" width="9.08984375" style="177"/>
    <col min="5889" max="5889" width="28.453125" style="177" customWidth="1"/>
    <col min="5890" max="5890" width="2.453125" style="177" customWidth="1"/>
    <col min="5891" max="5892" width="10.36328125" style="177" bestFit="1" customWidth="1"/>
    <col min="5893" max="5893" width="11.36328125" style="177" bestFit="1" customWidth="1"/>
    <col min="5894" max="5894" width="3.08984375" style="177" customWidth="1"/>
    <col min="5895" max="5895" width="10.90625" style="177" bestFit="1" customWidth="1"/>
    <col min="5896" max="5896" width="14" style="177" bestFit="1" customWidth="1"/>
    <col min="5897" max="5897" width="9.6328125" style="177" bestFit="1" customWidth="1"/>
    <col min="5898" max="5898" width="1.90625" style="177" customWidth="1"/>
    <col min="5899" max="5899" width="11.36328125" style="177" bestFit="1" customWidth="1"/>
    <col min="5900" max="6144" width="9.08984375" style="177"/>
    <col min="6145" max="6145" width="28.453125" style="177" customWidth="1"/>
    <col min="6146" max="6146" width="2.453125" style="177" customWidth="1"/>
    <col min="6147" max="6148" width="10.36328125" style="177" bestFit="1" customWidth="1"/>
    <col min="6149" max="6149" width="11.36328125" style="177" bestFit="1" customWidth="1"/>
    <col min="6150" max="6150" width="3.08984375" style="177" customWidth="1"/>
    <col min="6151" max="6151" width="10.90625" style="177" bestFit="1" customWidth="1"/>
    <col min="6152" max="6152" width="14" style="177" bestFit="1" customWidth="1"/>
    <col min="6153" max="6153" width="9.6328125" style="177" bestFit="1" customWidth="1"/>
    <col min="6154" max="6154" width="1.90625" style="177" customWidth="1"/>
    <col min="6155" max="6155" width="11.36328125" style="177" bestFit="1" customWidth="1"/>
    <col min="6156" max="6400" width="9.08984375" style="177"/>
    <col min="6401" max="6401" width="28.453125" style="177" customWidth="1"/>
    <col min="6402" max="6402" width="2.453125" style="177" customWidth="1"/>
    <col min="6403" max="6404" width="10.36328125" style="177" bestFit="1" customWidth="1"/>
    <col min="6405" max="6405" width="11.36328125" style="177" bestFit="1" customWidth="1"/>
    <col min="6406" max="6406" width="3.08984375" style="177" customWidth="1"/>
    <col min="6407" max="6407" width="10.90625" style="177" bestFit="1" customWidth="1"/>
    <col min="6408" max="6408" width="14" style="177" bestFit="1" customWidth="1"/>
    <col min="6409" max="6409" width="9.6328125" style="177" bestFit="1" customWidth="1"/>
    <col min="6410" max="6410" width="1.90625" style="177" customWidth="1"/>
    <col min="6411" max="6411" width="11.36328125" style="177" bestFit="1" customWidth="1"/>
    <col min="6412" max="6656" width="9.08984375" style="177"/>
    <col min="6657" max="6657" width="28.453125" style="177" customWidth="1"/>
    <col min="6658" max="6658" width="2.453125" style="177" customWidth="1"/>
    <col min="6659" max="6660" width="10.36328125" style="177" bestFit="1" customWidth="1"/>
    <col min="6661" max="6661" width="11.36328125" style="177" bestFit="1" customWidth="1"/>
    <col min="6662" max="6662" width="3.08984375" style="177" customWidth="1"/>
    <col min="6663" max="6663" width="10.90625" style="177" bestFit="1" customWidth="1"/>
    <col min="6664" max="6664" width="14" style="177" bestFit="1" customWidth="1"/>
    <col min="6665" max="6665" width="9.6328125" style="177" bestFit="1" customWidth="1"/>
    <col min="6666" max="6666" width="1.90625" style="177" customWidth="1"/>
    <col min="6667" max="6667" width="11.36328125" style="177" bestFit="1" customWidth="1"/>
    <col min="6668" max="6912" width="9.08984375" style="177"/>
    <col min="6913" max="6913" width="28.453125" style="177" customWidth="1"/>
    <col min="6914" max="6914" width="2.453125" style="177" customWidth="1"/>
    <col min="6915" max="6916" width="10.36328125" style="177" bestFit="1" customWidth="1"/>
    <col min="6917" max="6917" width="11.36328125" style="177" bestFit="1" customWidth="1"/>
    <col min="6918" max="6918" width="3.08984375" style="177" customWidth="1"/>
    <col min="6919" max="6919" width="10.90625" style="177" bestFit="1" customWidth="1"/>
    <col min="6920" max="6920" width="14" style="177" bestFit="1" customWidth="1"/>
    <col min="6921" max="6921" width="9.6328125" style="177" bestFit="1" customWidth="1"/>
    <col min="6922" max="6922" width="1.90625" style="177" customWidth="1"/>
    <col min="6923" max="6923" width="11.36328125" style="177" bestFit="1" customWidth="1"/>
    <col min="6924" max="7168" width="9.08984375" style="177"/>
    <col min="7169" max="7169" width="28.453125" style="177" customWidth="1"/>
    <col min="7170" max="7170" width="2.453125" style="177" customWidth="1"/>
    <col min="7171" max="7172" width="10.36328125" style="177" bestFit="1" customWidth="1"/>
    <col min="7173" max="7173" width="11.36328125" style="177" bestFit="1" customWidth="1"/>
    <col min="7174" max="7174" width="3.08984375" style="177" customWidth="1"/>
    <col min="7175" max="7175" width="10.90625" style="177" bestFit="1" customWidth="1"/>
    <col min="7176" max="7176" width="14" style="177" bestFit="1" customWidth="1"/>
    <col min="7177" max="7177" width="9.6328125" style="177" bestFit="1" customWidth="1"/>
    <col min="7178" max="7178" width="1.90625" style="177" customWidth="1"/>
    <col min="7179" max="7179" width="11.36328125" style="177" bestFit="1" customWidth="1"/>
    <col min="7180" max="7424" width="9.08984375" style="177"/>
    <col min="7425" max="7425" width="28.453125" style="177" customWidth="1"/>
    <col min="7426" max="7426" width="2.453125" style="177" customWidth="1"/>
    <col min="7427" max="7428" width="10.36328125" style="177" bestFit="1" customWidth="1"/>
    <col min="7429" max="7429" width="11.36328125" style="177" bestFit="1" customWidth="1"/>
    <col min="7430" max="7430" width="3.08984375" style="177" customWidth="1"/>
    <col min="7431" max="7431" width="10.90625" style="177" bestFit="1" customWidth="1"/>
    <col min="7432" max="7432" width="14" style="177" bestFit="1" customWidth="1"/>
    <col min="7433" max="7433" width="9.6328125" style="177" bestFit="1" customWidth="1"/>
    <col min="7434" max="7434" width="1.90625" style="177" customWidth="1"/>
    <col min="7435" max="7435" width="11.36328125" style="177" bestFit="1" customWidth="1"/>
    <col min="7436" max="7680" width="9.08984375" style="177"/>
    <col min="7681" max="7681" width="28.453125" style="177" customWidth="1"/>
    <col min="7682" max="7682" width="2.453125" style="177" customWidth="1"/>
    <col min="7683" max="7684" width="10.36328125" style="177" bestFit="1" customWidth="1"/>
    <col min="7685" max="7685" width="11.36328125" style="177" bestFit="1" customWidth="1"/>
    <col min="7686" max="7686" width="3.08984375" style="177" customWidth="1"/>
    <col min="7687" max="7687" width="10.90625" style="177" bestFit="1" customWidth="1"/>
    <col min="7688" max="7688" width="14" style="177" bestFit="1" customWidth="1"/>
    <col min="7689" max="7689" width="9.6328125" style="177" bestFit="1" customWidth="1"/>
    <col min="7690" max="7690" width="1.90625" style="177" customWidth="1"/>
    <col min="7691" max="7691" width="11.36328125" style="177" bestFit="1" customWidth="1"/>
    <col min="7692" max="7936" width="9.08984375" style="177"/>
    <col min="7937" max="7937" width="28.453125" style="177" customWidth="1"/>
    <col min="7938" max="7938" width="2.453125" style="177" customWidth="1"/>
    <col min="7939" max="7940" width="10.36328125" style="177" bestFit="1" customWidth="1"/>
    <col min="7941" max="7941" width="11.36328125" style="177" bestFit="1" customWidth="1"/>
    <col min="7942" max="7942" width="3.08984375" style="177" customWidth="1"/>
    <col min="7943" max="7943" width="10.90625" style="177" bestFit="1" customWidth="1"/>
    <col min="7944" max="7944" width="14" style="177" bestFit="1" customWidth="1"/>
    <col min="7945" max="7945" width="9.6328125" style="177" bestFit="1" customWidth="1"/>
    <col min="7946" max="7946" width="1.90625" style="177" customWidth="1"/>
    <col min="7947" max="7947" width="11.36328125" style="177" bestFit="1" customWidth="1"/>
    <col min="7948" max="8192" width="9.08984375" style="177"/>
    <col min="8193" max="8193" width="28.453125" style="177" customWidth="1"/>
    <col min="8194" max="8194" width="2.453125" style="177" customWidth="1"/>
    <col min="8195" max="8196" width="10.36328125" style="177" bestFit="1" customWidth="1"/>
    <col min="8197" max="8197" width="11.36328125" style="177" bestFit="1" customWidth="1"/>
    <col min="8198" max="8198" width="3.08984375" style="177" customWidth="1"/>
    <col min="8199" max="8199" width="10.90625" style="177" bestFit="1" customWidth="1"/>
    <col min="8200" max="8200" width="14" style="177" bestFit="1" customWidth="1"/>
    <col min="8201" max="8201" width="9.6328125" style="177" bestFit="1" customWidth="1"/>
    <col min="8202" max="8202" width="1.90625" style="177" customWidth="1"/>
    <col min="8203" max="8203" width="11.36328125" style="177" bestFit="1" customWidth="1"/>
    <col min="8204" max="8448" width="9.08984375" style="177"/>
    <col min="8449" max="8449" width="28.453125" style="177" customWidth="1"/>
    <col min="8450" max="8450" width="2.453125" style="177" customWidth="1"/>
    <col min="8451" max="8452" width="10.36328125" style="177" bestFit="1" customWidth="1"/>
    <col min="8453" max="8453" width="11.36328125" style="177" bestFit="1" customWidth="1"/>
    <col min="8454" max="8454" width="3.08984375" style="177" customWidth="1"/>
    <col min="8455" max="8455" width="10.90625" style="177" bestFit="1" customWidth="1"/>
    <col min="8456" max="8456" width="14" style="177" bestFit="1" customWidth="1"/>
    <col min="8457" max="8457" width="9.6328125" style="177" bestFit="1" customWidth="1"/>
    <col min="8458" max="8458" width="1.90625" style="177" customWidth="1"/>
    <col min="8459" max="8459" width="11.36328125" style="177" bestFit="1" customWidth="1"/>
    <col min="8460" max="8704" width="9.08984375" style="177"/>
    <col min="8705" max="8705" width="28.453125" style="177" customWidth="1"/>
    <col min="8706" max="8706" width="2.453125" style="177" customWidth="1"/>
    <col min="8707" max="8708" width="10.36328125" style="177" bestFit="1" customWidth="1"/>
    <col min="8709" max="8709" width="11.36328125" style="177" bestFit="1" customWidth="1"/>
    <col min="8710" max="8710" width="3.08984375" style="177" customWidth="1"/>
    <col min="8711" max="8711" width="10.90625" style="177" bestFit="1" customWidth="1"/>
    <col min="8712" max="8712" width="14" style="177" bestFit="1" customWidth="1"/>
    <col min="8713" max="8713" width="9.6328125" style="177" bestFit="1" customWidth="1"/>
    <col min="8714" max="8714" width="1.90625" style="177" customWidth="1"/>
    <col min="8715" max="8715" width="11.36328125" style="177" bestFit="1" customWidth="1"/>
    <col min="8716" max="8960" width="9.08984375" style="177"/>
    <col min="8961" max="8961" width="28.453125" style="177" customWidth="1"/>
    <col min="8962" max="8962" width="2.453125" style="177" customWidth="1"/>
    <col min="8963" max="8964" width="10.36328125" style="177" bestFit="1" customWidth="1"/>
    <col min="8965" max="8965" width="11.36328125" style="177" bestFit="1" customWidth="1"/>
    <col min="8966" max="8966" width="3.08984375" style="177" customWidth="1"/>
    <col min="8967" max="8967" width="10.90625" style="177" bestFit="1" customWidth="1"/>
    <col min="8968" max="8968" width="14" style="177" bestFit="1" customWidth="1"/>
    <col min="8969" max="8969" width="9.6328125" style="177" bestFit="1" customWidth="1"/>
    <col min="8970" max="8970" width="1.90625" style="177" customWidth="1"/>
    <col min="8971" max="8971" width="11.36328125" style="177" bestFit="1" customWidth="1"/>
    <col min="8972" max="9216" width="9.08984375" style="177"/>
    <col min="9217" max="9217" width="28.453125" style="177" customWidth="1"/>
    <col min="9218" max="9218" width="2.453125" style="177" customWidth="1"/>
    <col min="9219" max="9220" width="10.36328125" style="177" bestFit="1" customWidth="1"/>
    <col min="9221" max="9221" width="11.36328125" style="177" bestFit="1" customWidth="1"/>
    <col min="9222" max="9222" width="3.08984375" style="177" customWidth="1"/>
    <col min="9223" max="9223" width="10.90625" style="177" bestFit="1" customWidth="1"/>
    <col min="9224" max="9224" width="14" style="177" bestFit="1" customWidth="1"/>
    <col min="9225" max="9225" width="9.6328125" style="177" bestFit="1" customWidth="1"/>
    <col min="9226" max="9226" width="1.90625" style="177" customWidth="1"/>
    <col min="9227" max="9227" width="11.36328125" style="177" bestFit="1" customWidth="1"/>
    <col min="9228" max="9472" width="9.08984375" style="177"/>
    <col min="9473" max="9473" width="28.453125" style="177" customWidth="1"/>
    <col min="9474" max="9474" width="2.453125" style="177" customWidth="1"/>
    <col min="9475" max="9476" width="10.36328125" style="177" bestFit="1" customWidth="1"/>
    <col min="9477" max="9477" width="11.36328125" style="177" bestFit="1" customWidth="1"/>
    <col min="9478" max="9478" width="3.08984375" style="177" customWidth="1"/>
    <col min="9479" max="9479" width="10.90625" style="177" bestFit="1" customWidth="1"/>
    <col min="9480" max="9480" width="14" style="177" bestFit="1" customWidth="1"/>
    <col min="9481" max="9481" width="9.6328125" style="177" bestFit="1" customWidth="1"/>
    <col min="9482" max="9482" width="1.90625" style="177" customWidth="1"/>
    <col min="9483" max="9483" width="11.36328125" style="177" bestFit="1" customWidth="1"/>
    <col min="9484" max="9728" width="9.08984375" style="177"/>
    <col min="9729" max="9729" width="28.453125" style="177" customWidth="1"/>
    <col min="9730" max="9730" width="2.453125" style="177" customWidth="1"/>
    <col min="9731" max="9732" width="10.36328125" style="177" bestFit="1" customWidth="1"/>
    <col min="9733" max="9733" width="11.36328125" style="177" bestFit="1" customWidth="1"/>
    <col min="9734" max="9734" width="3.08984375" style="177" customWidth="1"/>
    <col min="9735" max="9735" width="10.90625" style="177" bestFit="1" customWidth="1"/>
    <col min="9736" max="9736" width="14" style="177" bestFit="1" customWidth="1"/>
    <col min="9737" max="9737" width="9.6328125" style="177" bestFit="1" customWidth="1"/>
    <col min="9738" max="9738" width="1.90625" style="177" customWidth="1"/>
    <col min="9739" max="9739" width="11.36328125" style="177" bestFit="1" customWidth="1"/>
    <col min="9740" max="9984" width="9.08984375" style="177"/>
    <col min="9985" max="9985" width="28.453125" style="177" customWidth="1"/>
    <col min="9986" max="9986" width="2.453125" style="177" customWidth="1"/>
    <col min="9987" max="9988" width="10.36328125" style="177" bestFit="1" customWidth="1"/>
    <col min="9989" max="9989" width="11.36328125" style="177" bestFit="1" customWidth="1"/>
    <col min="9990" max="9990" width="3.08984375" style="177" customWidth="1"/>
    <col min="9991" max="9991" width="10.90625" style="177" bestFit="1" customWidth="1"/>
    <col min="9992" max="9992" width="14" style="177" bestFit="1" customWidth="1"/>
    <col min="9993" max="9993" width="9.6328125" style="177" bestFit="1" customWidth="1"/>
    <col min="9994" max="9994" width="1.90625" style="177" customWidth="1"/>
    <col min="9995" max="9995" width="11.36328125" style="177" bestFit="1" customWidth="1"/>
    <col min="9996" max="10240" width="9.08984375" style="177"/>
    <col min="10241" max="10241" width="28.453125" style="177" customWidth="1"/>
    <col min="10242" max="10242" width="2.453125" style="177" customWidth="1"/>
    <col min="10243" max="10244" width="10.36328125" style="177" bestFit="1" customWidth="1"/>
    <col min="10245" max="10245" width="11.36328125" style="177" bestFit="1" customWidth="1"/>
    <col min="10246" max="10246" width="3.08984375" style="177" customWidth="1"/>
    <col min="10247" max="10247" width="10.90625" style="177" bestFit="1" customWidth="1"/>
    <col min="10248" max="10248" width="14" style="177" bestFit="1" customWidth="1"/>
    <col min="10249" max="10249" width="9.6328125" style="177" bestFit="1" customWidth="1"/>
    <col min="10250" max="10250" width="1.90625" style="177" customWidth="1"/>
    <col min="10251" max="10251" width="11.36328125" style="177" bestFit="1" customWidth="1"/>
    <col min="10252" max="10496" width="9.08984375" style="177"/>
    <col min="10497" max="10497" width="28.453125" style="177" customWidth="1"/>
    <col min="10498" max="10498" width="2.453125" style="177" customWidth="1"/>
    <col min="10499" max="10500" width="10.36328125" style="177" bestFit="1" customWidth="1"/>
    <col min="10501" max="10501" width="11.36328125" style="177" bestFit="1" customWidth="1"/>
    <col min="10502" max="10502" width="3.08984375" style="177" customWidth="1"/>
    <col min="10503" max="10503" width="10.90625" style="177" bestFit="1" customWidth="1"/>
    <col min="10504" max="10504" width="14" style="177" bestFit="1" customWidth="1"/>
    <col min="10505" max="10505" width="9.6328125" style="177" bestFit="1" customWidth="1"/>
    <col min="10506" max="10506" width="1.90625" style="177" customWidth="1"/>
    <col min="10507" max="10507" width="11.36328125" style="177" bestFit="1" customWidth="1"/>
    <col min="10508" max="10752" width="9.08984375" style="177"/>
    <col min="10753" max="10753" width="28.453125" style="177" customWidth="1"/>
    <col min="10754" max="10754" width="2.453125" style="177" customWidth="1"/>
    <col min="10755" max="10756" width="10.36328125" style="177" bestFit="1" customWidth="1"/>
    <col min="10757" max="10757" width="11.36328125" style="177" bestFit="1" customWidth="1"/>
    <col min="10758" max="10758" width="3.08984375" style="177" customWidth="1"/>
    <col min="10759" max="10759" width="10.90625" style="177" bestFit="1" customWidth="1"/>
    <col min="10760" max="10760" width="14" style="177" bestFit="1" customWidth="1"/>
    <col min="10761" max="10761" width="9.6328125" style="177" bestFit="1" customWidth="1"/>
    <col min="10762" max="10762" width="1.90625" style="177" customWidth="1"/>
    <col min="10763" max="10763" width="11.36328125" style="177" bestFit="1" customWidth="1"/>
    <col min="10764" max="11008" width="9.08984375" style="177"/>
    <col min="11009" max="11009" width="28.453125" style="177" customWidth="1"/>
    <col min="11010" max="11010" width="2.453125" style="177" customWidth="1"/>
    <col min="11011" max="11012" width="10.36328125" style="177" bestFit="1" customWidth="1"/>
    <col min="11013" max="11013" width="11.36328125" style="177" bestFit="1" customWidth="1"/>
    <col min="11014" max="11014" width="3.08984375" style="177" customWidth="1"/>
    <col min="11015" max="11015" width="10.90625" style="177" bestFit="1" customWidth="1"/>
    <col min="11016" max="11016" width="14" style="177" bestFit="1" customWidth="1"/>
    <col min="11017" max="11017" width="9.6328125" style="177" bestFit="1" customWidth="1"/>
    <col min="11018" max="11018" width="1.90625" style="177" customWidth="1"/>
    <col min="11019" max="11019" width="11.36328125" style="177" bestFit="1" customWidth="1"/>
    <col min="11020" max="11264" width="9.08984375" style="177"/>
    <col min="11265" max="11265" width="28.453125" style="177" customWidth="1"/>
    <col min="11266" max="11266" width="2.453125" style="177" customWidth="1"/>
    <col min="11267" max="11268" width="10.36328125" style="177" bestFit="1" customWidth="1"/>
    <col min="11269" max="11269" width="11.36328125" style="177" bestFit="1" customWidth="1"/>
    <col min="11270" max="11270" width="3.08984375" style="177" customWidth="1"/>
    <col min="11271" max="11271" width="10.90625" style="177" bestFit="1" customWidth="1"/>
    <col min="11272" max="11272" width="14" style="177" bestFit="1" customWidth="1"/>
    <col min="11273" max="11273" width="9.6328125" style="177" bestFit="1" customWidth="1"/>
    <col min="11274" max="11274" width="1.90625" style="177" customWidth="1"/>
    <col min="11275" max="11275" width="11.36328125" style="177" bestFit="1" customWidth="1"/>
    <col min="11276" max="11520" width="9.08984375" style="177"/>
    <col min="11521" max="11521" width="28.453125" style="177" customWidth="1"/>
    <col min="11522" max="11522" width="2.453125" style="177" customWidth="1"/>
    <col min="11523" max="11524" width="10.36328125" style="177" bestFit="1" customWidth="1"/>
    <col min="11525" max="11525" width="11.36328125" style="177" bestFit="1" customWidth="1"/>
    <col min="11526" max="11526" width="3.08984375" style="177" customWidth="1"/>
    <col min="11527" max="11527" width="10.90625" style="177" bestFit="1" customWidth="1"/>
    <col min="11528" max="11528" width="14" style="177" bestFit="1" customWidth="1"/>
    <col min="11529" max="11529" width="9.6328125" style="177" bestFit="1" customWidth="1"/>
    <col min="11530" max="11530" width="1.90625" style="177" customWidth="1"/>
    <col min="11531" max="11531" width="11.36328125" style="177" bestFit="1" customWidth="1"/>
    <col min="11532" max="11776" width="9.08984375" style="177"/>
    <col min="11777" max="11777" width="28.453125" style="177" customWidth="1"/>
    <col min="11778" max="11778" width="2.453125" style="177" customWidth="1"/>
    <col min="11779" max="11780" width="10.36328125" style="177" bestFit="1" customWidth="1"/>
    <col min="11781" max="11781" width="11.36328125" style="177" bestFit="1" customWidth="1"/>
    <col min="11782" max="11782" width="3.08984375" style="177" customWidth="1"/>
    <col min="11783" max="11783" width="10.90625" style="177" bestFit="1" customWidth="1"/>
    <col min="11784" max="11784" width="14" style="177" bestFit="1" customWidth="1"/>
    <col min="11785" max="11785" width="9.6328125" style="177" bestFit="1" customWidth="1"/>
    <col min="11786" max="11786" width="1.90625" style="177" customWidth="1"/>
    <col min="11787" max="11787" width="11.36328125" style="177" bestFit="1" customWidth="1"/>
    <col min="11788" max="12032" width="9.08984375" style="177"/>
    <col min="12033" max="12033" width="28.453125" style="177" customWidth="1"/>
    <col min="12034" max="12034" width="2.453125" style="177" customWidth="1"/>
    <col min="12035" max="12036" width="10.36328125" style="177" bestFit="1" customWidth="1"/>
    <col min="12037" max="12037" width="11.36328125" style="177" bestFit="1" customWidth="1"/>
    <col min="12038" max="12038" width="3.08984375" style="177" customWidth="1"/>
    <col min="12039" max="12039" width="10.90625" style="177" bestFit="1" customWidth="1"/>
    <col min="12040" max="12040" width="14" style="177" bestFit="1" customWidth="1"/>
    <col min="12041" max="12041" width="9.6328125" style="177" bestFit="1" customWidth="1"/>
    <col min="12042" max="12042" width="1.90625" style="177" customWidth="1"/>
    <col min="12043" max="12043" width="11.36328125" style="177" bestFit="1" customWidth="1"/>
    <col min="12044" max="12288" width="9.08984375" style="177"/>
    <col min="12289" max="12289" width="28.453125" style="177" customWidth="1"/>
    <col min="12290" max="12290" width="2.453125" style="177" customWidth="1"/>
    <col min="12291" max="12292" width="10.36328125" style="177" bestFit="1" customWidth="1"/>
    <col min="12293" max="12293" width="11.36328125" style="177" bestFit="1" customWidth="1"/>
    <col min="12294" max="12294" width="3.08984375" style="177" customWidth="1"/>
    <col min="12295" max="12295" width="10.90625" style="177" bestFit="1" customWidth="1"/>
    <col min="12296" max="12296" width="14" style="177" bestFit="1" customWidth="1"/>
    <col min="12297" max="12297" width="9.6328125" style="177" bestFit="1" customWidth="1"/>
    <col min="12298" max="12298" width="1.90625" style="177" customWidth="1"/>
    <col min="12299" max="12299" width="11.36328125" style="177" bestFit="1" customWidth="1"/>
    <col min="12300" max="12544" width="9.08984375" style="177"/>
    <col min="12545" max="12545" width="28.453125" style="177" customWidth="1"/>
    <col min="12546" max="12546" width="2.453125" style="177" customWidth="1"/>
    <col min="12547" max="12548" width="10.36328125" style="177" bestFit="1" customWidth="1"/>
    <col min="12549" max="12549" width="11.36328125" style="177" bestFit="1" customWidth="1"/>
    <col min="12550" max="12550" width="3.08984375" style="177" customWidth="1"/>
    <col min="12551" max="12551" width="10.90625" style="177" bestFit="1" customWidth="1"/>
    <col min="12552" max="12552" width="14" style="177" bestFit="1" customWidth="1"/>
    <col min="12553" max="12553" width="9.6328125" style="177" bestFit="1" customWidth="1"/>
    <col min="12554" max="12554" width="1.90625" style="177" customWidth="1"/>
    <col min="12555" max="12555" width="11.36328125" style="177" bestFit="1" customWidth="1"/>
    <col min="12556" max="12800" width="9.08984375" style="177"/>
    <col min="12801" max="12801" width="28.453125" style="177" customWidth="1"/>
    <col min="12802" max="12802" width="2.453125" style="177" customWidth="1"/>
    <col min="12803" max="12804" width="10.36328125" style="177" bestFit="1" customWidth="1"/>
    <col min="12805" max="12805" width="11.36328125" style="177" bestFit="1" customWidth="1"/>
    <col min="12806" max="12806" width="3.08984375" style="177" customWidth="1"/>
    <col min="12807" max="12807" width="10.90625" style="177" bestFit="1" customWidth="1"/>
    <col min="12808" max="12808" width="14" style="177" bestFit="1" customWidth="1"/>
    <col min="12809" max="12809" width="9.6328125" style="177" bestFit="1" customWidth="1"/>
    <col min="12810" max="12810" width="1.90625" style="177" customWidth="1"/>
    <col min="12811" max="12811" width="11.36328125" style="177" bestFit="1" customWidth="1"/>
    <col min="12812" max="13056" width="9.08984375" style="177"/>
    <col min="13057" max="13057" width="28.453125" style="177" customWidth="1"/>
    <col min="13058" max="13058" width="2.453125" style="177" customWidth="1"/>
    <col min="13059" max="13060" width="10.36328125" style="177" bestFit="1" customWidth="1"/>
    <col min="13061" max="13061" width="11.36328125" style="177" bestFit="1" customWidth="1"/>
    <col min="13062" max="13062" width="3.08984375" style="177" customWidth="1"/>
    <col min="13063" max="13063" width="10.90625" style="177" bestFit="1" customWidth="1"/>
    <col min="13064" max="13064" width="14" style="177" bestFit="1" customWidth="1"/>
    <col min="13065" max="13065" width="9.6328125" style="177" bestFit="1" customWidth="1"/>
    <col min="13066" max="13066" width="1.90625" style="177" customWidth="1"/>
    <col min="13067" max="13067" width="11.36328125" style="177" bestFit="1" customWidth="1"/>
    <col min="13068" max="13312" width="9.08984375" style="177"/>
    <col min="13313" max="13313" width="28.453125" style="177" customWidth="1"/>
    <col min="13314" max="13314" width="2.453125" style="177" customWidth="1"/>
    <col min="13315" max="13316" width="10.36328125" style="177" bestFit="1" customWidth="1"/>
    <col min="13317" max="13317" width="11.36328125" style="177" bestFit="1" customWidth="1"/>
    <col min="13318" max="13318" width="3.08984375" style="177" customWidth="1"/>
    <col min="13319" max="13319" width="10.90625" style="177" bestFit="1" customWidth="1"/>
    <col min="13320" max="13320" width="14" style="177" bestFit="1" customWidth="1"/>
    <col min="13321" max="13321" width="9.6328125" style="177" bestFit="1" customWidth="1"/>
    <col min="13322" max="13322" width="1.90625" style="177" customWidth="1"/>
    <col min="13323" max="13323" width="11.36328125" style="177" bestFit="1" customWidth="1"/>
    <col min="13324" max="13568" width="9.08984375" style="177"/>
    <col min="13569" max="13569" width="28.453125" style="177" customWidth="1"/>
    <col min="13570" max="13570" width="2.453125" style="177" customWidth="1"/>
    <col min="13571" max="13572" width="10.36328125" style="177" bestFit="1" customWidth="1"/>
    <col min="13573" max="13573" width="11.36328125" style="177" bestFit="1" customWidth="1"/>
    <col min="13574" max="13574" width="3.08984375" style="177" customWidth="1"/>
    <col min="13575" max="13575" width="10.90625" style="177" bestFit="1" customWidth="1"/>
    <col min="13576" max="13576" width="14" style="177" bestFit="1" customWidth="1"/>
    <col min="13577" max="13577" width="9.6328125" style="177" bestFit="1" customWidth="1"/>
    <col min="13578" max="13578" width="1.90625" style="177" customWidth="1"/>
    <col min="13579" max="13579" width="11.36328125" style="177" bestFit="1" customWidth="1"/>
    <col min="13580" max="13824" width="9.08984375" style="177"/>
    <col min="13825" max="13825" width="28.453125" style="177" customWidth="1"/>
    <col min="13826" max="13826" width="2.453125" style="177" customWidth="1"/>
    <col min="13827" max="13828" width="10.36328125" style="177" bestFit="1" customWidth="1"/>
    <col min="13829" max="13829" width="11.36328125" style="177" bestFit="1" customWidth="1"/>
    <col min="13830" max="13830" width="3.08984375" style="177" customWidth="1"/>
    <col min="13831" max="13831" width="10.90625" style="177" bestFit="1" customWidth="1"/>
    <col min="13832" max="13832" width="14" style="177" bestFit="1" customWidth="1"/>
    <col min="13833" max="13833" width="9.6328125" style="177" bestFit="1" customWidth="1"/>
    <col min="13834" max="13834" width="1.90625" style="177" customWidth="1"/>
    <col min="13835" max="13835" width="11.36328125" style="177" bestFit="1" customWidth="1"/>
    <col min="13836" max="14080" width="9.08984375" style="177"/>
    <col min="14081" max="14081" width="28.453125" style="177" customWidth="1"/>
    <col min="14082" max="14082" width="2.453125" style="177" customWidth="1"/>
    <col min="14083" max="14084" width="10.36328125" style="177" bestFit="1" customWidth="1"/>
    <col min="14085" max="14085" width="11.36328125" style="177" bestFit="1" customWidth="1"/>
    <col min="14086" max="14086" width="3.08984375" style="177" customWidth="1"/>
    <col min="14087" max="14087" width="10.90625" style="177" bestFit="1" customWidth="1"/>
    <col min="14088" max="14088" width="14" style="177" bestFit="1" customWidth="1"/>
    <col min="14089" max="14089" width="9.6328125" style="177" bestFit="1" customWidth="1"/>
    <col min="14090" max="14090" width="1.90625" style="177" customWidth="1"/>
    <col min="14091" max="14091" width="11.36328125" style="177" bestFit="1" customWidth="1"/>
    <col min="14092" max="14336" width="9.08984375" style="177"/>
    <col min="14337" max="14337" width="28.453125" style="177" customWidth="1"/>
    <col min="14338" max="14338" width="2.453125" style="177" customWidth="1"/>
    <col min="14339" max="14340" width="10.36328125" style="177" bestFit="1" customWidth="1"/>
    <col min="14341" max="14341" width="11.36328125" style="177" bestFit="1" customWidth="1"/>
    <col min="14342" max="14342" width="3.08984375" style="177" customWidth="1"/>
    <col min="14343" max="14343" width="10.90625" style="177" bestFit="1" customWidth="1"/>
    <col min="14344" max="14344" width="14" style="177" bestFit="1" customWidth="1"/>
    <col min="14345" max="14345" width="9.6328125" style="177" bestFit="1" customWidth="1"/>
    <col min="14346" max="14346" width="1.90625" style="177" customWidth="1"/>
    <col min="14347" max="14347" width="11.36328125" style="177" bestFit="1" customWidth="1"/>
    <col min="14348" max="14592" width="9.08984375" style="177"/>
    <col min="14593" max="14593" width="28.453125" style="177" customWidth="1"/>
    <col min="14594" max="14594" width="2.453125" style="177" customWidth="1"/>
    <col min="14595" max="14596" width="10.36328125" style="177" bestFit="1" customWidth="1"/>
    <col min="14597" max="14597" width="11.36328125" style="177" bestFit="1" customWidth="1"/>
    <col min="14598" max="14598" width="3.08984375" style="177" customWidth="1"/>
    <col min="14599" max="14599" width="10.90625" style="177" bestFit="1" customWidth="1"/>
    <col min="14600" max="14600" width="14" style="177" bestFit="1" customWidth="1"/>
    <col min="14601" max="14601" width="9.6328125" style="177" bestFit="1" customWidth="1"/>
    <col min="14602" max="14602" width="1.90625" style="177" customWidth="1"/>
    <col min="14603" max="14603" width="11.36328125" style="177" bestFit="1" customWidth="1"/>
    <col min="14604" max="14848" width="9.08984375" style="177"/>
    <col min="14849" max="14849" width="28.453125" style="177" customWidth="1"/>
    <col min="14850" max="14850" width="2.453125" style="177" customWidth="1"/>
    <col min="14851" max="14852" width="10.36328125" style="177" bestFit="1" customWidth="1"/>
    <col min="14853" max="14853" width="11.36328125" style="177" bestFit="1" customWidth="1"/>
    <col min="14854" max="14854" width="3.08984375" style="177" customWidth="1"/>
    <col min="14855" max="14855" width="10.90625" style="177" bestFit="1" customWidth="1"/>
    <col min="14856" max="14856" width="14" style="177" bestFit="1" customWidth="1"/>
    <col min="14857" max="14857" width="9.6328125" style="177" bestFit="1" customWidth="1"/>
    <col min="14858" max="14858" width="1.90625" style="177" customWidth="1"/>
    <col min="14859" max="14859" width="11.36328125" style="177" bestFit="1" customWidth="1"/>
    <col min="14860" max="15104" width="9.08984375" style="177"/>
    <col min="15105" max="15105" width="28.453125" style="177" customWidth="1"/>
    <col min="15106" max="15106" width="2.453125" style="177" customWidth="1"/>
    <col min="15107" max="15108" width="10.36328125" style="177" bestFit="1" customWidth="1"/>
    <col min="15109" max="15109" width="11.36328125" style="177" bestFit="1" customWidth="1"/>
    <col min="15110" max="15110" width="3.08984375" style="177" customWidth="1"/>
    <col min="15111" max="15111" width="10.90625" style="177" bestFit="1" customWidth="1"/>
    <col min="15112" max="15112" width="14" style="177" bestFit="1" customWidth="1"/>
    <col min="15113" max="15113" width="9.6328125" style="177" bestFit="1" customWidth="1"/>
    <col min="15114" max="15114" width="1.90625" style="177" customWidth="1"/>
    <col min="15115" max="15115" width="11.36328125" style="177" bestFit="1" customWidth="1"/>
    <col min="15116" max="15360" width="9.08984375" style="177"/>
    <col min="15361" max="15361" width="28.453125" style="177" customWidth="1"/>
    <col min="15362" max="15362" width="2.453125" style="177" customWidth="1"/>
    <col min="15363" max="15364" width="10.36328125" style="177" bestFit="1" customWidth="1"/>
    <col min="15365" max="15365" width="11.36328125" style="177" bestFit="1" customWidth="1"/>
    <col min="15366" max="15366" width="3.08984375" style="177" customWidth="1"/>
    <col min="15367" max="15367" width="10.90625" style="177" bestFit="1" customWidth="1"/>
    <col min="15368" max="15368" width="14" style="177" bestFit="1" customWidth="1"/>
    <col min="15369" max="15369" width="9.6328125" style="177" bestFit="1" customWidth="1"/>
    <col min="15370" max="15370" width="1.90625" style="177" customWidth="1"/>
    <col min="15371" max="15371" width="11.36328125" style="177" bestFit="1" customWidth="1"/>
    <col min="15372" max="15616" width="9.08984375" style="177"/>
    <col min="15617" max="15617" width="28.453125" style="177" customWidth="1"/>
    <col min="15618" max="15618" width="2.453125" style="177" customWidth="1"/>
    <col min="15619" max="15620" width="10.36328125" style="177" bestFit="1" customWidth="1"/>
    <col min="15621" max="15621" width="11.36328125" style="177" bestFit="1" customWidth="1"/>
    <col min="15622" max="15622" width="3.08984375" style="177" customWidth="1"/>
    <col min="15623" max="15623" width="10.90625" style="177" bestFit="1" customWidth="1"/>
    <col min="15624" max="15624" width="14" style="177" bestFit="1" customWidth="1"/>
    <col min="15625" max="15625" width="9.6328125" style="177" bestFit="1" customWidth="1"/>
    <col min="15626" max="15626" width="1.90625" style="177" customWidth="1"/>
    <col min="15627" max="15627" width="11.36328125" style="177" bestFit="1" customWidth="1"/>
    <col min="15628" max="15872" width="9.08984375" style="177"/>
    <col min="15873" max="15873" width="28.453125" style="177" customWidth="1"/>
    <col min="15874" max="15874" width="2.453125" style="177" customWidth="1"/>
    <col min="15875" max="15876" width="10.36328125" style="177" bestFit="1" customWidth="1"/>
    <col min="15877" max="15877" width="11.36328125" style="177" bestFit="1" customWidth="1"/>
    <col min="15878" max="15878" width="3.08984375" style="177" customWidth="1"/>
    <col min="15879" max="15879" width="10.90625" style="177" bestFit="1" customWidth="1"/>
    <col min="15880" max="15880" width="14" style="177" bestFit="1" customWidth="1"/>
    <col min="15881" max="15881" width="9.6328125" style="177" bestFit="1" customWidth="1"/>
    <col min="15882" max="15882" width="1.90625" style="177" customWidth="1"/>
    <col min="15883" max="15883" width="11.36328125" style="177" bestFit="1" customWidth="1"/>
    <col min="15884" max="16128" width="9.08984375" style="177"/>
    <col min="16129" max="16129" width="28.453125" style="177" customWidth="1"/>
    <col min="16130" max="16130" width="2.453125" style="177" customWidth="1"/>
    <col min="16131" max="16132" width="10.36328125" style="177" bestFit="1" customWidth="1"/>
    <col min="16133" max="16133" width="11.36328125" style="177" bestFit="1" customWidth="1"/>
    <col min="16134" max="16134" width="3.08984375" style="177" customWidth="1"/>
    <col min="16135" max="16135" width="10.90625" style="177" bestFit="1" customWidth="1"/>
    <col min="16136" max="16136" width="14" style="177" bestFit="1" customWidth="1"/>
    <col min="16137" max="16137" width="9.6328125" style="177" bestFit="1" customWidth="1"/>
    <col min="16138" max="16138" width="1.90625" style="177" customWidth="1"/>
    <col min="16139" max="16139" width="11.36328125" style="177" bestFit="1" customWidth="1"/>
    <col min="16140" max="16384" width="9.08984375" style="177"/>
  </cols>
  <sheetData>
    <row r="4" spans="2:13" ht="21" customHeight="1" thickBot="1">
      <c r="C4" s="178"/>
      <c r="D4" s="179"/>
      <c r="E4" s="180"/>
      <c r="F4" s="1127" t="s">
        <v>344</v>
      </c>
      <c r="G4" s="1127"/>
      <c r="H4" s="1127"/>
      <c r="I4" s="1127"/>
      <c r="J4" s="1127"/>
      <c r="K4" s="1127"/>
    </row>
    <row r="5" spans="2:13" ht="33" customHeight="1" thickBot="1">
      <c r="D5" s="288" t="s">
        <v>345</v>
      </c>
      <c r="E5" s="180"/>
      <c r="F5" s="289" t="s">
        <v>130</v>
      </c>
      <c r="G5" s="291" t="s">
        <v>349</v>
      </c>
      <c r="H5" s="291"/>
      <c r="I5" s="290" t="s">
        <v>132</v>
      </c>
      <c r="K5" s="184" t="s">
        <v>197</v>
      </c>
      <c r="M5" s="288" t="s">
        <v>350</v>
      </c>
    </row>
    <row r="6" spans="2:13">
      <c r="B6" s="177" t="s">
        <v>133</v>
      </c>
      <c r="C6" s="185"/>
      <c r="D6" s="292">
        <v>129250</v>
      </c>
      <c r="E6" s="180"/>
      <c r="F6" s="187">
        <f>46147+3582</f>
        <v>49729</v>
      </c>
      <c r="G6" s="187"/>
      <c r="H6" s="187"/>
      <c r="I6" s="187">
        <f>SUM(F6:H6)</f>
        <v>49729</v>
      </c>
      <c r="K6" s="187">
        <f>+D6-I6</f>
        <v>79521</v>
      </c>
      <c r="M6" s="292">
        <v>96400</v>
      </c>
    </row>
    <row r="7" spans="2:13" ht="14">
      <c r="B7" s="177" t="s">
        <v>134</v>
      </c>
      <c r="C7" s="293"/>
      <c r="D7" s="294">
        <v>721380</v>
      </c>
      <c r="E7" s="180"/>
      <c r="F7" s="202">
        <v>115589</v>
      </c>
      <c r="G7" s="334">
        <v>330000</v>
      </c>
      <c r="H7" s="295"/>
      <c r="I7" s="190">
        <f t="shared" ref="I7:I12" si="0">SUM(F7:H7)</f>
        <v>445589</v>
      </c>
      <c r="K7" s="190">
        <f>+D7-I7</f>
        <v>275791</v>
      </c>
      <c r="M7" s="294">
        <v>453100</v>
      </c>
    </row>
    <row r="8" spans="2:13">
      <c r="B8" s="177" t="s">
        <v>135</v>
      </c>
      <c r="C8" s="293"/>
      <c r="D8" s="294">
        <v>220950</v>
      </c>
      <c r="E8" s="180"/>
      <c r="F8" s="294">
        <v>81526</v>
      </c>
      <c r="G8" s="294">
        <v>0</v>
      </c>
      <c r="H8" s="294"/>
      <c r="I8" s="190">
        <f t="shared" si="0"/>
        <v>81526</v>
      </c>
      <c r="K8" s="190">
        <f>+D8-I8</f>
        <v>139424</v>
      </c>
      <c r="M8" s="294">
        <v>236700</v>
      </c>
    </row>
    <row r="9" spans="2:13">
      <c r="B9" s="177" t="s">
        <v>346</v>
      </c>
      <c r="C9" s="293"/>
      <c r="D9" s="296">
        <v>80000</v>
      </c>
      <c r="E9" s="180"/>
      <c r="F9" s="296"/>
      <c r="G9" s="192"/>
      <c r="H9" s="192"/>
      <c r="I9" s="193">
        <f t="shared" si="0"/>
        <v>0</v>
      </c>
      <c r="K9" s="193">
        <f>+D9-I9</f>
        <v>80000</v>
      </c>
      <c r="M9" s="296">
        <v>15000</v>
      </c>
    </row>
    <row r="10" spans="2:13">
      <c r="B10" s="177" t="s">
        <v>198</v>
      </c>
      <c r="C10" s="185"/>
      <c r="D10" s="194">
        <f>SUM(D6:D9)</f>
        <v>1151580</v>
      </c>
      <c r="E10" s="195"/>
      <c r="F10" s="194">
        <f>SUM(F6:F9)</f>
        <v>246844</v>
      </c>
      <c r="G10" s="194">
        <f>SUM(G6:G9)</f>
        <v>330000</v>
      </c>
      <c r="H10" s="194">
        <f>SUM(H6:H9)</f>
        <v>0</v>
      </c>
      <c r="I10" s="194">
        <f>SUM(I6:I9)</f>
        <v>576844</v>
      </c>
      <c r="K10" s="260">
        <f>SUM(K6:K9)</f>
        <v>574736</v>
      </c>
      <c r="M10" s="194">
        <f>SUM(M6:M9)</f>
        <v>801200</v>
      </c>
    </row>
    <row r="11" spans="2:13" ht="13" thickBot="1">
      <c r="B11" s="177" t="s">
        <v>355</v>
      </c>
      <c r="C11" s="185"/>
      <c r="D11" s="196">
        <v>300000</v>
      </c>
      <c r="E11" s="195"/>
      <c r="F11" s="196"/>
      <c r="G11" s="297">
        <v>277881</v>
      </c>
      <c r="H11" s="297"/>
      <c r="I11" s="198">
        <f t="shared" si="0"/>
        <v>277881</v>
      </c>
      <c r="J11" s="181"/>
      <c r="K11" s="261">
        <f>+D11-I11</f>
        <v>22119</v>
      </c>
      <c r="M11" s="335">
        <v>330000</v>
      </c>
    </row>
    <row r="12" spans="2:13" hidden="1">
      <c r="B12" s="177" t="s">
        <v>200</v>
      </c>
      <c r="C12" s="293"/>
      <c r="D12" s="192"/>
      <c r="E12" s="180"/>
      <c r="F12" s="192"/>
      <c r="G12" s="192"/>
      <c r="H12" s="192"/>
      <c r="I12" s="193">
        <f t="shared" si="0"/>
        <v>0</v>
      </c>
      <c r="K12" s="262">
        <f>+D12-I12</f>
        <v>0</v>
      </c>
      <c r="M12" s="192"/>
    </row>
    <row r="13" spans="2:13">
      <c r="B13" s="177" t="s">
        <v>138</v>
      </c>
      <c r="C13" s="185"/>
      <c r="D13" s="194">
        <f>SUM(D10:D12)</f>
        <v>1451580</v>
      </c>
      <c r="E13" s="180"/>
      <c r="F13" s="194">
        <f>SUM(F10:F12)</f>
        <v>246844</v>
      </c>
      <c r="G13" s="194">
        <f>SUM(G10:G12)</f>
        <v>607881</v>
      </c>
      <c r="H13" s="194">
        <f>SUM(H10:H12)</f>
        <v>0</v>
      </c>
      <c r="I13" s="194">
        <f>SUM(I10:I12)</f>
        <v>854725</v>
      </c>
      <c r="K13" s="260">
        <f>SUM(K10:K12)</f>
        <v>596855</v>
      </c>
      <c r="M13" s="194">
        <f>SUM(M10:M12)</f>
        <v>1131200</v>
      </c>
    </row>
    <row r="14" spans="2:13">
      <c r="C14" s="185"/>
      <c r="D14" s="194"/>
      <c r="E14" s="180"/>
      <c r="F14" s="194"/>
      <c r="G14" s="194"/>
      <c r="H14" s="194"/>
      <c r="I14" s="194"/>
      <c r="K14" s="260"/>
    </row>
    <row r="15" spans="2:13">
      <c r="C15" s="293"/>
      <c r="E15" s="180"/>
    </row>
    <row r="16" spans="2:13" ht="13">
      <c r="B16" s="199" t="s">
        <v>84</v>
      </c>
      <c r="C16" s="185"/>
      <c r="E16" s="180"/>
    </row>
    <row r="17" spans="2:7" hidden="1">
      <c r="B17" s="200" t="s">
        <v>202</v>
      </c>
      <c r="C17" s="185"/>
      <c r="D17" s="201">
        <v>18278.87</v>
      </c>
      <c r="E17" s="180"/>
    </row>
    <row r="18" spans="2:7" hidden="1">
      <c r="B18" s="200" t="s">
        <v>203</v>
      </c>
      <c r="D18" s="294">
        <v>13654.45</v>
      </c>
      <c r="E18" s="180"/>
    </row>
    <row r="19" spans="2:7" hidden="1">
      <c r="B19" s="200" t="s">
        <v>204</v>
      </c>
      <c r="D19" s="294">
        <v>7421</v>
      </c>
      <c r="E19" s="180"/>
    </row>
    <row r="20" spans="2:7" ht="14">
      <c r="B20" s="298" t="s">
        <v>351</v>
      </c>
      <c r="C20" s="299"/>
      <c r="D20" s="299"/>
      <c r="E20" s="299"/>
      <c r="F20" s="300">
        <v>185360</v>
      </c>
      <c r="G20" s="301"/>
    </row>
    <row r="21" spans="2:7" ht="14">
      <c r="B21" s="298" t="s">
        <v>352</v>
      </c>
      <c r="C21" s="299"/>
      <c r="D21" s="299"/>
      <c r="E21" s="299"/>
      <c r="F21" s="300">
        <v>40285</v>
      </c>
      <c r="G21" s="301"/>
    </row>
    <row r="22" spans="2:7" ht="14">
      <c r="B22" s="302" t="s">
        <v>353</v>
      </c>
      <c r="C22" s="299"/>
      <c r="D22" s="299"/>
      <c r="E22" s="299"/>
      <c r="F22" s="300">
        <v>52236.36</v>
      </c>
      <c r="G22" s="301"/>
    </row>
    <row r="23" spans="2:7" ht="14">
      <c r="B23" s="302" t="s">
        <v>354</v>
      </c>
      <c r="C23" s="299"/>
      <c r="D23" s="299"/>
      <c r="E23" s="299"/>
      <c r="F23" s="162">
        <v>330000</v>
      </c>
      <c r="G23" s="301"/>
    </row>
    <row r="24" spans="2:7" ht="14">
      <c r="B24" s="298"/>
      <c r="C24" s="299"/>
      <c r="D24" s="299"/>
      <c r="E24" s="299"/>
      <c r="F24" s="301"/>
      <c r="G24" s="301"/>
    </row>
    <row r="25" spans="2:7" ht="14">
      <c r="B25" s="298"/>
      <c r="C25" s="299"/>
      <c r="D25" s="299"/>
      <c r="E25" s="299"/>
      <c r="F25" s="301"/>
      <c r="G25" s="301"/>
    </row>
    <row r="26" spans="2:7" ht="14">
      <c r="B26" s="298"/>
      <c r="C26" s="299"/>
      <c r="D26" s="299"/>
      <c r="E26" s="299"/>
      <c r="F26" s="301"/>
      <c r="G26" s="301"/>
    </row>
  </sheetData>
  <mergeCells count="1">
    <mergeCell ref="F4:K4"/>
  </mergeCells>
  <pageMargins left="0.75" right="0.75" top="1" bottom="1" header="0.5" footer="0.5"/>
  <pageSetup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68"/>
  <sheetViews>
    <sheetView topLeftCell="A28" zoomScaleNormal="100" workbookViewId="0">
      <selection activeCell="L50" sqref="L50"/>
    </sheetView>
  </sheetViews>
  <sheetFormatPr defaultColWidth="9.08984375" defaultRowHeight="14.5"/>
  <cols>
    <col min="1" max="1" width="18.08984375" style="272" customWidth="1"/>
    <col min="2" max="2" width="14.54296875" style="281" customWidth="1"/>
    <col min="3" max="3" width="6.453125" style="272" customWidth="1"/>
    <col min="4" max="4" width="61.453125" style="272" customWidth="1"/>
    <col min="5" max="5" width="4.08984375" style="272" customWidth="1"/>
    <col min="6" max="6" width="12" style="280" customWidth="1"/>
    <col min="7" max="7" width="9.08984375" style="272"/>
    <col min="8" max="8" width="10.6328125" style="272" customWidth="1"/>
    <col min="9" max="16384" width="9.08984375" style="272"/>
  </cols>
  <sheetData>
    <row r="1" spans="1:7" s="76" customFormat="1" ht="14"/>
    <row r="2" spans="1:7" s="76" customFormat="1" ht="14"/>
    <row r="3" spans="1:7" s="76" customFormat="1" ht="14"/>
    <row r="4" spans="1:7" s="76" customFormat="1" ht="14"/>
    <row r="5" spans="1:7" s="76" customFormat="1" ht="14"/>
    <row r="6" spans="1:7" s="76" customFormat="1" ht="14">
      <c r="D6" s="1119"/>
      <c r="E6" s="1119"/>
      <c r="F6" s="266"/>
      <c r="G6" s="153"/>
    </row>
    <row r="7" spans="1:7" s="76" customFormat="1" ht="14">
      <c r="D7" s="266"/>
      <c r="E7" s="266"/>
      <c r="F7" s="266"/>
      <c r="G7" s="153"/>
    </row>
    <row r="8" spans="1:7" s="76" customFormat="1" ht="14"/>
    <row r="9" spans="1:7" s="76" customFormat="1" ht="14">
      <c r="A9" s="76" t="s">
        <v>70</v>
      </c>
      <c r="B9" s="267">
        <v>41043</v>
      </c>
      <c r="D9" s="268"/>
      <c r="E9" s="268"/>
      <c r="F9" s="268"/>
    </row>
    <row r="10" spans="1:7" s="76" customFormat="1" ht="14"/>
    <row r="11" spans="1:7" s="76" customFormat="1" ht="14">
      <c r="A11" s="76" t="s">
        <v>71</v>
      </c>
      <c r="B11" s="76" t="s">
        <v>72</v>
      </c>
    </row>
    <row r="12" spans="1:7" s="76" customFormat="1" ht="14"/>
    <row r="13" spans="1:7" s="76" customFormat="1" ht="14">
      <c r="A13" s="76" t="s">
        <v>73</v>
      </c>
      <c r="B13" s="76" t="s">
        <v>74</v>
      </c>
    </row>
    <row r="14" spans="1:7" s="76" customFormat="1" ht="14"/>
    <row r="15" spans="1:7" s="76" customFormat="1" ht="14">
      <c r="A15" s="76" t="s">
        <v>75</v>
      </c>
      <c r="B15" s="77" t="s">
        <v>337</v>
      </c>
    </row>
    <row r="16" spans="1:7" s="76" customFormat="1" ht="14"/>
    <row r="17" spans="1:8" s="76" customFormat="1" ht="14">
      <c r="A17" s="76" t="s">
        <v>363</v>
      </c>
    </row>
    <row r="18" spans="1:8" s="99" customFormat="1" ht="14">
      <c r="A18" s="99" t="s">
        <v>364</v>
      </c>
    </row>
    <row r="19" spans="1:8" s="99" customFormat="1" ht="14">
      <c r="A19" s="99" t="s">
        <v>365</v>
      </c>
    </row>
    <row r="20" spans="1:8" s="99" customFormat="1" ht="14">
      <c r="A20" s="99" t="s">
        <v>377</v>
      </c>
    </row>
    <row r="21" spans="1:8" s="99" customFormat="1" ht="14"/>
    <row r="22" spans="1:8" s="99" customFormat="1" ht="14">
      <c r="A22" s="99" t="s">
        <v>362</v>
      </c>
    </row>
    <row r="23" spans="1:8" s="99" customFormat="1" ht="14"/>
    <row r="25" spans="1:8">
      <c r="A25" s="273" t="s">
        <v>18</v>
      </c>
      <c r="B25" s="274" t="s">
        <v>0</v>
      </c>
      <c r="C25" s="275"/>
      <c r="D25" s="276" t="s">
        <v>1</v>
      </c>
      <c r="E25" s="277"/>
      <c r="F25" s="278" t="s">
        <v>163</v>
      </c>
      <c r="H25" s="349"/>
    </row>
    <row r="27" spans="1:8">
      <c r="B27" s="279" t="s">
        <v>4</v>
      </c>
    </row>
    <row r="28" spans="1:8">
      <c r="A28" s="272" t="s">
        <v>48</v>
      </c>
      <c r="B28" s="281" t="s">
        <v>304</v>
      </c>
      <c r="D28" s="272" t="s">
        <v>5</v>
      </c>
      <c r="F28" s="247">
        <v>40000</v>
      </c>
    </row>
    <row r="29" spans="1:8">
      <c r="A29" s="272" t="s">
        <v>97</v>
      </c>
      <c r="B29" s="281" t="s">
        <v>306</v>
      </c>
      <c r="D29" s="272" t="s">
        <v>342</v>
      </c>
      <c r="F29" s="280">
        <v>10000</v>
      </c>
    </row>
    <row r="30" spans="1:8">
      <c r="A30" s="272" t="s">
        <v>305</v>
      </c>
      <c r="B30" s="281" t="s">
        <v>306</v>
      </c>
      <c r="C30" s="272" t="s">
        <v>17</v>
      </c>
      <c r="D30" s="272" t="s">
        <v>307</v>
      </c>
      <c r="F30" s="280">
        <v>20100</v>
      </c>
    </row>
    <row r="31" spans="1:8">
      <c r="A31" s="272" t="s">
        <v>305</v>
      </c>
      <c r="B31" s="281" t="s">
        <v>306</v>
      </c>
      <c r="C31" s="272" t="s">
        <v>17</v>
      </c>
      <c r="D31" s="272" t="s">
        <v>308</v>
      </c>
      <c r="F31" s="280">
        <v>12000</v>
      </c>
    </row>
    <row r="32" spans="1:8">
      <c r="A32" s="272" t="s">
        <v>305</v>
      </c>
      <c r="B32" s="281" t="s">
        <v>306</v>
      </c>
      <c r="D32" s="272" t="s">
        <v>309</v>
      </c>
      <c r="F32" s="280">
        <v>5200</v>
      </c>
    </row>
    <row r="33" spans="1:6">
      <c r="A33" s="272" t="s">
        <v>305</v>
      </c>
      <c r="B33" s="281" t="s">
        <v>306</v>
      </c>
      <c r="D33" s="272" t="s">
        <v>310</v>
      </c>
      <c r="F33" s="287">
        <v>4000</v>
      </c>
    </row>
    <row r="34" spans="1:6">
      <c r="A34" s="272" t="s">
        <v>50</v>
      </c>
      <c r="B34" s="281" t="s">
        <v>306</v>
      </c>
      <c r="D34" s="272" t="s">
        <v>311</v>
      </c>
      <c r="F34" s="280">
        <v>5100</v>
      </c>
    </row>
    <row r="35" spans="1:6" ht="15" thickBot="1">
      <c r="B35" s="281" t="s">
        <v>17</v>
      </c>
      <c r="D35" s="282" t="s">
        <v>215</v>
      </c>
      <c r="F35" s="248">
        <f>SUM(F28:F34)</f>
        <v>96400</v>
      </c>
    </row>
    <row r="36" spans="1:6" ht="15" thickTop="1"/>
    <row r="37" spans="1:6">
      <c r="B37" s="279" t="s">
        <v>7</v>
      </c>
    </row>
    <row r="38" spans="1:6">
      <c r="A38" s="272" t="s">
        <v>305</v>
      </c>
      <c r="B38" s="283" t="s">
        <v>312</v>
      </c>
      <c r="D38" s="348" t="s">
        <v>378</v>
      </c>
      <c r="F38" s="247">
        <v>5000</v>
      </c>
    </row>
    <row r="39" spans="1:6">
      <c r="A39" s="272" t="s">
        <v>305</v>
      </c>
      <c r="B39" s="283" t="s">
        <v>312</v>
      </c>
      <c r="D39" s="348" t="s">
        <v>379</v>
      </c>
      <c r="F39" s="280">
        <v>55000</v>
      </c>
    </row>
    <row r="40" spans="1:6">
      <c r="A40" s="272" t="s">
        <v>48</v>
      </c>
      <c r="B40" s="283" t="s">
        <v>312</v>
      </c>
      <c r="D40" s="272" t="s">
        <v>313</v>
      </c>
      <c r="F40" s="280">
        <v>102500</v>
      </c>
    </row>
    <row r="41" spans="1:6">
      <c r="A41" s="272" t="s">
        <v>305</v>
      </c>
      <c r="B41" s="283" t="s">
        <v>312</v>
      </c>
      <c r="D41" s="272" t="s">
        <v>314</v>
      </c>
      <c r="F41" s="280">
        <v>250000</v>
      </c>
    </row>
    <row r="42" spans="1:6">
      <c r="A42" s="272" t="s">
        <v>48</v>
      </c>
      <c r="B42" s="283" t="s">
        <v>312</v>
      </c>
      <c r="D42" s="272" t="s">
        <v>315</v>
      </c>
      <c r="F42" s="280">
        <v>5000</v>
      </c>
    </row>
    <row r="43" spans="1:6">
      <c r="A43" s="272" t="s">
        <v>50</v>
      </c>
      <c r="B43" s="283" t="s">
        <v>316</v>
      </c>
      <c r="D43" s="272" t="s">
        <v>317</v>
      </c>
      <c r="F43" s="280">
        <v>5000</v>
      </c>
    </row>
    <row r="44" spans="1:6">
      <c r="A44" s="272" t="s">
        <v>305</v>
      </c>
      <c r="B44" s="281" t="s">
        <v>318</v>
      </c>
      <c r="D44" s="272" t="s">
        <v>319</v>
      </c>
      <c r="F44" s="280">
        <v>7800</v>
      </c>
    </row>
    <row r="45" spans="1:6">
      <c r="A45" s="272" t="s">
        <v>48</v>
      </c>
      <c r="B45" s="281" t="s">
        <v>320</v>
      </c>
      <c r="D45" s="272" t="s">
        <v>321</v>
      </c>
      <c r="F45" s="280">
        <v>5000</v>
      </c>
    </row>
    <row r="46" spans="1:6">
      <c r="A46" s="272" t="s">
        <v>305</v>
      </c>
      <c r="B46" s="281" t="s">
        <v>322</v>
      </c>
      <c r="D46" s="348" t="s">
        <v>380</v>
      </c>
      <c r="F46" s="280">
        <v>17800</v>
      </c>
    </row>
    <row r="47" spans="1:6" ht="15" thickBot="1">
      <c r="D47" s="282" t="s">
        <v>224</v>
      </c>
      <c r="F47" s="248">
        <f>SUM(F38:F46)</f>
        <v>453100</v>
      </c>
    </row>
    <row r="48" spans="1:6" ht="15" thickTop="1">
      <c r="D48" s="282"/>
      <c r="F48" s="284"/>
    </row>
    <row r="49" spans="1:8">
      <c r="B49" s="279" t="s">
        <v>9</v>
      </c>
    </row>
    <row r="50" spans="1:8">
      <c r="A50" s="272" t="s">
        <v>50</v>
      </c>
      <c r="B50" s="281" t="s">
        <v>323</v>
      </c>
      <c r="D50" s="272" t="s">
        <v>324</v>
      </c>
      <c r="F50" s="247">
        <v>13900</v>
      </c>
    </row>
    <row r="51" spans="1:8">
      <c r="A51" s="272" t="s">
        <v>50</v>
      </c>
      <c r="B51" s="281" t="s">
        <v>323</v>
      </c>
      <c r="D51" s="272" t="s">
        <v>325</v>
      </c>
      <c r="F51" s="280">
        <v>5000</v>
      </c>
    </row>
    <row r="52" spans="1:8">
      <c r="A52" s="272" t="s">
        <v>48</v>
      </c>
      <c r="B52" s="281" t="s">
        <v>326</v>
      </c>
      <c r="D52" s="272" t="s">
        <v>327</v>
      </c>
      <c r="F52" s="280">
        <v>10600</v>
      </c>
    </row>
    <row r="53" spans="1:8">
      <c r="A53" s="272" t="s">
        <v>50</v>
      </c>
      <c r="B53" s="281" t="s">
        <v>328</v>
      </c>
      <c r="D53" s="272" t="s">
        <v>329</v>
      </c>
      <c r="F53" s="280">
        <v>21200</v>
      </c>
    </row>
    <row r="54" spans="1:8">
      <c r="A54" s="272" t="s">
        <v>305</v>
      </c>
      <c r="B54" s="281" t="s">
        <v>330</v>
      </c>
      <c r="D54" s="272" t="s">
        <v>331</v>
      </c>
      <c r="F54" s="280">
        <v>30000</v>
      </c>
    </row>
    <row r="55" spans="1:8">
      <c r="A55" s="272" t="s">
        <v>305</v>
      </c>
      <c r="B55" s="281" t="s">
        <v>332</v>
      </c>
      <c r="D55" s="272" t="s">
        <v>331</v>
      </c>
      <c r="F55" s="280">
        <v>30000</v>
      </c>
    </row>
    <row r="56" spans="1:8">
      <c r="A56" s="272" t="s">
        <v>333</v>
      </c>
      <c r="B56" s="281" t="s">
        <v>323</v>
      </c>
      <c r="D56" s="272" t="s">
        <v>343</v>
      </c>
      <c r="F56" s="280">
        <v>1000</v>
      </c>
    </row>
    <row r="57" spans="1:8">
      <c r="A57" s="272" t="s">
        <v>333</v>
      </c>
      <c r="B57" s="281" t="s">
        <v>323</v>
      </c>
      <c r="D57" s="272" t="s">
        <v>334</v>
      </c>
      <c r="F57" s="280">
        <v>100000</v>
      </c>
    </row>
    <row r="58" spans="1:8">
      <c r="A58" s="272" t="s">
        <v>48</v>
      </c>
      <c r="B58" s="281" t="s">
        <v>338</v>
      </c>
      <c r="D58" s="272" t="s">
        <v>339</v>
      </c>
      <c r="F58" s="287">
        <v>10000</v>
      </c>
    </row>
    <row r="59" spans="1:8">
      <c r="A59" s="272" t="s">
        <v>305</v>
      </c>
      <c r="B59" s="281" t="s">
        <v>335</v>
      </c>
      <c r="D59" s="272" t="s">
        <v>340</v>
      </c>
      <c r="F59" s="287">
        <v>15000</v>
      </c>
    </row>
    <row r="60" spans="1:8" ht="15" thickBot="1">
      <c r="D60" s="282" t="s">
        <v>235</v>
      </c>
      <c r="F60" s="248">
        <f>SUM(F50:F59)</f>
        <v>236700</v>
      </c>
    </row>
    <row r="61" spans="1:8" ht="15" thickTop="1"/>
    <row r="62" spans="1:8">
      <c r="A62" s="232"/>
      <c r="B62" s="237" t="s">
        <v>13</v>
      </c>
      <c r="D62" s="232"/>
      <c r="E62" s="232"/>
      <c r="F62" s="232"/>
      <c r="G62" s="238"/>
      <c r="H62" s="232"/>
    </row>
    <row r="63" spans="1:8">
      <c r="A63" s="272" t="s">
        <v>305</v>
      </c>
      <c r="B63" s="239">
        <v>501</v>
      </c>
      <c r="D63" s="285" t="s">
        <v>341</v>
      </c>
      <c r="E63" s="232"/>
      <c r="F63" s="247">
        <v>15000</v>
      </c>
      <c r="H63" s="232"/>
    </row>
    <row r="64" spans="1:8" ht="15" thickBot="1">
      <c r="A64" s="1"/>
      <c r="B64" s="1"/>
      <c r="C64" s="239"/>
      <c r="D64" s="286" t="s">
        <v>381</v>
      </c>
      <c r="F64" s="248">
        <f>SUM(F63:F63)</f>
        <v>15000</v>
      </c>
      <c r="H64" s="232"/>
    </row>
    <row r="65" spans="4:6" ht="15" thickTop="1"/>
    <row r="67" spans="4:6" ht="15" thickBot="1">
      <c r="D67" s="282" t="s">
        <v>336</v>
      </c>
      <c r="F67" s="248">
        <f>F35+F47+F60+F64</f>
        <v>801200</v>
      </c>
    </row>
    <row r="68" spans="4:6" ht="15" thickTop="1"/>
  </sheetData>
  <mergeCells count="1">
    <mergeCell ref="D6:E6"/>
  </mergeCells>
  <pageMargins left="0.5" right="0.25" top="0.25" bottom="0.25" header="0.3" footer="0.3"/>
  <pageSetup scale="75" orientation="portrait" r:id="rId1"/>
  <headerFooter>
    <oddFooter>&amp;L&amp;F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58"/>
  <sheetViews>
    <sheetView showGridLines="0" topLeftCell="C13" zoomScale="80" zoomScaleNormal="80" workbookViewId="0">
      <selection activeCell="T34" sqref="T34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53.54296875" style="646" customWidth="1"/>
    <col min="5" max="5" width="3" style="646" customWidth="1"/>
    <col min="6" max="6" width="13.26953125" style="688" customWidth="1"/>
    <col min="7" max="8" width="2.453125" style="646" customWidth="1"/>
    <col min="9" max="9" width="9.08984375" style="646"/>
    <col min="10" max="10" width="13.54296875" style="646" customWidth="1"/>
    <col min="11" max="18" width="9.08984375" style="646"/>
    <col min="19" max="19" width="10.26953125" style="646" customWidth="1"/>
    <col min="20" max="22" width="9.08984375" style="646"/>
    <col min="23" max="23" width="10.08984375" style="646" bestFit="1" customWidth="1"/>
    <col min="24" max="16384" width="9.08984375" style="646"/>
  </cols>
  <sheetData>
    <row r="1" spans="1:23" s="76" customFormat="1" ht="14"/>
    <row r="2" spans="1:23" s="76" customFormat="1" ht="14"/>
    <row r="3" spans="1:23" s="76" customFormat="1" ht="14"/>
    <row r="4" spans="1:23" s="76" customFormat="1" ht="14"/>
    <row r="5" spans="1:23" s="76" customFormat="1" ht="14"/>
    <row r="6" spans="1:23" s="76" customFormat="1" ht="14">
      <c r="D6" s="1119"/>
      <c r="E6" s="1119"/>
      <c r="F6" s="1119"/>
      <c r="G6" s="1119"/>
      <c r="H6" s="153"/>
    </row>
    <row r="7" spans="1:23" s="76" customFormat="1" ht="14">
      <c r="D7" s="1058"/>
      <c r="E7" s="1058"/>
      <c r="F7" s="1058"/>
      <c r="G7" s="1058"/>
      <c r="H7" s="153"/>
    </row>
    <row r="8" spans="1:23" s="76" customFormat="1" ht="14">
      <c r="B8" s="526"/>
      <c r="C8" s="526"/>
      <c r="D8" s="526"/>
      <c r="E8" s="526"/>
    </row>
    <row r="9" spans="1:23" s="76" customFormat="1" ht="14">
      <c r="A9" s="76" t="s">
        <v>75</v>
      </c>
      <c r="B9" s="77" t="s">
        <v>945</v>
      </c>
    </row>
    <row r="10" spans="1:23" s="76" customFormat="1" ht="14">
      <c r="B10" s="526"/>
      <c r="C10" s="526"/>
      <c r="D10" s="526"/>
      <c r="E10" s="526"/>
    </row>
    <row r="11" spans="1:23">
      <c r="A11" s="1042"/>
      <c r="B11" s="1043"/>
      <c r="C11" s="442"/>
      <c r="D11" s="442"/>
      <c r="E11" s="442"/>
      <c r="F11" s="157"/>
      <c r="G11" s="1044"/>
      <c r="H11" s="1041"/>
    </row>
    <row r="12" spans="1:23">
      <c r="A12" s="1045"/>
      <c r="B12" s="993"/>
      <c r="C12" s="1045"/>
      <c r="D12" s="1045"/>
      <c r="E12" s="1045"/>
      <c r="F12" s="160"/>
      <c r="G12" s="1045"/>
      <c r="H12" s="1041"/>
    </row>
    <row r="13" spans="1:23">
      <c r="A13" s="1045"/>
      <c r="B13" s="1046"/>
      <c r="C13" s="1045"/>
      <c r="D13" s="1045"/>
      <c r="E13" s="1045"/>
      <c r="F13" s="160"/>
      <c r="G13" s="1045"/>
      <c r="H13" s="1041"/>
    </row>
    <row r="14" spans="1:23">
      <c r="A14" s="1045"/>
      <c r="B14" s="993"/>
      <c r="C14" s="1045"/>
      <c r="D14" s="1045"/>
      <c r="E14" s="1045"/>
      <c r="F14" s="160"/>
      <c r="G14" s="1045"/>
      <c r="H14" s="1041"/>
    </row>
    <row r="15" spans="1:23" ht="42.5">
      <c r="A15" s="1013" t="s">
        <v>18</v>
      </c>
      <c r="B15" s="1014" t="s">
        <v>0</v>
      </c>
      <c r="C15" s="1015"/>
      <c r="D15" s="1016" t="s">
        <v>1</v>
      </c>
      <c r="E15" s="1015"/>
      <c r="F15" s="1059" t="s">
        <v>972</v>
      </c>
      <c r="G15" s="1017"/>
      <c r="H15" s="1012"/>
      <c r="I15" s="1018"/>
      <c r="J15" s="1018"/>
      <c r="K15" s="156" t="s">
        <v>386</v>
      </c>
      <c r="L15" s="156" t="s">
        <v>387</v>
      </c>
      <c r="M15" s="156" t="s">
        <v>785</v>
      </c>
      <c r="N15" s="156" t="s">
        <v>786</v>
      </c>
      <c r="O15" s="156" t="s">
        <v>390</v>
      </c>
      <c r="P15" s="156" t="s">
        <v>391</v>
      </c>
      <c r="Q15" s="156" t="s">
        <v>653</v>
      </c>
      <c r="R15" s="156" t="s">
        <v>392</v>
      </c>
      <c r="S15" s="156" t="s">
        <v>654</v>
      </c>
      <c r="T15" s="156" t="s">
        <v>394</v>
      </c>
      <c r="U15" s="156" t="s">
        <v>301</v>
      </c>
      <c r="V15" s="156" t="s">
        <v>302</v>
      </c>
      <c r="W15" s="156" t="s">
        <v>132</v>
      </c>
    </row>
    <row r="16" spans="1:23">
      <c r="A16" s="1019"/>
      <c r="B16" s="1020"/>
      <c r="C16" s="1019"/>
      <c r="D16" s="1019"/>
      <c r="E16" s="1019"/>
      <c r="F16" s="1060"/>
      <c r="G16" s="1019"/>
      <c r="H16" s="1012"/>
      <c r="I16" s="1012"/>
      <c r="J16" s="1012"/>
      <c r="K16" s="1060"/>
      <c r="L16" s="1060"/>
      <c r="M16" s="1060"/>
      <c r="N16" s="1060"/>
      <c r="O16" s="1060"/>
      <c r="P16" s="1060"/>
      <c r="Q16" s="1060"/>
      <c r="R16" s="1060"/>
      <c r="S16" s="1060"/>
      <c r="T16" s="1060"/>
      <c r="U16" s="1060"/>
      <c r="V16" s="1060"/>
      <c r="W16" s="1060"/>
    </row>
    <row r="17" spans="1:24">
      <c r="A17" s="1019"/>
      <c r="B17" s="1021" t="s">
        <v>4</v>
      </c>
      <c r="C17" s="1019"/>
      <c r="D17" s="1019"/>
      <c r="E17" s="1019"/>
      <c r="F17" s="1060"/>
      <c r="G17" s="1019"/>
      <c r="H17" s="1012"/>
      <c r="I17" s="1012"/>
      <c r="J17" s="1012"/>
      <c r="K17" s="1060"/>
      <c r="L17" s="1060"/>
      <c r="M17" s="1060"/>
      <c r="N17" s="1060"/>
      <c r="O17" s="1060"/>
      <c r="P17" s="1060"/>
      <c r="Q17" s="1060"/>
      <c r="R17" s="1060"/>
      <c r="S17" s="1060"/>
      <c r="T17" s="1060"/>
      <c r="U17" s="1060"/>
      <c r="V17" s="1060"/>
      <c r="W17" s="1060"/>
    </row>
    <row r="18" spans="1:24">
      <c r="A18" s="1019" t="s">
        <v>305</v>
      </c>
      <c r="B18" s="1022" t="s">
        <v>586</v>
      </c>
      <c r="C18" s="1019"/>
      <c r="D18" s="1019" t="s">
        <v>897</v>
      </c>
      <c r="E18" s="1019"/>
      <c r="F18" s="1060">
        <v>30000</v>
      </c>
      <c r="G18" s="1019"/>
      <c r="H18" s="1012"/>
      <c r="I18" s="1012" t="s">
        <v>898</v>
      </c>
      <c r="J18" s="1012"/>
      <c r="K18" s="1060"/>
      <c r="L18" s="1060"/>
      <c r="M18" s="1060"/>
      <c r="N18" s="1060"/>
      <c r="O18" s="1060"/>
      <c r="P18" s="1060">
        <v>10000</v>
      </c>
      <c r="Q18" s="1060"/>
      <c r="R18" s="1060"/>
      <c r="S18" s="1060"/>
      <c r="T18" s="1060"/>
      <c r="U18" s="1060"/>
      <c r="V18" s="1060">
        <v>20000</v>
      </c>
      <c r="W18" s="1060">
        <f>SUM(K18:V18)</f>
        <v>30000</v>
      </c>
      <c r="X18" s="952">
        <f>+F18-W18</f>
        <v>0</v>
      </c>
    </row>
    <row r="19" spans="1:24">
      <c r="A19" s="1019"/>
      <c r="B19" s="1022" t="s">
        <v>586</v>
      </c>
      <c r="C19" s="1019"/>
      <c r="D19" s="1019" t="s">
        <v>899</v>
      </c>
      <c r="E19" s="1019"/>
      <c r="F19" s="1060">
        <v>7000</v>
      </c>
      <c r="G19" s="1019"/>
      <c r="H19" s="1012"/>
      <c r="I19" s="1012" t="s">
        <v>898</v>
      </c>
      <c r="J19" s="1012"/>
      <c r="K19" s="1060"/>
      <c r="L19" s="1060"/>
      <c r="M19" s="1060"/>
      <c r="N19" s="1060"/>
      <c r="O19" s="1060"/>
      <c r="P19" s="1060">
        <v>7000</v>
      </c>
      <c r="Q19" s="1060"/>
      <c r="R19" s="1060"/>
      <c r="S19" s="1060"/>
      <c r="T19" s="1060"/>
      <c r="U19" s="1060"/>
      <c r="V19" s="1060"/>
      <c r="W19" s="1060">
        <f>SUM(K19:V19)</f>
        <v>7000</v>
      </c>
      <c r="X19" s="952">
        <f t="shared" ref="X19:X53" si="0">+F19-W19</f>
        <v>0</v>
      </c>
    </row>
    <row r="20" spans="1:24" ht="15" thickBot="1">
      <c r="A20" s="1019"/>
      <c r="B20" s="1020" t="s">
        <v>17</v>
      </c>
      <c r="C20" s="1019"/>
      <c r="D20" s="1023" t="s">
        <v>514</v>
      </c>
      <c r="E20" s="1023"/>
      <c r="F20" s="1061">
        <f>SUM(F18:F19)</f>
        <v>37000</v>
      </c>
      <c r="G20" s="1019"/>
      <c r="H20" s="1012"/>
      <c r="I20" s="1012"/>
      <c r="J20" s="1012"/>
      <c r="K20" s="1061">
        <f t="shared" ref="K20:W20" si="1">SUM(K18:K19)</f>
        <v>0</v>
      </c>
      <c r="L20" s="1061">
        <f t="shared" si="1"/>
        <v>0</v>
      </c>
      <c r="M20" s="1061">
        <f t="shared" si="1"/>
        <v>0</v>
      </c>
      <c r="N20" s="1061">
        <f t="shared" si="1"/>
        <v>0</v>
      </c>
      <c r="O20" s="1061">
        <f t="shared" si="1"/>
        <v>0</v>
      </c>
      <c r="P20" s="1061">
        <f t="shared" si="1"/>
        <v>17000</v>
      </c>
      <c r="Q20" s="1061">
        <f t="shared" si="1"/>
        <v>0</v>
      </c>
      <c r="R20" s="1061">
        <f t="shared" si="1"/>
        <v>0</v>
      </c>
      <c r="S20" s="1061">
        <f t="shared" si="1"/>
        <v>0</v>
      </c>
      <c r="T20" s="1061">
        <f t="shared" si="1"/>
        <v>0</v>
      </c>
      <c r="U20" s="1061">
        <f t="shared" si="1"/>
        <v>0</v>
      </c>
      <c r="V20" s="1061">
        <f t="shared" si="1"/>
        <v>20000</v>
      </c>
      <c r="W20" s="1061">
        <f t="shared" si="1"/>
        <v>37000</v>
      </c>
      <c r="X20" s="952">
        <f t="shared" si="0"/>
        <v>0</v>
      </c>
    </row>
    <row r="21" spans="1:24">
      <c r="A21" s="1019"/>
      <c r="B21" s="1021" t="s">
        <v>7</v>
      </c>
      <c r="C21" s="1019"/>
      <c r="D21" s="1023"/>
      <c r="E21" s="1023"/>
      <c r="F21" s="1062"/>
      <c r="G21" s="1019"/>
      <c r="H21" s="1012"/>
      <c r="I21" s="1012"/>
      <c r="J21" s="1012"/>
      <c r="K21" s="1062"/>
      <c r="L21" s="1062"/>
      <c r="M21" s="1062"/>
      <c r="N21" s="1062"/>
      <c r="O21" s="1062"/>
      <c r="P21" s="1062"/>
      <c r="Q21" s="1062"/>
      <c r="R21" s="1062"/>
      <c r="S21" s="1062"/>
      <c r="T21" s="1062"/>
      <c r="U21" s="1062"/>
      <c r="V21" s="1062"/>
      <c r="W21" s="1062"/>
      <c r="X21" s="952">
        <f t="shared" si="0"/>
        <v>0</v>
      </c>
    </row>
    <row r="22" spans="1:24">
      <c r="A22" s="1019" t="s">
        <v>97</v>
      </c>
      <c r="B22" s="1022" t="s">
        <v>592</v>
      </c>
      <c r="C22" s="1019"/>
      <c r="D22" s="1019" t="s">
        <v>900</v>
      </c>
      <c r="E22" s="1019"/>
      <c r="F22" s="1063">
        <v>11000</v>
      </c>
      <c r="G22" s="1019"/>
      <c r="H22" s="1012"/>
      <c r="I22" s="1012" t="s">
        <v>898</v>
      </c>
      <c r="J22" s="1012"/>
      <c r="K22" s="1063"/>
      <c r="L22" s="1063">
        <v>11000</v>
      </c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>
        <f t="shared" ref="W22:W25" si="2">SUM(K22:V22)</f>
        <v>11000</v>
      </c>
      <c r="X22" s="952">
        <f t="shared" si="0"/>
        <v>0</v>
      </c>
    </row>
    <row r="23" spans="1:24">
      <c r="A23" s="1019" t="s">
        <v>97</v>
      </c>
      <c r="B23" s="1022" t="s">
        <v>592</v>
      </c>
      <c r="C23" s="1019"/>
      <c r="D23" s="1019" t="s">
        <v>901</v>
      </c>
      <c r="E23" s="1019"/>
      <c r="F23" s="1063">
        <v>100000</v>
      </c>
      <c r="G23" s="1019"/>
      <c r="H23" s="1012"/>
      <c r="I23" s="1012" t="s">
        <v>902</v>
      </c>
      <c r="J23" s="1012"/>
      <c r="K23" s="1063"/>
      <c r="L23" s="1063"/>
      <c r="M23" s="1063"/>
      <c r="N23" s="1063"/>
      <c r="O23" s="1063"/>
      <c r="P23" s="1063"/>
      <c r="Q23" s="1063"/>
      <c r="R23" s="1063"/>
      <c r="S23" s="1063">
        <v>100000</v>
      </c>
      <c r="T23" s="1063"/>
      <c r="U23" s="1063"/>
      <c r="V23" s="1063"/>
      <c r="W23" s="1063">
        <f t="shared" si="2"/>
        <v>100000</v>
      </c>
      <c r="X23" s="952">
        <f t="shared" si="0"/>
        <v>0</v>
      </c>
    </row>
    <row r="24" spans="1:24">
      <c r="A24" s="1019" t="s">
        <v>97</v>
      </c>
      <c r="B24" s="1022" t="s">
        <v>592</v>
      </c>
      <c r="C24" s="1019"/>
      <c r="D24" s="1068" t="s">
        <v>903</v>
      </c>
      <c r="E24" s="1019"/>
      <c r="F24" s="1063">
        <v>23980</v>
      </c>
      <c r="G24" s="1019"/>
      <c r="H24" s="1012"/>
      <c r="I24" s="1012" t="s">
        <v>898</v>
      </c>
      <c r="J24" s="1012"/>
      <c r="K24" s="1063"/>
      <c r="L24" s="1063"/>
      <c r="M24" s="1063"/>
      <c r="N24" s="1063">
        <v>23980</v>
      </c>
      <c r="O24" s="1063"/>
      <c r="P24" s="1063"/>
      <c r="Q24" s="1063"/>
      <c r="R24" s="1063"/>
      <c r="S24" s="1063"/>
      <c r="T24" s="1063"/>
      <c r="U24" s="1063"/>
      <c r="V24" s="1063"/>
      <c r="W24" s="1063">
        <f t="shared" si="2"/>
        <v>23980</v>
      </c>
      <c r="X24" s="952">
        <f t="shared" si="0"/>
        <v>0</v>
      </c>
    </row>
    <row r="25" spans="1:24">
      <c r="A25" s="1019" t="s">
        <v>48</v>
      </c>
      <c r="B25" s="1022" t="s">
        <v>592</v>
      </c>
      <c r="C25" s="1019"/>
      <c r="D25" s="1068" t="s">
        <v>904</v>
      </c>
      <c r="E25" s="1019"/>
      <c r="F25" s="1063">
        <v>75000</v>
      </c>
      <c r="G25" s="1019"/>
      <c r="H25" s="1012"/>
      <c r="I25" s="1012" t="s">
        <v>902</v>
      </c>
      <c r="J25" s="1012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>
        <v>75000</v>
      </c>
      <c r="W25" s="1063">
        <f t="shared" si="2"/>
        <v>75000</v>
      </c>
      <c r="X25" s="952">
        <f t="shared" si="0"/>
        <v>0</v>
      </c>
    </row>
    <row r="26" spans="1:24" ht="15" thickBot="1">
      <c r="A26" s="1010"/>
      <c r="B26" s="1010"/>
      <c r="C26" s="1010"/>
      <c r="D26" s="1025" t="s">
        <v>529</v>
      </c>
      <c r="E26" s="1025"/>
      <c r="F26" s="1061">
        <f>SUM(F22:F25)</f>
        <v>209980</v>
      </c>
      <c r="G26" s="1010"/>
      <c r="H26" s="1012"/>
      <c r="I26" s="1012"/>
      <c r="J26" s="1012"/>
      <c r="K26" s="1061">
        <f t="shared" ref="K26:W26" si="3">SUM(K22:K25)</f>
        <v>0</v>
      </c>
      <c r="L26" s="1061">
        <f t="shared" si="3"/>
        <v>11000</v>
      </c>
      <c r="M26" s="1061">
        <f t="shared" si="3"/>
        <v>0</v>
      </c>
      <c r="N26" s="1061">
        <f t="shared" si="3"/>
        <v>23980</v>
      </c>
      <c r="O26" s="1061">
        <f t="shared" si="3"/>
        <v>0</v>
      </c>
      <c r="P26" s="1061">
        <f t="shared" si="3"/>
        <v>0</v>
      </c>
      <c r="Q26" s="1061">
        <f t="shared" si="3"/>
        <v>0</v>
      </c>
      <c r="R26" s="1061">
        <f t="shared" si="3"/>
        <v>0</v>
      </c>
      <c r="S26" s="1061">
        <f t="shared" si="3"/>
        <v>100000</v>
      </c>
      <c r="T26" s="1061">
        <f t="shared" si="3"/>
        <v>0</v>
      </c>
      <c r="U26" s="1061">
        <f t="shared" si="3"/>
        <v>0</v>
      </c>
      <c r="V26" s="1061">
        <f t="shared" si="3"/>
        <v>75000</v>
      </c>
      <c r="W26" s="1061">
        <f t="shared" si="3"/>
        <v>209980</v>
      </c>
      <c r="X26" s="952">
        <f t="shared" si="0"/>
        <v>0</v>
      </c>
    </row>
    <row r="27" spans="1:24">
      <c r="A27" s="1010"/>
      <c r="B27" s="1010"/>
      <c r="C27" s="1010"/>
      <c r="D27" s="1025"/>
      <c r="E27" s="1025"/>
      <c r="F27" s="1064"/>
      <c r="G27" s="1010"/>
      <c r="H27" s="1012"/>
      <c r="I27" s="1012"/>
      <c r="J27" s="1012"/>
      <c r="K27" s="1064"/>
      <c r="L27" s="1064"/>
      <c r="M27" s="1064"/>
      <c r="N27" s="1064"/>
      <c r="O27" s="1064"/>
      <c r="P27" s="1064"/>
      <c r="Q27" s="1064"/>
      <c r="R27" s="1064"/>
      <c r="S27" s="1064"/>
      <c r="T27" s="1064"/>
      <c r="U27" s="1064"/>
      <c r="V27" s="1064"/>
      <c r="W27" s="1064"/>
      <c r="X27" s="952">
        <f t="shared" si="0"/>
        <v>0</v>
      </c>
    </row>
    <row r="28" spans="1:24">
      <c r="A28" s="1010"/>
      <c r="B28" s="1026" t="s">
        <v>450</v>
      </c>
      <c r="C28" s="1010"/>
      <c r="D28" s="1025"/>
      <c r="E28" s="1025"/>
      <c r="F28" s="1064"/>
      <c r="G28" s="1010"/>
      <c r="H28" s="1012"/>
      <c r="I28" s="1012"/>
      <c r="J28" s="1012"/>
      <c r="K28" s="1064"/>
      <c r="L28" s="1064"/>
      <c r="M28" s="1064"/>
      <c r="N28" s="1064"/>
      <c r="O28" s="1064"/>
      <c r="P28" s="1064"/>
      <c r="Q28" s="1064"/>
      <c r="R28" s="1064"/>
      <c r="S28" s="1064"/>
      <c r="T28" s="1064"/>
      <c r="U28" s="1064"/>
      <c r="V28" s="1064"/>
      <c r="W28" s="1064"/>
      <c r="X28" s="952">
        <f t="shared" si="0"/>
        <v>0</v>
      </c>
    </row>
    <row r="29" spans="1:24">
      <c r="A29" s="1010" t="s">
        <v>50</v>
      </c>
      <c r="B29" s="1051" t="s">
        <v>599</v>
      </c>
      <c r="C29" s="1010"/>
      <c r="D29" s="1052" t="s">
        <v>905</v>
      </c>
      <c r="E29" s="1052"/>
      <c r="F29" s="1064">
        <v>16000</v>
      </c>
      <c r="G29" s="1010"/>
      <c r="H29" s="1012"/>
      <c r="I29" s="1012" t="s">
        <v>906</v>
      </c>
      <c r="J29" s="1012"/>
      <c r="K29" s="1064"/>
      <c r="L29" s="1064"/>
      <c r="M29" s="1064"/>
      <c r="N29" s="1064"/>
      <c r="O29" s="1064"/>
      <c r="P29" s="1064"/>
      <c r="Q29" s="1064"/>
      <c r="R29" s="1064"/>
      <c r="S29" s="1064"/>
      <c r="T29" s="1064"/>
      <c r="U29" s="1064"/>
      <c r="V29" s="1064">
        <v>16000</v>
      </c>
      <c r="W29" s="1064">
        <f t="shared" ref="W29:W43" si="4">SUM(K29:V29)</f>
        <v>16000</v>
      </c>
      <c r="X29" s="952">
        <f t="shared" si="0"/>
        <v>0</v>
      </c>
    </row>
    <row r="30" spans="1:24">
      <c r="A30" s="1010" t="s">
        <v>515</v>
      </c>
      <c r="B30" s="1030" t="s">
        <v>907</v>
      </c>
      <c r="C30" s="1010"/>
      <c r="D30" s="1028" t="s">
        <v>908</v>
      </c>
      <c r="E30" s="1010"/>
      <c r="F30" s="1064">
        <v>22000</v>
      </c>
      <c r="G30" s="1010"/>
      <c r="H30" s="1012"/>
      <c r="I30" s="1012" t="s">
        <v>902</v>
      </c>
      <c r="J30" s="1012"/>
      <c r="K30" s="1064"/>
      <c r="L30" s="1064"/>
      <c r="M30" s="1064">
        <v>22000</v>
      </c>
      <c r="N30" s="1064"/>
      <c r="O30" s="1064"/>
      <c r="P30" s="1064"/>
      <c r="Q30" s="1064"/>
      <c r="R30" s="1064"/>
      <c r="S30" s="1064"/>
      <c r="T30" s="1064"/>
      <c r="U30" s="1064"/>
      <c r="V30" s="1064"/>
      <c r="W30" s="1064">
        <f t="shared" si="4"/>
        <v>22000</v>
      </c>
      <c r="X30" s="952">
        <f t="shared" si="0"/>
        <v>0</v>
      </c>
    </row>
    <row r="31" spans="1:24">
      <c r="A31" s="1010" t="s">
        <v>19</v>
      </c>
      <c r="B31" s="1030" t="s">
        <v>909</v>
      </c>
      <c r="C31" s="1010"/>
      <c r="D31" s="1010" t="s">
        <v>910</v>
      </c>
      <c r="E31" s="1010"/>
      <c r="F31" s="1064"/>
      <c r="G31" s="1010"/>
      <c r="H31" s="1012"/>
      <c r="I31" s="1012" t="s">
        <v>911</v>
      </c>
      <c r="J31" s="1012"/>
      <c r="K31" s="1064"/>
      <c r="L31" s="1064"/>
      <c r="M31" s="1064"/>
      <c r="N31" s="1064"/>
      <c r="O31" s="1064"/>
      <c r="P31" s="1064"/>
      <c r="Q31" s="1064"/>
      <c r="R31" s="1064"/>
      <c r="S31" s="1064"/>
      <c r="T31" s="1064"/>
      <c r="U31" s="1064"/>
      <c r="V31" s="1064"/>
      <c r="W31" s="1064">
        <f t="shared" si="4"/>
        <v>0</v>
      </c>
      <c r="X31" s="952">
        <f t="shared" si="0"/>
        <v>0</v>
      </c>
    </row>
    <row r="32" spans="1:24">
      <c r="A32" s="1010" t="s">
        <v>19</v>
      </c>
      <c r="B32" s="1030" t="s">
        <v>909</v>
      </c>
      <c r="C32" s="1010"/>
      <c r="D32" s="1010" t="s">
        <v>912</v>
      </c>
      <c r="E32" s="1010"/>
      <c r="F32" s="1064"/>
      <c r="G32" s="1010"/>
      <c r="H32" s="1012"/>
      <c r="I32" s="1012" t="s">
        <v>911</v>
      </c>
      <c r="J32" s="1012"/>
      <c r="K32" s="1064"/>
      <c r="L32" s="1064"/>
      <c r="M32" s="1064"/>
      <c r="N32" s="1064"/>
      <c r="O32" s="1064"/>
      <c r="P32" s="1064"/>
      <c r="Q32" s="1064"/>
      <c r="R32" s="1064"/>
      <c r="S32" s="1064"/>
      <c r="T32" s="1064"/>
      <c r="U32" s="1064"/>
      <c r="V32" s="1064"/>
      <c r="W32" s="1064">
        <f t="shared" si="4"/>
        <v>0</v>
      </c>
      <c r="X32" s="952">
        <f t="shared" si="0"/>
        <v>0</v>
      </c>
    </row>
    <row r="33" spans="1:24" ht="29">
      <c r="A33" s="1010" t="s">
        <v>913</v>
      </c>
      <c r="B33" s="1030" t="s">
        <v>914</v>
      </c>
      <c r="C33" s="1010"/>
      <c r="D33" s="1031" t="s">
        <v>915</v>
      </c>
      <c r="E33" s="1031"/>
      <c r="F33" s="1064"/>
      <c r="G33" s="1010"/>
      <c r="H33" s="1012"/>
      <c r="I33" s="1012" t="s">
        <v>916</v>
      </c>
      <c r="J33" s="1012"/>
      <c r="K33" s="1064"/>
      <c r="L33" s="1064"/>
      <c r="M33" s="1064"/>
      <c r="N33" s="1064"/>
      <c r="O33" s="1064"/>
      <c r="P33" s="1064"/>
      <c r="Q33" s="1064"/>
      <c r="R33" s="1064"/>
      <c r="S33" s="1064"/>
      <c r="T33" s="1064"/>
      <c r="U33" s="1064"/>
      <c r="V33" s="1064"/>
      <c r="W33" s="1064">
        <f t="shared" si="4"/>
        <v>0</v>
      </c>
      <c r="X33" s="952">
        <f t="shared" si="0"/>
        <v>0</v>
      </c>
    </row>
    <row r="34" spans="1:24">
      <c r="A34" s="1010" t="s">
        <v>515</v>
      </c>
      <c r="B34" s="1030" t="s">
        <v>914</v>
      </c>
      <c r="C34" s="1010"/>
      <c r="D34" s="1010" t="s">
        <v>917</v>
      </c>
      <c r="E34" s="1010"/>
      <c r="F34" s="1064"/>
      <c r="G34" s="1010"/>
      <c r="H34" s="1012"/>
      <c r="I34" s="1012" t="s">
        <v>916</v>
      </c>
      <c r="J34" s="1012"/>
      <c r="K34" s="1064"/>
      <c r="L34" s="1064"/>
      <c r="M34" s="1064"/>
      <c r="N34" s="1064"/>
      <c r="O34" s="1064"/>
      <c r="P34" s="1064"/>
      <c r="Q34" s="1064"/>
      <c r="R34" s="1064"/>
      <c r="S34" s="1064"/>
      <c r="T34" s="1064"/>
      <c r="U34" s="1064"/>
      <c r="V34" s="1064"/>
      <c r="W34" s="1064">
        <f t="shared" si="4"/>
        <v>0</v>
      </c>
      <c r="X34" s="952">
        <f t="shared" si="0"/>
        <v>0</v>
      </c>
    </row>
    <row r="35" spans="1:24">
      <c r="A35" s="1010" t="s">
        <v>515</v>
      </c>
      <c r="B35" s="1030" t="s">
        <v>914</v>
      </c>
      <c r="C35" s="1010"/>
      <c r="D35" s="1010" t="s">
        <v>918</v>
      </c>
      <c r="E35" s="1010"/>
      <c r="F35" s="1064"/>
      <c r="G35" s="1010"/>
      <c r="H35" s="1012"/>
      <c r="I35" s="1012" t="s">
        <v>919</v>
      </c>
      <c r="J35" s="1012"/>
      <c r="K35" s="1064"/>
      <c r="L35" s="1064"/>
      <c r="M35" s="1064"/>
      <c r="N35" s="1064"/>
      <c r="O35" s="1064"/>
      <c r="P35" s="1064"/>
      <c r="Q35" s="1064"/>
      <c r="R35" s="1064"/>
      <c r="S35" s="1064"/>
      <c r="T35" s="1064"/>
      <c r="U35" s="1064"/>
      <c r="V35" s="1064"/>
      <c r="W35" s="1064">
        <f t="shared" si="4"/>
        <v>0</v>
      </c>
      <c r="X35" s="952">
        <f t="shared" si="0"/>
        <v>0</v>
      </c>
    </row>
    <row r="36" spans="1:24">
      <c r="A36" s="1010" t="s">
        <v>515</v>
      </c>
      <c r="B36" s="1030" t="s">
        <v>914</v>
      </c>
      <c r="C36" s="1010"/>
      <c r="D36" s="1010" t="s">
        <v>920</v>
      </c>
      <c r="E36" s="1010"/>
      <c r="F36" s="1064"/>
      <c r="G36" s="1010"/>
      <c r="H36" s="1012"/>
      <c r="I36" s="1012" t="s">
        <v>916</v>
      </c>
      <c r="J36" s="1012"/>
      <c r="K36" s="1064"/>
      <c r="L36" s="1064"/>
      <c r="M36" s="1064"/>
      <c r="N36" s="1064"/>
      <c r="O36" s="1064"/>
      <c r="P36" s="1064"/>
      <c r="Q36" s="1064"/>
      <c r="R36" s="1064"/>
      <c r="S36" s="1064"/>
      <c r="T36" s="1064"/>
      <c r="U36" s="1064"/>
      <c r="V36" s="1064"/>
      <c r="W36" s="1064">
        <f t="shared" si="4"/>
        <v>0</v>
      </c>
      <c r="X36" s="952">
        <f t="shared" si="0"/>
        <v>0</v>
      </c>
    </row>
    <row r="37" spans="1:24">
      <c r="A37" s="1010" t="s">
        <v>515</v>
      </c>
      <c r="B37" s="1030" t="s">
        <v>914</v>
      </c>
      <c r="C37" s="1010"/>
      <c r="D37" s="1010" t="s">
        <v>921</v>
      </c>
      <c r="E37" s="1010"/>
      <c r="F37" s="1064"/>
      <c r="G37" s="1010"/>
      <c r="H37" s="1012"/>
      <c r="I37" s="1012" t="s">
        <v>919</v>
      </c>
      <c r="J37" s="1012"/>
      <c r="K37" s="1064"/>
      <c r="L37" s="1064"/>
      <c r="M37" s="1064"/>
      <c r="N37" s="1064"/>
      <c r="O37" s="1064"/>
      <c r="P37" s="1064"/>
      <c r="Q37" s="1064"/>
      <c r="R37" s="1064"/>
      <c r="S37" s="1064"/>
      <c r="T37" s="1064"/>
      <c r="U37" s="1064"/>
      <c r="V37" s="1064"/>
      <c r="W37" s="1064">
        <f t="shared" si="4"/>
        <v>0</v>
      </c>
      <c r="X37" s="952">
        <f t="shared" si="0"/>
        <v>0</v>
      </c>
    </row>
    <row r="38" spans="1:24">
      <c r="A38" s="1010" t="s">
        <v>50</v>
      </c>
      <c r="B38" s="1030" t="s">
        <v>914</v>
      </c>
      <c r="C38" s="1010"/>
      <c r="D38" s="1010" t="s">
        <v>922</v>
      </c>
      <c r="E38" s="1010"/>
      <c r="F38" s="1064">
        <v>121000</v>
      </c>
      <c r="G38" s="1010"/>
      <c r="H38" s="1012"/>
      <c r="I38" s="1012" t="s">
        <v>898</v>
      </c>
      <c r="J38" s="1012"/>
      <c r="K38" s="1064"/>
      <c r="L38" s="1064"/>
      <c r="M38" s="1064"/>
      <c r="N38" s="1064"/>
      <c r="O38" s="1064">
        <v>10000</v>
      </c>
      <c r="P38" s="1064">
        <v>20000</v>
      </c>
      <c r="Q38" s="1064">
        <v>20000</v>
      </c>
      <c r="R38" s="1064">
        <v>71000</v>
      </c>
      <c r="S38" s="1064"/>
      <c r="T38" s="1064"/>
      <c r="U38" s="1064"/>
      <c r="V38" s="1064"/>
      <c r="W38" s="1064">
        <f t="shared" si="4"/>
        <v>121000</v>
      </c>
      <c r="X38" s="952">
        <f t="shared" si="0"/>
        <v>0</v>
      </c>
    </row>
    <row r="39" spans="1:24" ht="29">
      <c r="A39" s="1010" t="s">
        <v>923</v>
      </c>
      <c r="B39" s="1030" t="s">
        <v>924</v>
      </c>
      <c r="C39" s="1010"/>
      <c r="D39" s="1031" t="s">
        <v>925</v>
      </c>
      <c r="E39" s="1031"/>
      <c r="F39" s="1064"/>
      <c r="G39" s="1010"/>
      <c r="H39" s="1012"/>
      <c r="I39" s="1012" t="s">
        <v>916</v>
      </c>
      <c r="J39" s="1012"/>
      <c r="K39" s="1064"/>
      <c r="L39" s="1064"/>
      <c r="M39" s="1064"/>
      <c r="N39" s="1064"/>
      <c r="O39" s="1064"/>
      <c r="P39" s="1064"/>
      <c r="Q39" s="1064"/>
      <c r="R39" s="1064"/>
      <c r="S39" s="1064"/>
      <c r="T39" s="1064"/>
      <c r="U39" s="1064"/>
      <c r="V39" s="1064"/>
      <c r="W39" s="1064">
        <f t="shared" si="4"/>
        <v>0</v>
      </c>
      <c r="X39" s="952">
        <f t="shared" si="0"/>
        <v>0</v>
      </c>
    </row>
    <row r="40" spans="1:24">
      <c r="A40" s="1010" t="s">
        <v>19</v>
      </c>
      <c r="B40" s="1030" t="s">
        <v>926</v>
      </c>
      <c r="C40" s="1010"/>
      <c r="D40" s="1028" t="s">
        <v>927</v>
      </c>
      <c r="E40" s="1010"/>
      <c r="F40" s="1064">
        <v>15000</v>
      </c>
      <c r="G40" s="1010"/>
      <c r="H40" s="1012"/>
      <c r="I40" s="1012" t="s">
        <v>898</v>
      </c>
      <c r="J40" s="1012"/>
      <c r="K40" s="1064"/>
      <c r="L40" s="1064"/>
      <c r="M40" s="1064"/>
      <c r="N40" s="1064">
        <v>15000</v>
      </c>
      <c r="O40" s="1064"/>
      <c r="P40" s="1064"/>
      <c r="Q40" s="1064"/>
      <c r="R40" s="1064"/>
      <c r="S40" s="1064"/>
      <c r="T40" s="1064"/>
      <c r="U40" s="1064"/>
      <c r="V40" s="1064"/>
      <c r="W40" s="1064">
        <f t="shared" si="4"/>
        <v>15000</v>
      </c>
      <c r="X40" s="952">
        <f t="shared" si="0"/>
        <v>0</v>
      </c>
    </row>
    <row r="41" spans="1:24">
      <c r="A41" s="1010" t="s">
        <v>19</v>
      </c>
      <c r="B41" s="1030" t="s">
        <v>926</v>
      </c>
      <c r="C41" s="1010"/>
      <c r="D41" s="1028" t="s">
        <v>928</v>
      </c>
      <c r="E41" s="1010"/>
      <c r="F41" s="1064">
        <v>13000</v>
      </c>
      <c r="G41" s="1010"/>
      <c r="H41" s="1012"/>
      <c r="I41" s="1012" t="s">
        <v>898</v>
      </c>
      <c r="J41" s="1012"/>
      <c r="K41" s="1064"/>
      <c r="L41" s="1064"/>
      <c r="M41" s="1064"/>
      <c r="N41" s="1064">
        <v>13000</v>
      </c>
      <c r="O41" s="1064"/>
      <c r="P41" s="1064"/>
      <c r="Q41" s="1064"/>
      <c r="R41" s="1064"/>
      <c r="S41" s="1064"/>
      <c r="T41" s="1064"/>
      <c r="U41" s="1064"/>
      <c r="V41" s="1064"/>
      <c r="W41" s="1064">
        <f t="shared" si="4"/>
        <v>13000</v>
      </c>
      <c r="X41" s="952">
        <f t="shared" si="0"/>
        <v>0</v>
      </c>
    </row>
    <row r="42" spans="1:24">
      <c r="A42" s="1010" t="s">
        <v>913</v>
      </c>
      <c r="B42" s="1030" t="s">
        <v>620</v>
      </c>
      <c r="C42" s="1010"/>
      <c r="D42" s="1010" t="s">
        <v>929</v>
      </c>
      <c r="E42" s="1010"/>
      <c r="F42" s="1064"/>
      <c r="G42" s="1010"/>
      <c r="H42" s="1012"/>
      <c r="I42" s="1012" t="s">
        <v>919</v>
      </c>
      <c r="J42" s="1012"/>
      <c r="K42" s="1064"/>
      <c r="L42" s="1064"/>
      <c r="M42" s="1064"/>
      <c r="N42" s="1064"/>
      <c r="O42" s="1064"/>
      <c r="P42" s="1064"/>
      <c r="Q42" s="1064"/>
      <c r="R42" s="1064"/>
      <c r="S42" s="1064"/>
      <c r="T42" s="1064"/>
      <c r="U42" s="1064"/>
      <c r="V42" s="1064"/>
      <c r="W42" s="1064">
        <f t="shared" si="4"/>
        <v>0</v>
      </c>
      <c r="X42" s="952">
        <f t="shared" si="0"/>
        <v>0</v>
      </c>
    </row>
    <row r="43" spans="1:24">
      <c r="A43" s="1010"/>
      <c r="B43" s="1030"/>
      <c r="C43" s="1010"/>
      <c r="D43" s="1019"/>
      <c r="E43" s="1019"/>
      <c r="F43" s="1064"/>
      <c r="G43" s="1010"/>
      <c r="H43" s="1012"/>
      <c r="I43" s="1012"/>
      <c r="J43" s="1012"/>
      <c r="K43" s="1064"/>
      <c r="L43" s="1064"/>
      <c r="M43" s="1064"/>
      <c r="N43" s="1064"/>
      <c r="O43" s="1064"/>
      <c r="P43" s="1064"/>
      <c r="Q43" s="1064"/>
      <c r="R43" s="1064"/>
      <c r="S43" s="1064"/>
      <c r="T43" s="1064"/>
      <c r="U43" s="1064"/>
      <c r="V43" s="1064"/>
      <c r="W43" s="1064">
        <f t="shared" si="4"/>
        <v>0</v>
      </c>
      <c r="X43" s="952">
        <f t="shared" si="0"/>
        <v>0</v>
      </c>
    </row>
    <row r="44" spans="1:24" ht="15" thickBot="1">
      <c r="A44" s="1010"/>
      <c r="B44" s="1030"/>
      <c r="C44" s="1010"/>
      <c r="D44" s="1023" t="s">
        <v>544</v>
      </c>
      <c r="E44" s="1023"/>
      <c r="F44" s="1065">
        <f>SUM(F29:F42)</f>
        <v>187000</v>
      </c>
      <c r="G44" s="1010"/>
      <c r="H44" s="1012"/>
      <c r="I44" s="1012"/>
      <c r="J44" s="1012"/>
      <c r="K44" s="1065">
        <f t="shared" ref="K44:W44" si="5">SUM(K29:K42)</f>
        <v>0</v>
      </c>
      <c r="L44" s="1065">
        <f t="shared" si="5"/>
        <v>0</v>
      </c>
      <c r="M44" s="1065">
        <f t="shared" si="5"/>
        <v>22000</v>
      </c>
      <c r="N44" s="1065">
        <f t="shared" si="5"/>
        <v>28000</v>
      </c>
      <c r="O44" s="1065">
        <f t="shared" si="5"/>
        <v>10000</v>
      </c>
      <c r="P44" s="1065">
        <f t="shared" si="5"/>
        <v>20000</v>
      </c>
      <c r="Q44" s="1065">
        <f t="shared" si="5"/>
        <v>20000</v>
      </c>
      <c r="R44" s="1065">
        <f t="shared" si="5"/>
        <v>71000</v>
      </c>
      <c r="S44" s="1065">
        <f t="shared" si="5"/>
        <v>0</v>
      </c>
      <c r="T44" s="1065">
        <f t="shared" si="5"/>
        <v>0</v>
      </c>
      <c r="U44" s="1065">
        <f t="shared" si="5"/>
        <v>0</v>
      </c>
      <c r="V44" s="1065">
        <f t="shared" si="5"/>
        <v>16000</v>
      </c>
      <c r="W44" s="1065">
        <f t="shared" si="5"/>
        <v>187000</v>
      </c>
      <c r="X44" s="952">
        <f t="shared" si="0"/>
        <v>0</v>
      </c>
    </row>
    <row r="45" spans="1:24">
      <c r="A45" s="1010"/>
      <c r="B45" s="1030"/>
      <c r="C45" s="1010"/>
      <c r="D45" s="1019"/>
      <c r="E45" s="1019"/>
      <c r="F45" s="1064"/>
      <c r="G45" s="1010"/>
      <c r="H45" s="1012"/>
      <c r="I45" s="1012"/>
      <c r="J45" s="1012"/>
      <c r="K45" s="1064"/>
      <c r="L45" s="1064"/>
      <c r="M45" s="1064"/>
      <c r="N45" s="1064"/>
      <c r="O45" s="1064"/>
      <c r="P45" s="1064"/>
      <c r="Q45" s="1064"/>
      <c r="R45" s="1064"/>
      <c r="S45" s="1064"/>
      <c r="T45" s="1064"/>
      <c r="U45" s="1064"/>
      <c r="V45" s="1064"/>
      <c r="W45" s="1064"/>
      <c r="X45" s="952">
        <f t="shared" si="0"/>
        <v>0</v>
      </c>
    </row>
    <row r="46" spans="1:24">
      <c r="A46" s="1010"/>
      <c r="B46" s="1030"/>
      <c r="C46" s="1010"/>
      <c r="D46" s="1019"/>
      <c r="E46" s="1019"/>
      <c r="F46" s="1064"/>
      <c r="G46" s="1010"/>
      <c r="H46" s="1012"/>
      <c r="I46" s="1012"/>
      <c r="J46" s="1012"/>
      <c r="K46" s="1064"/>
      <c r="L46" s="1064"/>
      <c r="M46" s="1064"/>
      <c r="N46" s="1064"/>
      <c r="O46" s="1064"/>
      <c r="P46" s="1064"/>
      <c r="Q46" s="1064"/>
      <c r="R46" s="1064"/>
      <c r="S46" s="1064"/>
      <c r="T46" s="1064"/>
      <c r="U46" s="1064"/>
      <c r="V46" s="1064"/>
      <c r="W46" s="1064"/>
      <c r="X46" s="952">
        <f t="shared" si="0"/>
        <v>0</v>
      </c>
    </row>
    <row r="47" spans="1:24" ht="15" thickBot="1">
      <c r="A47" s="1010"/>
      <c r="B47" s="1030"/>
      <c r="C47" s="1010"/>
      <c r="D47" s="1025" t="s">
        <v>792</v>
      </c>
      <c r="E47" s="1025"/>
      <c r="F47" s="1066">
        <f>F20+F26+F44</f>
        <v>433980</v>
      </c>
      <c r="G47" s="1025"/>
      <c r="H47" s="1012"/>
      <c r="I47" s="1012"/>
      <c r="J47" s="1012"/>
      <c r="K47" s="1066">
        <f t="shared" ref="K47:W47" si="6">K20+K26+K44</f>
        <v>0</v>
      </c>
      <c r="L47" s="1066">
        <f t="shared" si="6"/>
        <v>11000</v>
      </c>
      <c r="M47" s="1066">
        <f t="shared" si="6"/>
        <v>22000</v>
      </c>
      <c r="N47" s="1066">
        <f t="shared" si="6"/>
        <v>51980</v>
      </c>
      <c r="O47" s="1066">
        <f t="shared" si="6"/>
        <v>10000</v>
      </c>
      <c r="P47" s="1066">
        <f t="shared" si="6"/>
        <v>37000</v>
      </c>
      <c r="Q47" s="1066">
        <f t="shared" si="6"/>
        <v>20000</v>
      </c>
      <c r="R47" s="1066">
        <f t="shared" si="6"/>
        <v>71000</v>
      </c>
      <c r="S47" s="1066">
        <f t="shared" si="6"/>
        <v>100000</v>
      </c>
      <c r="T47" s="1066">
        <f t="shared" si="6"/>
        <v>0</v>
      </c>
      <c r="U47" s="1066">
        <f t="shared" si="6"/>
        <v>0</v>
      </c>
      <c r="V47" s="1066">
        <f t="shared" si="6"/>
        <v>111000</v>
      </c>
      <c r="W47" s="1066">
        <f t="shared" si="6"/>
        <v>433980</v>
      </c>
      <c r="X47" s="952">
        <f t="shared" si="0"/>
        <v>0</v>
      </c>
    </row>
    <row r="48" spans="1:24" ht="15" thickTop="1">
      <c r="A48" s="1010"/>
      <c r="B48" s="1033"/>
      <c r="C48" s="1010"/>
      <c r="D48" s="1010"/>
      <c r="E48" s="1010"/>
      <c r="F48" s="1064"/>
      <c r="G48" s="1010"/>
      <c r="H48" s="1012"/>
      <c r="I48" s="1012"/>
      <c r="J48" s="1012"/>
      <c r="K48" s="1064"/>
      <c r="L48" s="1064"/>
      <c r="M48" s="1064"/>
      <c r="N48" s="1064"/>
      <c r="O48" s="1064"/>
      <c r="P48" s="1064"/>
      <c r="Q48" s="1064"/>
      <c r="R48" s="1064"/>
      <c r="S48" s="1064"/>
      <c r="T48" s="1064"/>
      <c r="U48" s="1064"/>
      <c r="V48" s="1064"/>
      <c r="W48" s="1064"/>
      <c r="X48" s="952">
        <f t="shared" si="0"/>
        <v>0</v>
      </c>
    </row>
    <row r="49" spans="1:24">
      <c r="A49" s="1010"/>
      <c r="B49" s="1033"/>
      <c r="C49" s="1010"/>
      <c r="D49" s="1010" t="s">
        <v>898</v>
      </c>
      <c r="E49" s="1010"/>
      <c r="F49" s="1064">
        <f>+F41+F40+F18+F19+F22+F24+F38+F29</f>
        <v>236980</v>
      </c>
      <c r="G49" s="1010"/>
      <c r="H49" s="1012"/>
      <c r="I49" s="1012"/>
      <c r="J49" s="1012"/>
      <c r="K49" s="1064">
        <f t="shared" ref="K49:V49" si="7">+K41+K40+K18+K19+K22+K24+K38+K29</f>
        <v>0</v>
      </c>
      <c r="L49" s="1064">
        <f t="shared" si="7"/>
        <v>11000</v>
      </c>
      <c r="M49" s="1064">
        <f t="shared" si="7"/>
        <v>0</v>
      </c>
      <c r="N49" s="1064">
        <f t="shared" si="7"/>
        <v>51980</v>
      </c>
      <c r="O49" s="1064">
        <f t="shared" si="7"/>
        <v>10000</v>
      </c>
      <c r="P49" s="1064">
        <f t="shared" si="7"/>
        <v>37000</v>
      </c>
      <c r="Q49" s="1064">
        <f t="shared" si="7"/>
        <v>20000</v>
      </c>
      <c r="R49" s="1064">
        <f t="shared" si="7"/>
        <v>71000</v>
      </c>
      <c r="S49" s="1064">
        <f t="shared" si="7"/>
        <v>0</v>
      </c>
      <c r="T49" s="1064">
        <f t="shared" si="7"/>
        <v>0</v>
      </c>
      <c r="U49" s="1064">
        <f t="shared" si="7"/>
        <v>0</v>
      </c>
      <c r="V49" s="1064">
        <f t="shared" si="7"/>
        <v>36000</v>
      </c>
      <c r="W49" s="1064">
        <f t="shared" ref="W49:W52" si="8">SUM(K49:V49)</f>
        <v>236980</v>
      </c>
      <c r="X49" s="952">
        <f t="shared" si="0"/>
        <v>0</v>
      </c>
    </row>
    <row r="50" spans="1:24">
      <c r="A50" s="1010"/>
      <c r="B50" s="1033"/>
      <c r="C50" s="1010"/>
      <c r="D50" s="1010" t="s">
        <v>930</v>
      </c>
      <c r="E50" s="1010"/>
      <c r="F50" s="1064">
        <f>F23+F25+F30</f>
        <v>197000</v>
      </c>
      <c r="G50" s="1010"/>
      <c r="H50" s="1012"/>
      <c r="I50" s="1012"/>
      <c r="J50" s="1012"/>
      <c r="K50" s="1064">
        <f t="shared" ref="K50:V50" si="9">K23+K25+K30</f>
        <v>0</v>
      </c>
      <c r="L50" s="1064">
        <f t="shared" si="9"/>
        <v>0</v>
      </c>
      <c r="M50" s="1064">
        <f t="shared" si="9"/>
        <v>22000</v>
      </c>
      <c r="N50" s="1064">
        <f t="shared" si="9"/>
        <v>0</v>
      </c>
      <c r="O50" s="1064">
        <f t="shared" si="9"/>
        <v>0</v>
      </c>
      <c r="P50" s="1064">
        <f t="shared" si="9"/>
        <v>0</v>
      </c>
      <c r="Q50" s="1064">
        <f t="shared" si="9"/>
        <v>0</v>
      </c>
      <c r="R50" s="1064">
        <f t="shared" si="9"/>
        <v>0</v>
      </c>
      <c r="S50" s="1064">
        <f t="shared" si="9"/>
        <v>100000</v>
      </c>
      <c r="T50" s="1064">
        <f t="shared" si="9"/>
        <v>0</v>
      </c>
      <c r="U50" s="1064">
        <f t="shared" si="9"/>
        <v>0</v>
      </c>
      <c r="V50" s="1064">
        <f t="shared" si="9"/>
        <v>75000</v>
      </c>
      <c r="W50" s="1064">
        <f t="shared" si="8"/>
        <v>197000</v>
      </c>
      <c r="X50" s="952">
        <f t="shared" si="0"/>
        <v>0</v>
      </c>
    </row>
    <row r="51" spans="1:24">
      <c r="A51" s="1010"/>
      <c r="B51" s="1033"/>
      <c r="C51" s="1010"/>
      <c r="D51" s="1010" t="s">
        <v>946</v>
      </c>
      <c r="E51" s="1010"/>
      <c r="F51" s="1064">
        <f>+F31+F32+F33+F34+F36+F39</f>
        <v>0</v>
      </c>
      <c r="G51" s="1010"/>
      <c r="H51" s="1012"/>
      <c r="I51" s="1012"/>
      <c r="J51" s="1012"/>
      <c r="K51" s="1064">
        <f t="shared" ref="K51:V51" si="10">+K31+K32+K33+K34+K36+K39</f>
        <v>0</v>
      </c>
      <c r="L51" s="1064">
        <f t="shared" si="10"/>
        <v>0</v>
      </c>
      <c r="M51" s="1064">
        <f t="shared" si="10"/>
        <v>0</v>
      </c>
      <c r="N51" s="1064">
        <f t="shared" si="10"/>
        <v>0</v>
      </c>
      <c r="O51" s="1064">
        <f t="shared" si="10"/>
        <v>0</v>
      </c>
      <c r="P51" s="1064">
        <f t="shared" si="10"/>
        <v>0</v>
      </c>
      <c r="Q51" s="1064">
        <f t="shared" si="10"/>
        <v>0</v>
      </c>
      <c r="R51" s="1064">
        <f t="shared" si="10"/>
        <v>0</v>
      </c>
      <c r="S51" s="1064">
        <f t="shared" si="10"/>
        <v>0</v>
      </c>
      <c r="T51" s="1064">
        <f t="shared" si="10"/>
        <v>0</v>
      </c>
      <c r="U51" s="1064">
        <f t="shared" si="10"/>
        <v>0</v>
      </c>
      <c r="V51" s="1064">
        <f t="shared" si="10"/>
        <v>0</v>
      </c>
      <c r="W51" s="1064">
        <f t="shared" si="8"/>
        <v>0</v>
      </c>
      <c r="X51" s="952">
        <f t="shared" si="0"/>
        <v>0</v>
      </c>
    </row>
    <row r="52" spans="1:24" ht="15" thickBot="1">
      <c r="A52" s="1010"/>
      <c r="B52" s="1033"/>
      <c r="C52" s="1010"/>
      <c r="D52" s="1010" t="s">
        <v>947</v>
      </c>
      <c r="E52" s="1010"/>
      <c r="F52" s="1067">
        <f>F42+F37+F35</f>
        <v>0</v>
      </c>
      <c r="G52" s="1010"/>
      <c r="H52" s="1012"/>
      <c r="I52" s="1012"/>
      <c r="J52" s="1012"/>
      <c r="K52" s="1067">
        <f t="shared" ref="K52:V52" si="11">K42+K37+K35</f>
        <v>0</v>
      </c>
      <c r="L52" s="1067">
        <f t="shared" si="11"/>
        <v>0</v>
      </c>
      <c r="M52" s="1067">
        <f t="shared" si="11"/>
        <v>0</v>
      </c>
      <c r="N52" s="1067">
        <f t="shared" si="11"/>
        <v>0</v>
      </c>
      <c r="O52" s="1067">
        <f t="shared" si="11"/>
        <v>0</v>
      </c>
      <c r="P52" s="1067">
        <f t="shared" si="11"/>
        <v>0</v>
      </c>
      <c r="Q52" s="1067">
        <f t="shared" si="11"/>
        <v>0</v>
      </c>
      <c r="R52" s="1067">
        <f t="shared" si="11"/>
        <v>0</v>
      </c>
      <c r="S52" s="1067">
        <f t="shared" si="11"/>
        <v>0</v>
      </c>
      <c r="T52" s="1067">
        <f t="shared" si="11"/>
        <v>0</v>
      </c>
      <c r="U52" s="1067">
        <f t="shared" si="11"/>
        <v>0</v>
      </c>
      <c r="V52" s="1067">
        <f t="shared" si="11"/>
        <v>0</v>
      </c>
      <c r="W52" s="1067">
        <f t="shared" si="8"/>
        <v>0</v>
      </c>
      <c r="X52" s="952">
        <f t="shared" si="0"/>
        <v>0</v>
      </c>
    </row>
    <row r="53" spans="1:24">
      <c r="A53" s="1010"/>
      <c r="B53" s="1033"/>
      <c r="C53" s="1010"/>
      <c r="D53" s="1010"/>
      <c r="E53" s="1010"/>
      <c r="F53" s="1064">
        <f>SUM(F49:F52)</f>
        <v>433980</v>
      </c>
      <c r="G53" s="1010"/>
      <c r="H53" s="1012"/>
      <c r="I53" s="1012"/>
      <c r="J53" s="1012"/>
      <c r="K53" s="1064">
        <f t="shared" ref="K53:W53" si="12">SUM(K49:K52)</f>
        <v>0</v>
      </c>
      <c r="L53" s="1064">
        <f t="shared" si="12"/>
        <v>11000</v>
      </c>
      <c r="M53" s="1064">
        <f t="shared" si="12"/>
        <v>22000</v>
      </c>
      <c r="N53" s="1064">
        <f t="shared" si="12"/>
        <v>51980</v>
      </c>
      <c r="O53" s="1064">
        <f t="shared" si="12"/>
        <v>10000</v>
      </c>
      <c r="P53" s="1064">
        <f t="shared" si="12"/>
        <v>37000</v>
      </c>
      <c r="Q53" s="1064">
        <f t="shared" si="12"/>
        <v>20000</v>
      </c>
      <c r="R53" s="1064">
        <f t="shared" si="12"/>
        <v>71000</v>
      </c>
      <c r="S53" s="1064">
        <f t="shared" si="12"/>
        <v>100000</v>
      </c>
      <c r="T53" s="1064">
        <f t="shared" si="12"/>
        <v>0</v>
      </c>
      <c r="U53" s="1064">
        <f t="shared" si="12"/>
        <v>0</v>
      </c>
      <c r="V53" s="1064">
        <f t="shared" si="12"/>
        <v>111000</v>
      </c>
      <c r="W53" s="1064">
        <f t="shared" si="12"/>
        <v>433980</v>
      </c>
      <c r="X53" s="952">
        <f t="shared" si="0"/>
        <v>0</v>
      </c>
    </row>
    <row r="54" spans="1:24">
      <c r="A54" s="1002"/>
      <c r="B54" s="1002"/>
      <c r="C54" s="1002"/>
      <c r="D54" s="1002"/>
      <c r="E54" s="1002"/>
      <c r="F54" s="994"/>
      <c r="G54" s="1002"/>
      <c r="H54" s="1041"/>
    </row>
    <row r="55" spans="1:24">
      <c r="A55" s="1041"/>
      <c r="B55" s="1047"/>
      <c r="C55" s="1041"/>
      <c r="D55" s="1041"/>
      <c r="E55" s="1041"/>
      <c r="F55" s="1048"/>
      <c r="G55" s="1041"/>
      <c r="H55" s="1041"/>
    </row>
    <row r="56" spans="1:24">
      <c r="A56" s="1041"/>
      <c r="B56" s="1047"/>
      <c r="C56" s="1041"/>
      <c r="D56" s="1041"/>
      <c r="E56" s="1041"/>
      <c r="F56" s="1048"/>
      <c r="G56" s="1041"/>
      <c r="H56" s="1041"/>
    </row>
    <row r="57" spans="1:24">
      <c r="A57" s="1041"/>
      <c r="B57" s="1047"/>
      <c r="C57" s="1041"/>
      <c r="D57" s="1041"/>
      <c r="E57" s="1041"/>
      <c r="F57" s="1048"/>
      <c r="G57" s="1041"/>
      <c r="H57" s="1041"/>
    </row>
    <row r="58" spans="1:24">
      <c r="A58" s="1041"/>
      <c r="B58" s="1047"/>
      <c r="C58" s="1041"/>
      <c r="D58" s="1041"/>
      <c r="E58" s="1041"/>
      <c r="F58" s="1048"/>
      <c r="G58" s="1041"/>
      <c r="H58" s="1041"/>
    </row>
  </sheetData>
  <mergeCells count="1">
    <mergeCell ref="D6:G6"/>
  </mergeCells>
  <pageMargins left="0.5" right="0.25" top="0.25" bottom="0.25" header="0.3" footer="0.3"/>
  <pageSetup scale="61" orientation="portrait" r:id="rId1"/>
  <headerFooter>
    <oddFooter xml:space="preserve">&amp;L&amp;F&amp;RPage &amp;P&amp;  of &amp;P       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2:N117"/>
  <sheetViews>
    <sheetView showGridLines="0" topLeftCell="A64" zoomScaleNormal="100" workbookViewId="0"/>
  </sheetViews>
  <sheetFormatPr defaultRowHeight="14"/>
  <cols>
    <col min="1" max="1" width="11.54296875" style="302" customWidth="1"/>
    <col min="2" max="2" width="10.08984375" style="302" customWidth="1"/>
    <col min="3" max="3" width="12" style="302" customWidth="1"/>
    <col min="4" max="4" width="4.90625" style="302" customWidth="1"/>
    <col min="5" max="5" width="3.54296875" style="302" customWidth="1"/>
    <col min="6" max="6" width="45" style="302" customWidth="1"/>
    <col min="7" max="7" width="3.54296875" style="302" customWidth="1"/>
    <col min="8" max="8" width="15.6328125" style="302" bestFit="1" customWidth="1"/>
    <col min="9" max="9" width="1.54296875" style="302" customWidth="1"/>
    <col min="10" max="10" width="17.36328125" style="202" customWidth="1"/>
    <col min="11" max="11" width="2" style="207" customWidth="1"/>
    <col min="12" max="12" width="15.453125" style="302" customWidth="1"/>
    <col min="13" max="13" width="17.453125" style="302" bestFit="1" customWidth="1"/>
    <col min="14" max="14" width="14.453125" style="302" hidden="1" customWidth="1"/>
    <col min="15" max="15" width="11.54296875" style="302" bestFit="1" customWidth="1"/>
    <col min="16" max="253" width="9.08984375" style="302"/>
    <col min="254" max="254" width="20" style="302" customWidth="1"/>
    <col min="255" max="255" width="16" style="302" bestFit="1" customWidth="1"/>
    <col min="256" max="256" width="5.6328125" style="302" bestFit="1" customWidth="1"/>
    <col min="257" max="257" width="7.6328125" style="302" customWidth="1"/>
    <col min="258" max="258" width="44.453125" style="302" customWidth="1"/>
    <col min="259" max="259" width="3.36328125" style="302" customWidth="1"/>
    <col min="260" max="260" width="10.36328125" style="302" bestFit="1" customWidth="1"/>
    <col min="261" max="261" width="12" style="302" customWidth="1"/>
    <col min="262" max="509" width="9.08984375" style="302"/>
    <col min="510" max="510" width="20" style="302" customWidth="1"/>
    <col min="511" max="511" width="16" style="302" bestFit="1" customWidth="1"/>
    <col min="512" max="512" width="5.6328125" style="302" bestFit="1" customWidth="1"/>
    <col min="513" max="513" width="7.6328125" style="302" customWidth="1"/>
    <col min="514" max="514" width="44.453125" style="302" customWidth="1"/>
    <col min="515" max="515" width="3.36328125" style="302" customWidth="1"/>
    <col min="516" max="516" width="10.36328125" style="302" bestFit="1" customWidth="1"/>
    <col min="517" max="517" width="12" style="302" customWidth="1"/>
    <col min="518" max="765" width="9.08984375" style="302"/>
    <col min="766" max="766" width="20" style="302" customWidth="1"/>
    <col min="767" max="767" width="16" style="302" bestFit="1" customWidth="1"/>
    <col min="768" max="768" width="5.6328125" style="302" bestFit="1" customWidth="1"/>
    <col min="769" max="769" width="7.6328125" style="302" customWidth="1"/>
    <col min="770" max="770" width="44.453125" style="302" customWidth="1"/>
    <col min="771" max="771" width="3.36328125" style="302" customWidth="1"/>
    <col min="772" max="772" width="10.36328125" style="302" bestFit="1" customWidth="1"/>
    <col min="773" max="773" width="12" style="302" customWidth="1"/>
    <col min="774" max="1021" width="9.08984375" style="302"/>
    <col min="1022" max="1022" width="20" style="302" customWidth="1"/>
    <col min="1023" max="1023" width="16" style="302" bestFit="1" customWidth="1"/>
    <col min="1024" max="1024" width="5.6328125" style="302" bestFit="1" customWidth="1"/>
    <col min="1025" max="1025" width="7.6328125" style="302" customWidth="1"/>
    <col min="1026" max="1026" width="44.453125" style="302" customWidth="1"/>
    <col min="1027" max="1027" width="3.36328125" style="302" customWidth="1"/>
    <col min="1028" max="1028" width="10.36328125" style="302" bestFit="1" customWidth="1"/>
    <col min="1029" max="1029" width="12" style="302" customWidth="1"/>
    <col min="1030" max="1277" width="9.08984375" style="302"/>
    <col min="1278" max="1278" width="20" style="302" customWidth="1"/>
    <col min="1279" max="1279" width="16" style="302" bestFit="1" customWidth="1"/>
    <col min="1280" max="1280" width="5.6328125" style="302" bestFit="1" customWidth="1"/>
    <col min="1281" max="1281" width="7.6328125" style="302" customWidth="1"/>
    <col min="1282" max="1282" width="44.453125" style="302" customWidth="1"/>
    <col min="1283" max="1283" width="3.36328125" style="302" customWidth="1"/>
    <col min="1284" max="1284" width="10.36328125" style="302" bestFit="1" customWidth="1"/>
    <col min="1285" max="1285" width="12" style="302" customWidth="1"/>
    <col min="1286" max="1533" width="9.08984375" style="302"/>
    <col min="1534" max="1534" width="20" style="302" customWidth="1"/>
    <col min="1535" max="1535" width="16" style="302" bestFit="1" customWidth="1"/>
    <col min="1536" max="1536" width="5.6328125" style="302" bestFit="1" customWidth="1"/>
    <col min="1537" max="1537" width="7.6328125" style="302" customWidth="1"/>
    <col min="1538" max="1538" width="44.453125" style="302" customWidth="1"/>
    <col min="1539" max="1539" width="3.36328125" style="302" customWidth="1"/>
    <col min="1540" max="1540" width="10.36328125" style="302" bestFit="1" customWidth="1"/>
    <col min="1541" max="1541" width="12" style="302" customWidth="1"/>
    <col min="1542" max="1789" width="9.08984375" style="302"/>
    <col min="1790" max="1790" width="20" style="302" customWidth="1"/>
    <col min="1791" max="1791" width="16" style="302" bestFit="1" customWidth="1"/>
    <col min="1792" max="1792" width="5.6328125" style="302" bestFit="1" customWidth="1"/>
    <col min="1793" max="1793" width="7.6328125" style="302" customWidth="1"/>
    <col min="1794" max="1794" width="44.453125" style="302" customWidth="1"/>
    <col min="1795" max="1795" width="3.36328125" style="302" customWidth="1"/>
    <col min="1796" max="1796" width="10.36328125" style="302" bestFit="1" customWidth="1"/>
    <col min="1797" max="1797" width="12" style="302" customWidth="1"/>
    <col min="1798" max="2045" width="9.08984375" style="302"/>
    <col min="2046" max="2046" width="20" style="302" customWidth="1"/>
    <col min="2047" max="2047" width="16" style="302" bestFit="1" customWidth="1"/>
    <col min="2048" max="2048" width="5.6328125" style="302" bestFit="1" customWidth="1"/>
    <col min="2049" max="2049" width="7.6328125" style="302" customWidth="1"/>
    <col min="2050" max="2050" width="44.453125" style="302" customWidth="1"/>
    <col min="2051" max="2051" width="3.36328125" style="302" customWidth="1"/>
    <col min="2052" max="2052" width="10.36328125" style="302" bestFit="1" customWidth="1"/>
    <col min="2053" max="2053" width="12" style="302" customWidth="1"/>
    <col min="2054" max="2301" width="9.08984375" style="302"/>
    <col min="2302" max="2302" width="20" style="302" customWidth="1"/>
    <col min="2303" max="2303" width="16" style="302" bestFit="1" customWidth="1"/>
    <col min="2304" max="2304" width="5.6328125" style="302" bestFit="1" customWidth="1"/>
    <col min="2305" max="2305" width="7.6328125" style="302" customWidth="1"/>
    <col min="2306" max="2306" width="44.453125" style="302" customWidth="1"/>
    <col min="2307" max="2307" width="3.36328125" style="302" customWidth="1"/>
    <col min="2308" max="2308" width="10.36328125" style="302" bestFit="1" customWidth="1"/>
    <col min="2309" max="2309" width="12" style="302" customWidth="1"/>
    <col min="2310" max="2557" width="9.08984375" style="302"/>
    <col min="2558" max="2558" width="20" style="302" customWidth="1"/>
    <col min="2559" max="2559" width="16" style="302" bestFit="1" customWidth="1"/>
    <col min="2560" max="2560" width="5.6328125" style="302" bestFit="1" customWidth="1"/>
    <col min="2561" max="2561" width="7.6328125" style="302" customWidth="1"/>
    <col min="2562" max="2562" width="44.453125" style="302" customWidth="1"/>
    <col min="2563" max="2563" width="3.36328125" style="302" customWidth="1"/>
    <col min="2564" max="2564" width="10.36328125" style="302" bestFit="1" customWidth="1"/>
    <col min="2565" max="2565" width="12" style="302" customWidth="1"/>
    <col min="2566" max="2813" width="9.08984375" style="302"/>
    <col min="2814" max="2814" width="20" style="302" customWidth="1"/>
    <col min="2815" max="2815" width="16" style="302" bestFit="1" customWidth="1"/>
    <col min="2816" max="2816" width="5.6328125" style="302" bestFit="1" customWidth="1"/>
    <col min="2817" max="2817" width="7.6328125" style="302" customWidth="1"/>
    <col min="2818" max="2818" width="44.453125" style="302" customWidth="1"/>
    <col min="2819" max="2819" width="3.36328125" style="302" customWidth="1"/>
    <col min="2820" max="2820" width="10.36328125" style="302" bestFit="1" customWidth="1"/>
    <col min="2821" max="2821" width="12" style="302" customWidth="1"/>
    <col min="2822" max="3069" width="9.08984375" style="302"/>
    <col min="3070" max="3070" width="20" style="302" customWidth="1"/>
    <col min="3071" max="3071" width="16" style="302" bestFit="1" customWidth="1"/>
    <col min="3072" max="3072" width="5.6328125" style="302" bestFit="1" customWidth="1"/>
    <col min="3073" max="3073" width="7.6328125" style="302" customWidth="1"/>
    <col min="3074" max="3074" width="44.453125" style="302" customWidth="1"/>
    <col min="3075" max="3075" width="3.36328125" style="302" customWidth="1"/>
    <col min="3076" max="3076" width="10.36328125" style="302" bestFit="1" customWidth="1"/>
    <col min="3077" max="3077" width="12" style="302" customWidth="1"/>
    <col min="3078" max="3325" width="9.08984375" style="302"/>
    <col min="3326" max="3326" width="20" style="302" customWidth="1"/>
    <col min="3327" max="3327" width="16" style="302" bestFit="1" customWidth="1"/>
    <col min="3328" max="3328" width="5.6328125" style="302" bestFit="1" customWidth="1"/>
    <col min="3329" max="3329" width="7.6328125" style="302" customWidth="1"/>
    <col min="3330" max="3330" width="44.453125" style="302" customWidth="1"/>
    <col min="3331" max="3331" width="3.36328125" style="302" customWidth="1"/>
    <col min="3332" max="3332" width="10.36328125" style="302" bestFit="1" customWidth="1"/>
    <col min="3333" max="3333" width="12" style="302" customWidth="1"/>
    <col min="3334" max="3581" width="9.08984375" style="302"/>
    <col min="3582" max="3582" width="20" style="302" customWidth="1"/>
    <col min="3583" max="3583" width="16" style="302" bestFit="1" customWidth="1"/>
    <col min="3584" max="3584" width="5.6328125" style="302" bestFit="1" customWidth="1"/>
    <col min="3585" max="3585" width="7.6328125" style="302" customWidth="1"/>
    <col min="3586" max="3586" width="44.453125" style="302" customWidth="1"/>
    <col min="3587" max="3587" width="3.36328125" style="302" customWidth="1"/>
    <col min="3588" max="3588" width="10.36328125" style="302" bestFit="1" customWidth="1"/>
    <col min="3589" max="3589" width="12" style="302" customWidth="1"/>
    <col min="3590" max="3837" width="9.08984375" style="302"/>
    <col min="3838" max="3838" width="20" style="302" customWidth="1"/>
    <col min="3839" max="3839" width="16" style="302" bestFit="1" customWidth="1"/>
    <col min="3840" max="3840" width="5.6328125" style="302" bestFit="1" customWidth="1"/>
    <col min="3841" max="3841" width="7.6328125" style="302" customWidth="1"/>
    <col min="3842" max="3842" width="44.453125" style="302" customWidth="1"/>
    <col min="3843" max="3843" width="3.36328125" style="302" customWidth="1"/>
    <col min="3844" max="3844" width="10.36328125" style="302" bestFit="1" customWidth="1"/>
    <col min="3845" max="3845" width="12" style="302" customWidth="1"/>
    <col min="3846" max="4093" width="9.08984375" style="302"/>
    <col min="4094" max="4094" width="20" style="302" customWidth="1"/>
    <col min="4095" max="4095" width="16" style="302" bestFit="1" customWidth="1"/>
    <col min="4096" max="4096" width="5.6328125" style="302" bestFit="1" customWidth="1"/>
    <col min="4097" max="4097" width="7.6328125" style="302" customWidth="1"/>
    <col min="4098" max="4098" width="44.453125" style="302" customWidth="1"/>
    <col min="4099" max="4099" width="3.36328125" style="302" customWidth="1"/>
    <col min="4100" max="4100" width="10.36328125" style="302" bestFit="1" customWidth="1"/>
    <col min="4101" max="4101" width="12" style="302" customWidth="1"/>
    <col min="4102" max="4349" width="9.08984375" style="302"/>
    <col min="4350" max="4350" width="20" style="302" customWidth="1"/>
    <col min="4351" max="4351" width="16" style="302" bestFit="1" customWidth="1"/>
    <col min="4352" max="4352" width="5.6328125" style="302" bestFit="1" customWidth="1"/>
    <col min="4353" max="4353" width="7.6328125" style="302" customWidth="1"/>
    <col min="4354" max="4354" width="44.453125" style="302" customWidth="1"/>
    <col min="4355" max="4355" width="3.36328125" style="302" customWidth="1"/>
    <col min="4356" max="4356" width="10.36328125" style="302" bestFit="1" customWidth="1"/>
    <col min="4357" max="4357" width="12" style="302" customWidth="1"/>
    <col min="4358" max="4605" width="9.08984375" style="302"/>
    <col min="4606" max="4606" width="20" style="302" customWidth="1"/>
    <col min="4607" max="4607" width="16" style="302" bestFit="1" customWidth="1"/>
    <col min="4608" max="4608" width="5.6328125" style="302" bestFit="1" customWidth="1"/>
    <col min="4609" max="4609" width="7.6328125" style="302" customWidth="1"/>
    <col min="4610" max="4610" width="44.453125" style="302" customWidth="1"/>
    <col min="4611" max="4611" width="3.36328125" style="302" customWidth="1"/>
    <col min="4612" max="4612" width="10.36328125" style="302" bestFit="1" customWidth="1"/>
    <col min="4613" max="4613" width="12" style="302" customWidth="1"/>
    <col min="4614" max="4861" width="9.08984375" style="302"/>
    <col min="4862" max="4862" width="20" style="302" customWidth="1"/>
    <col min="4863" max="4863" width="16" style="302" bestFit="1" customWidth="1"/>
    <col min="4864" max="4864" width="5.6328125" style="302" bestFit="1" customWidth="1"/>
    <col min="4865" max="4865" width="7.6328125" style="302" customWidth="1"/>
    <col min="4866" max="4866" width="44.453125" style="302" customWidth="1"/>
    <col min="4867" max="4867" width="3.36328125" style="302" customWidth="1"/>
    <col min="4868" max="4868" width="10.36328125" style="302" bestFit="1" customWidth="1"/>
    <col min="4869" max="4869" width="12" style="302" customWidth="1"/>
    <col min="4870" max="5117" width="9.08984375" style="302"/>
    <col min="5118" max="5118" width="20" style="302" customWidth="1"/>
    <col min="5119" max="5119" width="16" style="302" bestFit="1" customWidth="1"/>
    <col min="5120" max="5120" width="5.6328125" style="302" bestFit="1" customWidth="1"/>
    <col min="5121" max="5121" width="7.6328125" style="302" customWidth="1"/>
    <col min="5122" max="5122" width="44.453125" style="302" customWidth="1"/>
    <col min="5123" max="5123" width="3.36328125" style="302" customWidth="1"/>
    <col min="5124" max="5124" width="10.36328125" style="302" bestFit="1" customWidth="1"/>
    <col min="5125" max="5125" width="12" style="302" customWidth="1"/>
    <col min="5126" max="5373" width="9.08984375" style="302"/>
    <col min="5374" max="5374" width="20" style="302" customWidth="1"/>
    <col min="5375" max="5375" width="16" style="302" bestFit="1" customWidth="1"/>
    <col min="5376" max="5376" width="5.6328125" style="302" bestFit="1" customWidth="1"/>
    <col min="5377" max="5377" width="7.6328125" style="302" customWidth="1"/>
    <col min="5378" max="5378" width="44.453125" style="302" customWidth="1"/>
    <col min="5379" max="5379" width="3.36328125" style="302" customWidth="1"/>
    <col min="5380" max="5380" width="10.36328125" style="302" bestFit="1" customWidth="1"/>
    <col min="5381" max="5381" width="12" style="302" customWidth="1"/>
    <col min="5382" max="5629" width="9.08984375" style="302"/>
    <col min="5630" max="5630" width="20" style="302" customWidth="1"/>
    <col min="5631" max="5631" width="16" style="302" bestFit="1" customWidth="1"/>
    <col min="5632" max="5632" width="5.6328125" style="302" bestFit="1" customWidth="1"/>
    <col min="5633" max="5633" width="7.6328125" style="302" customWidth="1"/>
    <col min="5634" max="5634" width="44.453125" style="302" customWidth="1"/>
    <col min="5635" max="5635" width="3.36328125" style="302" customWidth="1"/>
    <col min="5636" max="5636" width="10.36328125" style="302" bestFit="1" customWidth="1"/>
    <col min="5637" max="5637" width="12" style="302" customWidth="1"/>
    <col min="5638" max="5885" width="9.08984375" style="302"/>
    <col min="5886" max="5886" width="20" style="302" customWidth="1"/>
    <col min="5887" max="5887" width="16" style="302" bestFit="1" customWidth="1"/>
    <col min="5888" max="5888" width="5.6328125" style="302" bestFit="1" customWidth="1"/>
    <col min="5889" max="5889" width="7.6328125" style="302" customWidth="1"/>
    <col min="5890" max="5890" width="44.453125" style="302" customWidth="1"/>
    <col min="5891" max="5891" width="3.36328125" style="302" customWidth="1"/>
    <col min="5892" max="5892" width="10.36328125" style="302" bestFit="1" customWidth="1"/>
    <col min="5893" max="5893" width="12" style="302" customWidth="1"/>
    <col min="5894" max="6141" width="9.08984375" style="302"/>
    <col min="6142" max="6142" width="20" style="302" customWidth="1"/>
    <col min="6143" max="6143" width="16" style="302" bestFit="1" customWidth="1"/>
    <col min="6144" max="6144" width="5.6328125" style="302" bestFit="1" customWidth="1"/>
    <col min="6145" max="6145" width="7.6328125" style="302" customWidth="1"/>
    <col min="6146" max="6146" width="44.453125" style="302" customWidth="1"/>
    <col min="6147" max="6147" width="3.36328125" style="302" customWidth="1"/>
    <col min="6148" max="6148" width="10.36328125" style="302" bestFit="1" customWidth="1"/>
    <col min="6149" max="6149" width="12" style="302" customWidth="1"/>
    <col min="6150" max="6397" width="9.08984375" style="302"/>
    <col min="6398" max="6398" width="20" style="302" customWidth="1"/>
    <col min="6399" max="6399" width="16" style="302" bestFit="1" customWidth="1"/>
    <col min="6400" max="6400" width="5.6328125" style="302" bestFit="1" customWidth="1"/>
    <col min="6401" max="6401" width="7.6328125" style="302" customWidth="1"/>
    <col min="6402" max="6402" width="44.453125" style="302" customWidth="1"/>
    <col min="6403" max="6403" width="3.36328125" style="302" customWidth="1"/>
    <col min="6404" max="6404" width="10.36328125" style="302" bestFit="1" customWidth="1"/>
    <col min="6405" max="6405" width="12" style="302" customWidth="1"/>
    <col min="6406" max="6653" width="9.08984375" style="302"/>
    <col min="6654" max="6654" width="20" style="302" customWidth="1"/>
    <col min="6655" max="6655" width="16" style="302" bestFit="1" customWidth="1"/>
    <col min="6656" max="6656" width="5.6328125" style="302" bestFit="1" customWidth="1"/>
    <col min="6657" max="6657" width="7.6328125" style="302" customWidth="1"/>
    <col min="6658" max="6658" width="44.453125" style="302" customWidth="1"/>
    <col min="6659" max="6659" width="3.36328125" style="302" customWidth="1"/>
    <col min="6660" max="6660" width="10.36328125" style="302" bestFit="1" customWidth="1"/>
    <col min="6661" max="6661" width="12" style="302" customWidth="1"/>
    <col min="6662" max="6909" width="9.08984375" style="302"/>
    <col min="6910" max="6910" width="20" style="302" customWidth="1"/>
    <col min="6911" max="6911" width="16" style="302" bestFit="1" customWidth="1"/>
    <col min="6912" max="6912" width="5.6328125" style="302" bestFit="1" customWidth="1"/>
    <col min="6913" max="6913" width="7.6328125" style="302" customWidth="1"/>
    <col min="6914" max="6914" width="44.453125" style="302" customWidth="1"/>
    <col min="6915" max="6915" width="3.36328125" style="302" customWidth="1"/>
    <col min="6916" max="6916" width="10.36328125" style="302" bestFit="1" customWidth="1"/>
    <col min="6917" max="6917" width="12" style="302" customWidth="1"/>
    <col min="6918" max="7165" width="9.08984375" style="302"/>
    <col min="7166" max="7166" width="20" style="302" customWidth="1"/>
    <col min="7167" max="7167" width="16" style="302" bestFit="1" customWidth="1"/>
    <col min="7168" max="7168" width="5.6328125" style="302" bestFit="1" customWidth="1"/>
    <col min="7169" max="7169" width="7.6328125" style="302" customWidth="1"/>
    <col min="7170" max="7170" width="44.453125" style="302" customWidth="1"/>
    <col min="7171" max="7171" width="3.36328125" style="302" customWidth="1"/>
    <col min="7172" max="7172" width="10.36328125" style="302" bestFit="1" customWidth="1"/>
    <col min="7173" max="7173" width="12" style="302" customWidth="1"/>
    <col min="7174" max="7421" width="9.08984375" style="302"/>
    <col min="7422" max="7422" width="20" style="302" customWidth="1"/>
    <col min="7423" max="7423" width="16" style="302" bestFit="1" customWidth="1"/>
    <col min="7424" max="7424" width="5.6328125" style="302" bestFit="1" customWidth="1"/>
    <col min="7425" max="7425" width="7.6328125" style="302" customWidth="1"/>
    <col min="7426" max="7426" width="44.453125" style="302" customWidth="1"/>
    <col min="7427" max="7427" width="3.36328125" style="302" customWidth="1"/>
    <col min="7428" max="7428" width="10.36328125" style="302" bestFit="1" customWidth="1"/>
    <col min="7429" max="7429" width="12" style="302" customWidth="1"/>
    <col min="7430" max="7677" width="9.08984375" style="302"/>
    <col min="7678" max="7678" width="20" style="302" customWidth="1"/>
    <col min="7679" max="7679" width="16" style="302" bestFit="1" customWidth="1"/>
    <col min="7680" max="7680" width="5.6328125" style="302" bestFit="1" customWidth="1"/>
    <col min="7681" max="7681" width="7.6328125" style="302" customWidth="1"/>
    <col min="7682" max="7682" width="44.453125" style="302" customWidth="1"/>
    <col min="7683" max="7683" width="3.36328125" style="302" customWidth="1"/>
    <col min="7684" max="7684" width="10.36328125" style="302" bestFit="1" customWidth="1"/>
    <col min="7685" max="7685" width="12" style="302" customWidth="1"/>
    <col min="7686" max="7933" width="9.08984375" style="302"/>
    <col min="7934" max="7934" width="20" style="302" customWidth="1"/>
    <col min="7935" max="7935" width="16" style="302" bestFit="1" customWidth="1"/>
    <col min="7936" max="7936" width="5.6328125" style="302" bestFit="1" customWidth="1"/>
    <col min="7937" max="7937" width="7.6328125" style="302" customWidth="1"/>
    <col min="7938" max="7938" width="44.453125" style="302" customWidth="1"/>
    <col min="7939" max="7939" width="3.36328125" style="302" customWidth="1"/>
    <col min="7940" max="7940" width="10.36328125" style="302" bestFit="1" customWidth="1"/>
    <col min="7941" max="7941" width="12" style="302" customWidth="1"/>
    <col min="7942" max="8189" width="9.08984375" style="302"/>
    <col min="8190" max="8190" width="20" style="302" customWidth="1"/>
    <col min="8191" max="8191" width="16" style="302" bestFit="1" customWidth="1"/>
    <col min="8192" max="8192" width="5.6328125" style="302" bestFit="1" customWidth="1"/>
    <col min="8193" max="8193" width="7.6328125" style="302" customWidth="1"/>
    <col min="8194" max="8194" width="44.453125" style="302" customWidth="1"/>
    <col min="8195" max="8195" width="3.36328125" style="302" customWidth="1"/>
    <col min="8196" max="8196" width="10.36328125" style="302" bestFit="1" customWidth="1"/>
    <col min="8197" max="8197" width="12" style="302" customWidth="1"/>
    <col min="8198" max="8445" width="9.08984375" style="302"/>
    <col min="8446" max="8446" width="20" style="302" customWidth="1"/>
    <col min="8447" max="8447" width="16" style="302" bestFit="1" customWidth="1"/>
    <col min="8448" max="8448" width="5.6328125" style="302" bestFit="1" customWidth="1"/>
    <col min="8449" max="8449" width="7.6328125" style="302" customWidth="1"/>
    <col min="8450" max="8450" width="44.453125" style="302" customWidth="1"/>
    <col min="8451" max="8451" width="3.36328125" style="302" customWidth="1"/>
    <col min="8452" max="8452" width="10.36328125" style="302" bestFit="1" customWidth="1"/>
    <col min="8453" max="8453" width="12" style="302" customWidth="1"/>
    <col min="8454" max="8701" width="9.08984375" style="302"/>
    <col min="8702" max="8702" width="20" style="302" customWidth="1"/>
    <col min="8703" max="8703" width="16" style="302" bestFit="1" customWidth="1"/>
    <col min="8704" max="8704" width="5.6328125" style="302" bestFit="1" customWidth="1"/>
    <col min="8705" max="8705" width="7.6328125" style="302" customWidth="1"/>
    <col min="8706" max="8706" width="44.453125" style="302" customWidth="1"/>
    <col min="8707" max="8707" width="3.36328125" style="302" customWidth="1"/>
    <col min="8708" max="8708" width="10.36328125" style="302" bestFit="1" customWidth="1"/>
    <col min="8709" max="8709" width="12" style="302" customWidth="1"/>
    <col min="8710" max="8957" width="9.08984375" style="302"/>
    <col min="8958" max="8958" width="20" style="302" customWidth="1"/>
    <col min="8959" max="8959" width="16" style="302" bestFit="1" customWidth="1"/>
    <col min="8960" max="8960" width="5.6328125" style="302" bestFit="1" customWidth="1"/>
    <col min="8961" max="8961" width="7.6328125" style="302" customWidth="1"/>
    <col min="8962" max="8962" width="44.453125" style="302" customWidth="1"/>
    <col min="8963" max="8963" width="3.36328125" style="302" customWidth="1"/>
    <col min="8964" max="8964" width="10.36328125" style="302" bestFit="1" customWidth="1"/>
    <col min="8965" max="8965" width="12" style="302" customWidth="1"/>
    <col min="8966" max="9213" width="9.08984375" style="302"/>
    <col min="9214" max="9214" width="20" style="302" customWidth="1"/>
    <col min="9215" max="9215" width="16" style="302" bestFit="1" customWidth="1"/>
    <col min="9216" max="9216" width="5.6328125" style="302" bestFit="1" customWidth="1"/>
    <col min="9217" max="9217" width="7.6328125" style="302" customWidth="1"/>
    <col min="9218" max="9218" width="44.453125" style="302" customWidth="1"/>
    <col min="9219" max="9219" width="3.36328125" style="302" customWidth="1"/>
    <col min="9220" max="9220" width="10.36328125" style="302" bestFit="1" customWidth="1"/>
    <col min="9221" max="9221" width="12" style="302" customWidth="1"/>
    <col min="9222" max="9469" width="9.08984375" style="302"/>
    <col min="9470" max="9470" width="20" style="302" customWidth="1"/>
    <col min="9471" max="9471" width="16" style="302" bestFit="1" customWidth="1"/>
    <col min="9472" max="9472" width="5.6328125" style="302" bestFit="1" customWidth="1"/>
    <col min="9473" max="9473" width="7.6328125" style="302" customWidth="1"/>
    <col min="9474" max="9474" width="44.453125" style="302" customWidth="1"/>
    <col min="9475" max="9475" width="3.36328125" style="302" customWidth="1"/>
    <col min="9476" max="9476" width="10.36328125" style="302" bestFit="1" customWidth="1"/>
    <col min="9477" max="9477" width="12" style="302" customWidth="1"/>
    <col min="9478" max="9725" width="9.08984375" style="302"/>
    <col min="9726" max="9726" width="20" style="302" customWidth="1"/>
    <col min="9727" max="9727" width="16" style="302" bestFit="1" customWidth="1"/>
    <col min="9728" max="9728" width="5.6328125" style="302" bestFit="1" customWidth="1"/>
    <col min="9729" max="9729" width="7.6328125" style="302" customWidth="1"/>
    <col min="9730" max="9730" width="44.453125" style="302" customWidth="1"/>
    <col min="9731" max="9731" width="3.36328125" style="302" customWidth="1"/>
    <col min="9732" max="9732" width="10.36328125" style="302" bestFit="1" customWidth="1"/>
    <col min="9733" max="9733" width="12" style="302" customWidth="1"/>
    <col min="9734" max="9981" width="9.08984375" style="302"/>
    <col min="9982" max="9982" width="20" style="302" customWidth="1"/>
    <col min="9983" max="9983" width="16" style="302" bestFit="1" customWidth="1"/>
    <col min="9984" max="9984" width="5.6328125" style="302" bestFit="1" customWidth="1"/>
    <col min="9985" max="9985" width="7.6328125" style="302" customWidth="1"/>
    <col min="9986" max="9986" width="44.453125" style="302" customWidth="1"/>
    <col min="9987" max="9987" width="3.36328125" style="302" customWidth="1"/>
    <col min="9988" max="9988" width="10.36328125" style="302" bestFit="1" customWidth="1"/>
    <col min="9989" max="9989" width="12" style="302" customWidth="1"/>
    <col min="9990" max="10237" width="9.08984375" style="302"/>
    <col min="10238" max="10238" width="20" style="302" customWidth="1"/>
    <col min="10239" max="10239" width="16" style="302" bestFit="1" customWidth="1"/>
    <col min="10240" max="10240" width="5.6328125" style="302" bestFit="1" customWidth="1"/>
    <col min="10241" max="10241" width="7.6328125" style="302" customWidth="1"/>
    <col min="10242" max="10242" width="44.453125" style="302" customWidth="1"/>
    <col min="10243" max="10243" width="3.36328125" style="302" customWidth="1"/>
    <col min="10244" max="10244" width="10.36328125" style="302" bestFit="1" customWidth="1"/>
    <col min="10245" max="10245" width="12" style="302" customWidth="1"/>
    <col min="10246" max="10493" width="9.08984375" style="302"/>
    <col min="10494" max="10494" width="20" style="302" customWidth="1"/>
    <col min="10495" max="10495" width="16" style="302" bestFit="1" customWidth="1"/>
    <col min="10496" max="10496" width="5.6328125" style="302" bestFit="1" customWidth="1"/>
    <col min="10497" max="10497" width="7.6328125" style="302" customWidth="1"/>
    <col min="10498" max="10498" width="44.453125" style="302" customWidth="1"/>
    <col min="10499" max="10499" width="3.36328125" style="302" customWidth="1"/>
    <col min="10500" max="10500" width="10.36328125" style="302" bestFit="1" customWidth="1"/>
    <col min="10501" max="10501" width="12" style="302" customWidth="1"/>
    <col min="10502" max="10749" width="9.08984375" style="302"/>
    <col min="10750" max="10750" width="20" style="302" customWidth="1"/>
    <col min="10751" max="10751" width="16" style="302" bestFit="1" customWidth="1"/>
    <col min="10752" max="10752" width="5.6328125" style="302" bestFit="1" customWidth="1"/>
    <col min="10753" max="10753" width="7.6328125" style="302" customWidth="1"/>
    <col min="10754" max="10754" width="44.453125" style="302" customWidth="1"/>
    <col min="10755" max="10755" width="3.36328125" style="302" customWidth="1"/>
    <col min="10756" max="10756" width="10.36328125" style="302" bestFit="1" customWidth="1"/>
    <col min="10757" max="10757" width="12" style="302" customWidth="1"/>
    <col min="10758" max="11005" width="9.08984375" style="302"/>
    <col min="11006" max="11006" width="20" style="302" customWidth="1"/>
    <col min="11007" max="11007" width="16" style="302" bestFit="1" customWidth="1"/>
    <col min="11008" max="11008" width="5.6328125" style="302" bestFit="1" customWidth="1"/>
    <col min="11009" max="11009" width="7.6328125" style="302" customWidth="1"/>
    <col min="11010" max="11010" width="44.453125" style="302" customWidth="1"/>
    <col min="11011" max="11011" width="3.36328125" style="302" customWidth="1"/>
    <col min="11012" max="11012" width="10.36328125" style="302" bestFit="1" customWidth="1"/>
    <col min="11013" max="11013" width="12" style="302" customWidth="1"/>
    <col min="11014" max="11261" width="9.08984375" style="302"/>
    <col min="11262" max="11262" width="20" style="302" customWidth="1"/>
    <col min="11263" max="11263" width="16" style="302" bestFit="1" customWidth="1"/>
    <col min="11264" max="11264" width="5.6328125" style="302" bestFit="1" customWidth="1"/>
    <col min="11265" max="11265" width="7.6328125" style="302" customWidth="1"/>
    <col min="11266" max="11266" width="44.453125" style="302" customWidth="1"/>
    <col min="11267" max="11267" width="3.36328125" style="302" customWidth="1"/>
    <col min="11268" max="11268" width="10.36328125" style="302" bestFit="1" customWidth="1"/>
    <col min="11269" max="11269" width="12" style="302" customWidth="1"/>
    <col min="11270" max="11517" width="9.08984375" style="302"/>
    <col min="11518" max="11518" width="20" style="302" customWidth="1"/>
    <col min="11519" max="11519" width="16" style="302" bestFit="1" customWidth="1"/>
    <col min="11520" max="11520" width="5.6328125" style="302" bestFit="1" customWidth="1"/>
    <col min="11521" max="11521" width="7.6328125" style="302" customWidth="1"/>
    <col min="11522" max="11522" width="44.453125" style="302" customWidth="1"/>
    <col min="11523" max="11523" width="3.36328125" style="302" customWidth="1"/>
    <col min="11524" max="11524" width="10.36328125" style="302" bestFit="1" customWidth="1"/>
    <col min="11525" max="11525" width="12" style="302" customWidth="1"/>
    <col min="11526" max="11773" width="9.08984375" style="302"/>
    <col min="11774" max="11774" width="20" style="302" customWidth="1"/>
    <col min="11775" max="11775" width="16" style="302" bestFit="1" customWidth="1"/>
    <col min="11776" max="11776" width="5.6328125" style="302" bestFit="1" customWidth="1"/>
    <col min="11777" max="11777" width="7.6328125" style="302" customWidth="1"/>
    <col min="11778" max="11778" width="44.453125" style="302" customWidth="1"/>
    <col min="11779" max="11779" width="3.36328125" style="302" customWidth="1"/>
    <col min="11780" max="11780" width="10.36328125" style="302" bestFit="1" customWidth="1"/>
    <col min="11781" max="11781" width="12" style="302" customWidth="1"/>
    <col min="11782" max="12029" width="9.08984375" style="302"/>
    <col min="12030" max="12030" width="20" style="302" customWidth="1"/>
    <col min="12031" max="12031" width="16" style="302" bestFit="1" customWidth="1"/>
    <col min="12032" max="12032" width="5.6328125" style="302" bestFit="1" customWidth="1"/>
    <col min="12033" max="12033" width="7.6328125" style="302" customWidth="1"/>
    <col min="12034" max="12034" width="44.453125" style="302" customWidth="1"/>
    <col min="12035" max="12035" width="3.36328125" style="302" customWidth="1"/>
    <col min="12036" max="12036" width="10.36328125" style="302" bestFit="1" customWidth="1"/>
    <col min="12037" max="12037" width="12" style="302" customWidth="1"/>
    <col min="12038" max="12285" width="9.08984375" style="302"/>
    <col min="12286" max="12286" width="20" style="302" customWidth="1"/>
    <col min="12287" max="12287" width="16" style="302" bestFit="1" customWidth="1"/>
    <col min="12288" max="12288" width="5.6328125" style="302" bestFit="1" customWidth="1"/>
    <col min="12289" max="12289" width="7.6328125" style="302" customWidth="1"/>
    <col min="12290" max="12290" width="44.453125" style="302" customWidth="1"/>
    <col min="12291" max="12291" width="3.36328125" style="302" customWidth="1"/>
    <col min="12292" max="12292" width="10.36328125" style="302" bestFit="1" customWidth="1"/>
    <col min="12293" max="12293" width="12" style="302" customWidth="1"/>
    <col min="12294" max="12541" width="9.08984375" style="302"/>
    <col min="12542" max="12542" width="20" style="302" customWidth="1"/>
    <col min="12543" max="12543" width="16" style="302" bestFit="1" customWidth="1"/>
    <col min="12544" max="12544" width="5.6328125" style="302" bestFit="1" customWidth="1"/>
    <col min="12545" max="12545" width="7.6328125" style="302" customWidth="1"/>
    <col min="12546" max="12546" width="44.453125" style="302" customWidth="1"/>
    <col min="12547" max="12547" width="3.36328125" style="302" customWidth="1"/>
    <col min="12548" max="12548" width="10.36328125" style="302" bestFit="1" customWidth="1"/>
    <col min="12549" max="12549" width="12" style="302" customWidth="1"/>
    <col min="12550" max="12797" width="9.08984375" style="302"/>
    <col min="12798" max="12798" width="20" style="302" customWidth="1"/>
    <col min="12799" max="12799" width="16" style="302" bestFit="1" customWidth="1"/>
    <col min="12800" max="12800" width="5.6328125" style="302" bestFit="1" customWidth="1"/>
    <col min="12801" max="12801" width="7.6328125" style="302" customWidth="1"/>
    <col min="12802" max="12802" width="44.453125" style="302" customWidth="1"/>
    <col min="12803" max="12803" width="3.36328125" style="302" customWidth="1"/>
    <col min="12804" max="12804" width="10.36328125" style="302" bestFit="1" customWidth="1"/>
    <col min="12805" max="12805" width="12" style="302" customWidth="1"/>
    <col min="12806" max="13053" width="9.08984375" style="302"/>
    <col min="13054" max="13054" width="20" style="302" customWidth="1"/>
    <col min="13055" max="13055" width="16" style="302" bestFit="1" customWidth="1"/>
    <col min="13056" max="13056" width="5.6328125" style="302" bestFit="1" customWidth="1"/>
    <col min="13057" max="13057" width="7.6328125" style="302" customWidth="1"/>
    <col min="13058" max="13058" width="44.453125" style="302" customWidth="1"/>
    <col min="13059" max="13059" width="3.36328125" style="302" customWidth="1"/>
    <col min="13060" max="13060" width="10.36328125" style="302" bestFit="1" customWidth="1"/>
    <col min="13061" max="13061" width="12" style="302" customWidth="1"/>
    <col min="13062" max="13309" width="9.08984375" style="302"/>
    <col min="13310" max="13310" width="20" style="302" customWidth="1"/>
    <col min="13311" max="13311" width="16" style="302" bestFit="1" customWidth="1"/>
    <col min="13312" max="13312" width="5.6328125" style="302" bestFit="1" customWidth="1"/>
    <col min="13313" max="13313" width="7.6328125" style="302" customWidth="1"/>
    <col min="13314" max="13314" width="44.453125" style="302" customWidth="1"/>
    <col min="13315" max="13315" width="3.36328125" style="302" customWidth="1"/>
    <col min="13316" max="13316" width="10.36328125" style="302" bestFit="1" customWidth="1"/>
    <col min="13317" max="13317" width="12" style="302" customWidth="1"/>
    <col min="13318" max="13565" width="9.08984375" style="302"/>
    <col min="13566" max="13566" width="20" style="302" customWidth="1"/>
    <col min="13567" max="13567" width="16" style="302" bestFit="1" customWidth="1"/>
    <col min="13568" max="13568" width="5.6328125" style="302" bestFit="1" customWidth="1"/>
    <col min="13569" max="13569" width="7.6328125" style="302" customWidth="1"/>
    <col min="13570" max="13570" width="44.453125" style="302" customWidth="1"/>
    <col min="13571" max="13571" width="3.36328125" style="302" customWidth="1"/>
    <col min="13572" max="13572" width="10.36328125" style="302" bestFit="1" customWidth="1"/>
    <col min="13573" max="13573" width="12" style="302" customWidth="1"/>
    <col min="13574" max="13821" width="9.08984375" style="302"/>
    <col min="13822" max="13822" width="20" style="302" customWidth="1"/>
    <col min="13823" max="13823" width="16" style="302" bestFit="1" customWidth="1"/>
    <col min="13824" max="13824" width="5.6328125" style="302" bestFit="1" customWidth="1"/>
    <col min="13825" max="13825" width="7.6328125" style="302" customWidth="1"/>
    <col min="13826" max="13826" width="44.453125" style="302" customWidth="1"/>
    <col min="13827" max="13827" width="3.36328125" style="302" customWidth="1"/>
    <col min="13828" max="13828" width="10.36328125" style="302" bestFit="1" customWidth="1"/>
    <col min="13829" max="13829" width="12" style="302" customWidth="1"/>
    <col min="13830" max="14077" width="9.08984375" style="302"/>
    <col min="14078" max="14078" width="20" style="302" customWidth="1"/>
    <col min="14079" max="14079" width="16" style="302" bestFit="1" customWidth="1"/>
    <col min="14080" max="14080" width="5.6328125" style="302" bestFit="1" customWidth="1"/>
    <col min="14081" max="14081" width="7.6328125" style="302" customWidth="1"/>
    <col min="14082" max="14082" width="44.453125" style="302" customWidth="1"/>
    <col min="14083" max="14083" width="3.36328125" style="302" customWidth="1"/>
    <col min="14084" max="14084" width="10.36328125" style="302" bestFit="1" customWidth="1"/>
    <col min="14085" max="14085" width="12" style="302" customWidth="1"/>
    <col min="14086" max="14333" width="9.08984375" style="302"/>
    <col min="14334" max="14334" width="20" style="302" customWidth="1"/>
    <col min="14335" max="14335" width="16" style="302" bestFit="1" customWidth="1"/>
    <col min="14336" max="14336" width="5.6328125" style="302" bestFit="1" customWidth="1"/>
    <col min="14337" max="14337" width="7.6328125" style="302" customWidth="1"/>
    <col min="14338" max="14338" width="44.453125" style="302" customWidth="1"/>
    <col min="14339" max="14339" width="3.36328125" style="302" customWidth="1"/>
    <col min="14340" max="14340" width="10.36328125" style="302" bestFit="1" customWidth="1"/>
    <col min="14341" max="14341" width="12" style="302" customWidth="1"/>
    <col min="14342" max="14589" width="9.08984375" style="302"/>
    <col min="14590" max="14590" width="20" style="302" customWidth="1"/>
    <col min="14591" max="14591" width="16" style="302" bestFit="1" customWidth="1"/>
    <col min="14592" max="14592" width="5.6328125" style="302" bestFit="1" customWidth="1"/>
    <col min="14593" max="14593" width="7.6328125" style="302" customWidth="1"/>
    <col min="14594" max="14594" width="44.453125" style="302" customWidth="1"/>
    <col min="14595" max="14595" width="3.36328125" style="302" customWidth="1"/>
    <col min="14596" max="14596" width="10.36328125" style="302" bestFit="1" customWidth="1"/>
    <col min="14597" max="14597" width="12" style="302" customWidth="1"/>
    <col min="14598" max="14845" width="9.08984375" style="302"/>
    <col min="14846" max="14846" width="20" style="302" customWidth="1"/>
    <col min="14847" max="14847" width="16" style="302" bestFit="1" customWidth="1"/>
    <col min="14848" max="14848" width="5.6328125" style="302" bestFit="1" customWidth="1"/>
    <col min="14849" max="14849" width="7.6328125" style="302" customWidth="1"/>
    <col min="14850" max="14850" width="44.453125" style="302" customWidth="1"/>
    <col min="14851" max="14851" width="3.36328125" style="302" customWidth="1"/>
    <col min="14852" max="14852" width="10.36328125" style="302" bestFit="1" customWidth="1"/>
    <col min="14853" max="14853" width="12" style="302" customWidth="1"/>
    <col min="14854" max="15101" width="9.08984375" style="302"/>
    <col min="15102" max="15102" width="20" style="302" customWidth="1"/>
    <col min="15103" max="15103" width="16" style="302" bestFit="1" customWidth="1"/>
    <col min="15104" max="15104" width="5.6328125" style="302" bestFit="1" customWidth="1"/>
    <col min="15105" max="15105" width="7.6328125" style="302" customWidth="1"/>
    <col min="15106" max="15106" width="44.453125" style="302" customWidth="1"/>
    <col min="15107" max="15107" width="3.36328125" style="302" customWidth="1"/>
    <col min="15108" max="15108" width="10.36328125" style="302" bestFit="1" customWidth="1"/>
    <col min="15109" max="15109" width="12" style="302" customWidth="1"/>
    <col min="15110" max="15357" width="9.08984375" style="302"/>
    <col min="15358" max="15358" width="20" style="302" customWidth="1"/>
    <col min="15359" max="15359" width="16" style="302" bestFit="1" customWidth="1"/>
    <col min="15360" max="15360" width="5.6328125" style="302" bestFit="1" customWidth="1"/>
    <col min="15361" max="15361" width="7.6328125" style="302" customWidth="1"/>
    <col min="15362" max="15362" width="44.453125" style="302" customWidth="1"/>
    <col min="15363" max="15363" width="3.36328125" style="302" customWidth="1"/>
    <col min="15364" max="15364" width="10.36328125" style="302" bestFit="1" customWidth="1"/>
    <col min="15365" max="15365" width="12" style="302" customWidth="1"/>
    <col min="15366" max="15613" width="9.08984375" style="302"/>
    <col min="15614" max="15614" width="20" style="302" customWidth="1"/>
    <col min="15615" max="15615" width="16" style="302" bestFit="1" customWidth="1"/>
    <col min="15616" max="15616" width="5.6328125" style="302" bestFit="1" customWidth="1"/>
    <col min="15617" max="15617" width="7.6328125" style="302" customWidth="1"/>
    <col min="15618" max="15618" width="44.453125" style="302" customWidth="1"/>
    <col min="15619" max="15619" width="3.36328125" style="302" customWidth="1"/>
    <col min="15620" max="15620" width="10.36328125" style="302" bestFit="1" customWidth="1"/>
    <col min="15621" max="15621" width="12" style="302" customWidth="1"/>
    <col min="15622" max="15869" width="9.08984375" style="302"/>
    <col min="15870" max="15870" width="20" style="302" customWidth="1"/>
    <col min="15871" max="15871" width="16" style="302" bestFit="1" customWidth="1"/>
    <col min="15872" max="15872" width="5.6328125" style="302" bestFit="1" customWidth="1"/>
    <col min="15873" max="15873" width="7.6328125" style="302" customWidth="1"/>
    <col min="15874" max="15874" width="44.453125" style="302" customWidth="1"/>
    <col min="15875" max="15875" width="3.36328125" style="302" customWidth="1"/>
    <col min="15876" max="15876" width="10.36328125" style="302" bestFit="1" customWidth="1"/>
    <col min="15877" max="15877" width="12" style="302" customWidth="1"/>
    <col min="15878" max="16125" width="9.08984375" style="302"/>
    <col min="16126" max="16126" width="20" style="302" customWidth="1"/>
    <col min="16127" max="16127" width="16" style="302" bestFit="1" customWidth="1"/>
    <col min="16128" max="16128" width="5.6328125" style="302" bestFit="1" customWidth="1"/>
    <col min="16129" max="16129" width="7.6328125" style="302" customWidth="1"/>
    <col min="16130" max="16130" width="44.453125" style="302" customWidth="1"/>
    <col min="16131" max="16131" width="3.36328125" style="302" customWidth="1"/>
    <col min="16132" max="16132" width="10.36328125" style="302" bestFit="1" customWidth="1"/>
    <col min="16133" max="16133" width="12" style="302" customWidth="1"/>
    <col min="16134" max="16384" width="9.08984375" style="302"/>
  </cols>
  <sheetData>
    <row r="12" spans="2:11">
      <c r="B12" s="302" t="s">
        <v>70</v>
      </c>
      <c r="D12" s="302" t="s">
        <v>374</v>
      </c>
      <c r="F12" s="305"/>
      <c r="G12" s="305"/>
      <c r="H12" s="202"/>
      <c r="I12" s="299"/>
      <c r="J12" s="302"/>
      <c r="K12" s="315"/>
    </row>
    <row r="13" spans="2:11">
      <c r="H13" s="202"/>
      <c r="I13" s="299"/>
      <c r="J13" s="302"/>
      <c r="K13" s="315"/>
    </row>
    <row r="14" spans="2:11">
      <c r="B14" s="302" t="s">
        <v>71</v>
      </c>
      <c r="D14" s="302" t="s">
        <v>72</v>
      </c>
      <c r="H14" s="202"/>
      <c r="I14" s="299"/>
      <c r="J14" s="302"/>
      <c r="K14" s="315"/>
    </row>
    <row r="15" spans="2:11">
      <c r="H15" s="202"/>
      <c r="I15" s="299"/>
      <c r="J15" s="302"/>
      <c r="K15" s="315"/>
    </row>
    <row r="16" spans="2:11">
      <c r="B16" s="302" t="s">
        <v>73</v>
      </c>
      <c r="D16" s="302" t="s">
        <v>74</v>
      </c>
      <c r="H16" s="202"/>
      <c r="I16" s="299"/>
      <c r="J16" s="302"/>
      <c r="K16" s="315"/>
    </row>
    <row r="17" spans="2:13">
      <c r="H17" s="202"/>
      <c r="I17" s="299"/>
      <c r="J17" s="302"/>
      <c r="K17" s="315"/>
    </row>
    <row r="18" spans="2:13">
      <c r="B18" s="302" t="s">
        <v>75</v>
      </c>
      <c r="D18" s="302" t="s">
        <v>366</v>
      </c>
      <c r="H18" s="202"/>
      <c r="I18" s="299"/>
      <c r="J18" s="302"/>
      <c r="K18" s="315"/>
    </row>
    <row r="19" spans="2:13">
      <c r="H19" s="202"/>
      <c r="I19" s="299"/>
      <c r="J19" s="302"/>
      <c r="K19" s="315"/>
      <c r="L19" s="299"/>
    </row>
    <row r="20" spans="2:13">
      <c r="D20" s="302" t="s">
        <v>195</v>
      </c>
      <c r="H20" s="202"/>
      <c r="I20" s="299"/>
      <c r="J20" s="302"/>
      <c r="K20" s="315"/>
    </row>
    <row r="21" spans="2:13">
      <c r="D21" s="302" t="s">
        <v>367</v>
      </c>
      <c r="H21" s="202"/>
      <c r="I21" s="299"/>
      <c r="J21" s="302"/>
      <c r="K21" s="315"/>
    </row>
    <row r="22" spans="2:13">
      <c r="H22" s="202"/>
      <c r="I22" s="299"/>
      <c r="J22" s="302"/>
      <c r="K22" s="315"/>
    </row>
    <row r="23" spans="2:13">
      <c r="H23" s="202"/>
      <c r="I23" s="299"/>
      <c r="J23" s="302"/>
      <c r="K23" s="315"/>
    </row>
    <row r="24" spans="2:13">
      <c r="H24" s="202"/>
      <c r="I24" s="299"/>
      <c r="J24" s="302"/>
      <c r="K24" s="315"/>
    </row>
    <row r="25" spans="2:13">
      <c r="H25" s="202"/>
      <c r="I25" s="299"/>
      <c r="J25" s="302"/>
      <c r="K25" s="315"/>
    </row>
    <row r="26" spans="2:13" s="299" customFormat="1" ht="14.5" thickBot="1">
      <c r="C26" s="310"/>
      <c r="D26" s="339" t="s">
        <v>372</v>
      </c>
      <c r="E26" s="311"/>
      <c r="H26" s="1130" t="s">
        <v>371</v>
      </c>
      <c r="I26" s="1130"/>
      <c r="J26" s="1130"/>
      <c r="K26" s="1130"/>
      <c r="L26" s="1130"/>
      <c r="M26" s="311"/>
    </row>
    <row r="27" spans="2:13" ht="17">
      <c r="C27" s="312"/>
      <c r="E27" s="313"/>
      <c r="H27" s="314" t="s">
        <v>3</v>
      </c>
      <c r="I27" s="314"/>
      <c r="J27" s="314" t="s">
        <v>124</v>
      </c>
      <c r="K27" s="330"/>
      <c r="L27" s="314" t="s">
        <v>125</v>
      </c>
      <c r="M27" s="315"/>
    </row>
    <row r="28" spans="2:13" ht="17">
      <c r="C28" s="312"/>
      <c r="E28" s="312"/>
      <c r="H28" s="316"/>
      <c r="I28" s="316"/>
      <c r="J28" s="316"/>
      <c r="K28" s="316"/>
      <c r="L28" s="317"/>
      <c r="M28" s="315"/>
    </row>
    <row r="29" spans="2:13">
      <c r="C29" s="312"/>
      <c r="D29" s="299" t="s">
        <v>368</v>
      </c>
      <c r="H29" s="228">
        <f>+H108</f>
        <v>1151580</v>
      </c>
      <c r="I29" s="228"/>
      <c r="J29" s="228">
        <f>+J108</f>
        <v>576843.54</v>
      </c>
      <c r="K29" s="228"/>
      <c r="L29" s="318">
        <f>H29-J29</f>
        <v>574736.46</v>
      </c>
    </row>
    <row r="30" spans="2:13">
      <c r="C30" s="312"/>
      <c r="D30" s="299"/>
      <c r="H30" s="228"/>
      <c r="I30" s="228"/>
      <c r="J30" s="228"/>
      <c r="K30" s="228"/>
      <c r="L30" s="318"/>
    </row>
    <row r="31" spans="2:13">
      <c r="C31" s="312"/>
      <c r="D31" s="319" t="s">
        <v>369</v>
      </c>
      <c r="H31" s="228">
        <f>+H114</f>
        <v>300000</v>
      </c>
      <c r="I31" s="228"/>
      <c r="J31" s="228">
        <f>+J114</f>
        <v>277881</v>
      </c>
      <c r="K31" s="320"/>
      <c r="L31" s="318">
        <f>H31-J31</f>
        <v>22119</v>
      </c>
    </row>
    <row r="32" spans="2:13" ht="17">
      <c r="C32" s="312"/>
      <c r="D32" s="312"/>
      <c r="H32" s="316"/>
      <c r="I32" s="316"/>
      <c r="J32" s="316"/>
      <c r="K32" s="316"/>
      <c r="L32" s="317"/>
    </row>
    <row r="33" spans="2:12">
      <c r="C33" s="312"/>
      <c r="D33" s="336" t="s">
        <v>370</v>
      </c>
      <c r="H33" s="228">
        <v>0</v>
      </c>
      <c r="I33" s="228"/>
      <c r="J33" s="228">
        <v>0</v>
      </c>
      <c r="K33" s="320"/>
      <c r="L33" s="318">
        <f>H33-J33</f>
        <v>0</v>
      </c>
    </row>
    <row r="34" spans="2:12">
      <c r="C34" s="312"/>
      <c r="H34" s="316"/>
      <c r="I34" s="316"/>
      <c r="J34" s="320"/>
      <c r="K34" s="320"/>
      <c r="L34" s="321"/>
    </row>
    <row r="35" spans="2:12" ht="14.5" thickBot="1">
      <c r="C35" s="312"/>
      <c r="D35" s="299" t="s">
        <v>129</v>
      </c>
      <c r="H35" s="322">
        <f>SUM(H29:H34)</f>
        <v>1451580</v>
      </c>
      <c r="I35" s="322"/>
      <c r="J35" s="322">
        <f>SUM(J29:J34)</f>
        <v>854724.54</v>
      </c>
      <c r="K35" s="228"/>
      <c r="L35" s="322">
        <f>SUM(L29:L34)</f>
        <v>596855.46</v>
      </c>
    </row>
    <row r="36" spans="2:12" ht="14.5" thickTop="1">
      <c r="B36" s="312"/>
      <c r="C36" s="312"/>
      <c r="F36" s="299"/>
      <c r="G36" s="228"/>
      <c r="H36" s="228"/>
    </row>
    <row r="37" spans="2:12">
      <c r="B37" s="312"/>
      <c r="C37" s="312"/>
      <c r="G37" s="323"/>
    </row>
    <row r="38" spans="2:12">
      <c r="B38" s="312"/>
      <c r="C38" s="312"/>
      <c r="G38" s="323"/>
    </row>
    <row r="39" spans="2:12">
      <c r="B39" s="312"/>
      <c r="C39" s="312"/>
      <c r="G39" s="323"/>
    </row>
    <row r="40" spans="2:12">
      <c r="B40" s="312"/>
      <c r="C40" s="312"/>
      <c r="G40" s="323"/>
    </row>
    <row r="41" spans="2:12">
      <c r="B41" s="312"/>
      <c r="C41" s="312"/>
      <c r="G41" s="323"/>
    </row>
    <row r="42" spans="2:12">
      <c r="B42" s="312"/>
      <c r="C42" s="312"/>
      <c r="G42" s="323"/>
    </row>
    <row r="43" spans="2:12">
      <c r="B43" s="312"/>
      <c r="C43" s="312"/>
      <c r="G43" s="323"/>
    </row>
    <row r="44" spans="2:12">
      <c r="B44" s="312"/>
      <c r="C44" s="312"/>
      <c r="G44" s="323"/>
    </row>
    <row r="45" spans="2:12">
      <c r="B45" s="312"/>
      <c r="C45" s="312"/>
      <c r="G45" s="323"/>
    </row>
    <row r="46" spans="2:12">
      <c r="B46" s="312"/>
      <c r="C46" s="312"/>
      <c r="G46" s="323"/>
    </row>
    <row r="47" spans="2:12">
      <c r="B47" s="312"/>
      <c r="C47" s="312"/>
      <c r="G47" s="323"/>
    </row>
    <row r="48" spans="2:12">
      <c r="B48" s="312"/>
      <c r="C48" s="312"/>
      <c r="G48" s="323"/>
    </row>
    <row r="49" spans="1:12">
      <c r="B49" s="312"/>
      <c r="C49" s="312"/>
      <c r="G49" s="323"/>
    </row>
    <row r="50" spans="1:12">
      <c r="B50" s="312"/>
      <c r="C50" s="312"/>
      <c r="G50" s="323"/>
    </row>
    <row r="51" spans="1:12">
      <c r="B51" s="312"/>
      <c r="C51" s="312"/>
      <c r="G51" s="323"/>
    </row>
    <row r="52" spans="1:12">
      <c r="B52" s="312"/>
      <c r="C52" s="312"/>
      <c r="G52" s="323"/>
    </row>
    <row r="58" spans="1:12">
      <c r="C58" s="1131"/>
      <c r="D58" s="1131"/>
      <c r="E58" s="303"/>
      <c r="F58" s="304"/>
    </row>
    <row r="59" spans="1:12" ht="14.5" thickBot="1">
      <c r="B59" s="324"/>
      <c r="C59" s="324"/>
      <c r="D59" s="324"/>
      <c r="E59" s="324"/>
      <c r="F59" s="1132" t="s">
        <v>348</v>
      </c>
      <c r="G59" s="1132"/>
      <c r="H59" s="1132"/>
      <c r="I59" s="1132"/>
      <c r="J59" s="1132"/>
      <c r="K59" s="1132"/>
      <c r="L59" s="1132"/>
    </row>
    <row r="60" spans="1:12" ht="42">
      <c r="A60" s="325" t="s">
        <v>18</v>
      </c>
      <c r="B60" s="319"/>
      <c r="C60" s="338" t="s">
        <v>0</v>
      </c>
      <c r="D60" s="337"/>
      <c r="E60" s="326"/>
      <c r="F60" s="327" t="s">
        <v>1</v>
      </c>
      <c r="G60" s="299"/>
      <c r="H60" s="205" t="s">
        <v>163</v>
      </c>
      <c r="I60" s="206"/>
      <c r="J60" s="242" t="s">
        <v>347</v>
      </c>
      <c r="K60" s="331"/>
      <c r="L60" s="327" t="s">
        <v>125</v>
      </c>
    </row>
    <row r="61" spans="1:12">
      <c r="D61" s="315"/>
      <c r="E61" s="315"/>
    </row>
    <row r="62" spans="1:12" ht="14.5">
      <c r="A62" s="307"/>
      <c r="B62" s="307"/>
      <c r="C62" s="340"/>
      <c r="D62" s="307"/>
      <c r="E62" s="307"/>
      <c r="F62" s="307"/>
      <c r="G62" s="341"/>
      <c r="H62" s="307"/>
      <c r="I62" s="307"/>
      <c r="J62" s="204"/>
      <c r="K62" s="319"/>
    </row>
    <row r="63" spans="1:12" ht="14.5">
      <c r="A63" s="307"/>
      <c r="B63" s="307"/>
      <c r="C63" s="306" t="s">
        <v>4</v>
      </c>
      <c r="D63" s="307"/>
      <c r="E63" s="307"/>
      <c r="F63" s="307"/>
      <c r="G63" s="341"/>
      <c r="H63" s="307"/>
      <c r="I63" s="307"/>
      <c r="K63" s="319"/>
    </row>
    <row r="64" spans="1:12" ht="14.5">
      <c r="A64" s="302" t="s">
        <v>19</v>
      </c>
      <c r="C64" s="340">
        <v>201</v>
      </c>
      <c r="D64" s="307"/>
      <c r="F64" s="307" t="s">
        <v>5</v>
      </c>
      <c r="H64" s="300">
        <v>50000</v>
      </c>
      <c r="I64" s="307"/>
      <c r="K64" s="319"/>
      <c r="L64" s="328">
        <f>+H64-J64</f>
        <v>50000</v>
      </c>
    </row>
    <row r="65" spans="1:12" ht="14.5">
      <c r="A65" s="302" t="s">
        <v>19</v>
      </c>
      <c r="C65" s="340">
        <v>202</v>
      </c>
      <c r="D65" s="307" t="s">
        <v>17</v>
      </c>
      <c r="F65" s="307" t="s">
        <v>254</v>
      </c>
      <c r="H65" s="341">
        <v>5000</v>
      </c>
      <c r="I65" s="307"/>
      <c r="J65" s="202">
        <v>0</v>
      </c>
      <c r="K65" s="319"/>
      <c r="L65" s="328">
        <f t="shared" ref="L65:L113" si="0">+H65-J65</f>
        <v>5000</v>
      </c>
    </row>
    <row r="66" spans="1:12" ht="14.5">
      <c r="A66" s="302" t="s">
        <v>19</v>
      </c>
      <c r="C66" s="340">
        <v>204</v>
      </c>
      <c r="D66" s="307" t="s">
        <v>17</v>
      </c>
      <c r="F66" s="307" t="s">
        <v>253</v>
      </c>
      <c r="H66" s="341">
        <v>45000</v>
      </c>
      <c r="I66" s="307"/>
      <c r="J66" s="202">
        <v>46146.8</v>
      </c>
      <c r="K66" s="315"/>
      <c r="L66" s="328">
        <f t="shared" si="0"/>
        <v>-1146.8000000000029</v>
      </c>
    </row>
    <row r="67" spans="1:12" ht="14.5">
      <c r="A67" s="302" t="s">
        <v>19</v>
      </c>
      <c r="C67" s="340">
        <v>204</v>
      </c>
      <c r="D67" s="307"/>
      <c r="F67" s="307" t="s">
        <v>252</v>
      </c>
      <c r="H67" s="341">
        <v>9250</v>
      </c>
      <c r="I67" s="307"/>
      <c r="J67" s="202">
        <v>3581.74</v>
      </c>
      <c r="K67" s="319"/>
      <c r="L67" s="328">
        <f t="shared" si="0"/>
        <v>5668.26</v>
      </c>
    </row>
    <row r="68" spans="1:12" ht="14.5">
      <c r="A68" s="302" t="s">
        <v>19</v>
      </c>
      <c r="C68" s="340">
        <v>204</v>
      </c>
      <c r="D68" s="307"/>
      <c r="F68" s="307" t="s">
        <v>214</v>
      </c>
      <c r="H68" s="341">
        <v>20000</v>
      </c>
      <c r="I68" s="307"/>
      <c r="K68" s="315"/>
      <c r="L68" s="328">
        <f t="shared" si="0"/>
        <v>20000</v>
      </c>
    </row>
    <row r="69" spans="1:12" ht="15" thickBot="1">
      <c r="A69" s="307"/>
      <c r="B69" s="307"/>
      <c r="C69" s="340" t="s">
        <v>17</v>
      </c>
      <c r="D69" s="307"/>
      <c r="F69" s="333" t="s">
        <v>382</v>
      </c>
      <c r="H69" s="308">
        <f>SUM(H64:H68)</f>
        <v>129250</v>
      </c>
      <c r="I69" s="307"/>
      <c r="J69" s="308">
        <f t="shared" ref="J69:L69" si="1">SUM(J64:J68)</f>
        <v>49728.54</v>
      </c>
      <c r="K69" s="332">
        <f t="shared" si="1"/>
        <v>0</v>
      </c>
      <c r="L69" s="308">
        <f t="shared" si="1"/>
        <v>79521.459999999992</v>
      </c>
    </row>
    <row r="70" spans="1:12" ht="9.75" customHeight="1" thickTop="1">
      <c r="A70" s="307"/>
      <c r="B70" s="307"/>
      <c r="C70" s="340"/>
      <c r="D70" s="307"/>
      <c r="F70" s="307"/>
      <c r="H70" s="341"/>
      <c r="I70" s="307"/>
      <c r="K70" s="315"/>
      <c r="L70" s="328">
        <f t="shared" si="0"/>
        <v>0</v>
      </c>
    </row>
    <row r="71" spans="1:12" ht="14.5">
      <c r="A71" s="307"/>
      <c r="B71" s="307"/>
      <c r="C71" s="306" t="s">
        <v>7</v>
      </c>
      <c r="D71" s="307"/>
      <c r="F71" s="307"/>
      <c r="H71" s="341"/>
      <c r="I71" s="307"/>
      <c r="K71" s="315"/>
      <c r="L71" s="328">
        <f t="shared" si="0"/>
        <v>0</v>
      </c>
    </row>
    <row r="72" spans="1:12" ht="14.5">
      <c r="A72" s="302" t="s">
        <v>47</v>
      </c>
      <c r="C72" s="309">
        <v>301</v>
      </c>
      <c r="D72" s="307"/>
      <c r="F72" s="307" t="s">
        <v>373</v>
      </c>
      <c r="H72" s="208">
        <v>150000</v>
      </c>
      <c r="I72" s="307"/>
      <c r="J72" s="342">
        <v>150000</v>
      </c>
      <c r="K72" s="315"/>
      <c r="L72" s="328">
        <f t="shared" si="0"/>
        <v>0</v>
      </c>
    </row>
    <row r="73" spans="1:12" ht="14.5">
      <c r="A73" s="302" t="s">
        <v>48</v>
      </c>
      <c r="C73" s="340">
        <v>301</v>
      </c>
      <c r="D73" s="307"/>
      <c r="F73" s="307" t="s">
        <v>217</v>
      </c>
      <c r="H73" s="341">
        <v>35000</v>
      </c>
      <c r="I73" s="307"/>
      <c r="K73" s="315"/>
      <c r="L73" s="328">
        <f t="shared" si="0"/>
        <v>35000</v>
      </c>
    </row>
    <row r="74" spans="1:12" ht="14.5">
      <c r="A74" s="302" t="s">
        <v>48</v>
      </c>
      <c r="C74" s="340">
        <v>301</v>
      </c>
      <c r="D74" s="307"/>
      <c r="F74" s="307" t="s">
        <v>218</v>
      </c>
      <c r="H74" s="341">
        <v>4700</v>
      </c>
      <c r="I74" s="307"/>
      <c r="K74" s="315"/>
      <c r="L74" s="328">
        <f t="shared" si="0"/>
        <v>4700</v>
      </c>
    </row>
    <row r="75" spans="1:12" ht="14.5">
      <c r="A75" s="302" t="s">
        <v>48</v>
      </c>
      <c r="C75" s="340">
        <v>301</v>
      </c>
      <c r="D75" s="307"/>
      <c r="F75" s="307" t="s">
        <v>219</v>
      </c>
      <c r="H75" s="343">
        <v>100000</v>
      </c>
      <c r="I75" s="307"/>
      <c r="K75" s="315"/>
      <c r="L75" s="328">
        <f t="shared" si="0"/>
        <v>100000</v>
      </c>
    </row>
    <row r="76" spans="1:12" ht="14.5">
      <c r="A76" s="302" t="s">
        <v>48</v>
      </c>
      <c r="C76" s="340">
        <v>301</v>
      </c>
      <c r="D76" s="307"/>
      <c r="F76" s="307" t="s">
        <v>250</v>
      </c>
      <c r="H76" s="343">
        <v>100000</v>
      </c>
      <c r="I76" s="307"/>
      <c r="J76" s="211">
        <v>91686</v>
      </c>
      <c r="K76" s="315"/>
      <c r="L76" s="328">
        <f t="shared" si="0"/>
        <v>8314</v>
      </c>
    </row>
    <row r="77" spans="1:12" ht="14.5">
      <c r="A77" s="302" t="s">
        <v>48</v>
      </c>
      <c r="C77" s="340">
        <v>301</v>
      </c>
      <c r="D77" s="307"/>
      <c r="F77" s="307" t="s">
        <v>249</v>
      </c>
      <c r="H77" s="343">
        <v>180000</v>
      </c>
      <c r="I77" s="307"/>
      <c r="J77" s="344">
        <v>180000</v>
      </c>
      <c r="K77" s="315"/>
      <c r="L77" s="328">
        <f t="shared" si="0"/>
        <v>0</v>
      </c>
    </row>
    <row r="78" spans="1:12" ht="14.5">
      <c r="A78" s="302" t="s">
        <v>48</v>
      </c>
      <c r="C78" s="340">
        <v>301</v>
      </c>
      <c r="D78" s="307"/>
      <c r="F78" s="307" t="s">
        <v>220</v>
      </c>
      <c r="H78" s="343">
        <v>90000</v>
      </c>
      <c r="I78" s="307"/>
      <c r="J78" s="211"/>
      <c r="K78" s="315"/>
      <c r="L78" s="328">
        <f t="shared" si="0"/>
        <v>90000</v>
      </c>
    </row>
    <row r="79" spans="1:12" ht="14.5">
      <c r="A79" s="302" t="s">
        <v>48</v>
      </c>
      <c r="C79" s="340">
        <v>311</v>
      </c>
      <c r="D79" s="307"/>
      <c r="F79" s="307" t="s">
        <v>221</v>
      </c>
      <c r="H79" s="341">
        <v>23680</v>
      </c>
      <c r="I79" s="307"/>
      <c r="J79" s="211">
        <v>23903</v>
      </c>
      <c r="K79" s="315"/>
      <c r="L79" s="328">
        <f t="shared" si="0"/>
        <v>-223</v>
      </c>
    </row>
    <row r="80" spans="1:12" ht="14.5">
      <c r="A80" s="302" t="s">
        <v>19</v>
      </c>
      <c r="C80" s="340">
        <v>316</v>
      </c>
      <c r="D80" s="307"/>
      <c r="F80" s="307" t="s">
        <v>270</v>
      </c>
      <c r="H80" s="341">
        <v>5000</v>
      </c>
      <c r="I80" s="307"/>
      <c r="K80" s="315"/>
      <c r="L80" s="328">
        <f t="shared" si="0"/>
        <v>5000</v>
      </c>
    </row>
    <row r="81" spans="1:12" ht="14.5">
      <c r="A81" s="302" t="s">
        <v>19</v>
      </c>
      <c r="C81" s="340">
        <v>325</v>
      </c>
      <c r="D81" s="307"/>
      <c r="F81" s="307" t="s">
        <v>222</v>
      </c>
      <c r="H81" s="341">
        <v>8000</v>
      </c>
      <c r="I81" s="307"/>
      <c r="K81" s="315"/>
      <c r="L81" s="328">
        <f t="shared" si="0"/>
        <v>8000</v>
      </c>
    </row>
    <row r="82" spans="1:12" ht="14.5">
      <c r="A82" s="302" t="s">
        <v>50</v>
      </c>
      <c r="C82" s="340">
        <v>325</v>
      </c>
      <c r="D82" s="307"/>
      <c r="F82" s="307" t="s">
        <v>375</v>
      </c>
      <c r="H82" s="341">
        <v>25000</v>
      </c>
      <c r="I82" s="307"/>
      <c r="K82" s="315"/>
      <c r="L82" s="328">
        <f t="shared" si="0"/>
        <v>25000</v>
      </c>
    </row>
    <row r="83" spans="1:12" ht="6.75" customHeight="1">
      <c r="C83" s="340"/>
      <c r="D83" s="307"/>
      <c r="F83" s="307"/>
      <c r="H83" s="341"/>
      <c r="I83" s="307"/>
      <c r="K83" s="315"/>
      <c r="L83" s="328">
        <f t="shared" si="0"/>
        <v>0</v>
      </c>
    </row>
    <row r="84" spans="1:12" ht="15" thickBot="1">
      <c r="A84" s="307"/>
      <c r="B84" s="307"/>
      <c r="C84" s="340"/>
      <c r="D84" s="307"/>
      <c r="F84" s="333" t="s">
        <v>383</v>
      </c>
      <c r="H84" s="308">
        <f>SUM(H72:H83)</f>
        <v>721380</v>
      </c>
      <c r="I84" s="307"/>
      <c r="J84" s="308">
        <f t="shared" ref="J84:L84" si="2">SUM(J72:J83)</f>
        <v>445589</v>
      </c>
      <c r="K84" s="332">
        <f t="shared" si="2"/>
        <v>0</v>
      </c>
      <c r="L84" s="308">
        <f t="shared" si="2"/>
        <v>275791</v>
      </c>
    </row>
    <row r="85" spans="1:12" ht="9" customHeight="1" thickTop="1">
      <c r="A85" s="307"/>
      <c r="B85" s="307"/>
      <c r="C85" s="340"/>
      <c r="D85" s="307"/>
      <c r="F85" s="307"/>
      <c r="H85" s="341"/>
      <c r="I85" s="307"/>
      <c r="K85" s="315"/>
      <c r="L85" s="328">
        <f t="shared" si="0"/>
        <v>0</v>
      </c>
    </row>
    <row r="86" spans="1:12" ht="14.5">
      <c r="A86" s="307"/>
      <c r="B86" s="307"/>
      <c r="C86" s="306" t="s">
        <v>9</v>
      </c>
      <c r="D86" s="307"/>
      <c r="F86" s="307"/>
      <c r="H86" s="341"/>
      <c r="I86" s="307"/>
      <c r="K86" s="315"/>
      <c r="L86" s="328">
        <f t="shared" si="0"/>
        <v>0</v>
      </c>
    </row>
    <row r="87" spans="1:12" ht="14.5">
      <c r="A87" s="302" t="s">
        <v>50</v>
      </c>
      <c r="C87" s="340">
        <v>408</v>
      </c>
      <c r="D87" s="307"/>
      <c r="F87" s="307" t="s">
        <v>225</v>
      </c>
      <c r="H87" s="208">
        <v>10000</v>
      </c>
      <c r="I87" s="307"/>
      <c r="K87" s="315"/>
      <c r="L87" s="328">
        <f t="shared" si="0"/>
        <v>10000</v>
      </c>
    </row>
    <row r="88" spans="1:12" ht="14.5">
      <c r="A88" s="302" t="s">
        <v>48</v>
      </c>
      <c r="C88" s="340">
        <v>409</v>
      </c>
      <c r="D88" s="307"/>
      <c r="F88" s="307" t="s">
        <v>226</v>
      </c>
      <c r="H88" s="343">
        <v>7650</v>
      </c>
      <c r="I88" s="307"/>
      <c r="J88" s="202">
        <v>10826</v>
      </c>
      <c r="K88" s="315"/>
      <c r="L88" s="328">
        <f t="shared" si="0"/>
        <v>-3176</v>
      </c>
    </row>
    <row r="89" spans="1:12" ht="14.5">
      <c r="A89" s="302" t="s">
        <v>50</v>
      </c>
      <c r="C89" s="340">
        <v>409</v>
      </c>
      <c r="D89" s="307"/>
      <c r="F89" s="307" t="s">
        <v>227</v>
      </c>
      <c r="H89" s="343">
        <v>10000</v>
      </c>
      <c r="I89" s="307"/>
      <c r="J89" s="202">
        <v>8326.32</v>
      </c>
      <c r="K89" s="315"/>
      <c r="L89" s="328">
        <f t="shared" si="0"/>
        <v>1673.6800000000003</v>
      </c>
    </row>
    <row r="90" spans="1:12" ht="14.5">
      <c r="A90" s="302" t="s">
        <v>50</v>
      </c>
      <c r="C90" s="340" t="s">
        <v>245</v>
      </c>
      <c r="D90" s="307"/>
      <c r="F90" s="307" t="s">
        <v>246</v>
      </c>
      <c r="H90" s="343">
        <v>25000</v>
      </c>
      <c r="I90" s="307"/>
      <c r="K90" s="315"/>
      <c r="L90" s="328">
        <f t="shared" si="0"/>
        <v>25000</v>
      </c>
    </row>
    <row r="91" spans="1:12" ht="14.5">
      <c r="A91" s="302" t="s">
        <v>48</v>
      </c>
      <c r="C91" s="340">
        <v>412</v>
      </c>
      <c r="D91" s="307"/>
      <c r="F91" s="307" t="s">
        <v>228</v>
      </c>
      <c r="H91" s="343">
        <v>7900</v>
      </c>
      <c r="I91" s="307"/>
      <c r="K91" s="315"/>
      <c r="L91" s="328">
        <f t="shared" si="0"/>
        <v>7900</v>
      </c>
    </row>
    <row r="92" spans="1:12" ht="14.5">
      <c r="A92" s="302" t="s">
        <v>19</v>
      </c>
      <c r="C92" s="340">
        <v>411</v>
      </c>
      <c r="D92" s="307"/>
      <c r="F92" s="307" t="s">
        <v>229</v>
      </c>
      <c r="H92" s="343">
        <v>13000</v>
      </c>
      <c r="I92" s="307"/>
      <c r="K92" s="315"/>
      <c r="L92" s="328">
        <f t="shared" si="0"/>
        <v>13000</v>
      </c>
    </row>
    <row r="93" spans="1:12" ht="14.5">
      <c r="A93" s="302" t="s">
        <v>50</v>
      </c>
      <c r="C93" s="340">
        <v>411</v>
      </c>
      <c r="D93" s="307"/>
      <c r="F93" s="302" t="s">
        <v>264</v>
      </c>
      <c r="H93" s="343">
        <v>30000</v>
      </c>
      <c r="I93" s="307"/>
      <c r="K93" s="315"/>
      <c r="L93" s="328">
        <f t="shared" si="0"/>
        <v>30000</v>
      </c>
    </row>
    <row r="94" spans="1:12" ht="14.5">
      <c r="A94" s="302" t="s">
        <v>49</v>
      </c>
      <c r="C94" s="340">
        <v>411</v>
      </c>
      <c r="D94" s="307"/>
      <c r="F94" s="307" t="s">
        <v>230</v>
      </c>
      <c r="H94" s="343">
        <v>6300</v>
      </c>
      <c r="I94" s="307"/>
      <c r="J94" s="202">
        <v>5343</v>
      </c>
      <c r="K94" s="315"/>
      <c r="L94" s="328">
        <f t="shared" si="0"/>
        <v>957</v>
      </c>
    </row>
    <row r="95" spans="1:12" ht="14.5">
      <c r="A95" s="302" t="s">
        <v>49</v>
      </c>
      <c r="C95" s="340">
        <v>411</v>
      </c>
      <c r="D95" s="307"/>
      <c r="F95" s="307" t="s">
        <v>231</v>
      </c>
      <c r="H95" s="343">
        <v>9600</v>
      </c>
      <c r="I95" s="307"/>
      <c r="K95" s="315"/>
      <c r="L95" s="328">
        <f t="shared" si="0"/>
        <v>9600</v>
      </c>
    </row>
    <row r="96" spans="1:12" ht="14.5">
      <c r="A96" s="302" t="s">
        <v>19</v>
      </c>
      <c r="C96" s="340">
        <v>411</v>
      </c>
      <c r="D96" s="307"/>
      <c r="F96" s="307" t="s">
        <v>232</v>
      </c>
      <c r="H96" s="343">
        <v>55000</v>
      </c>
      <c r="I96" s="307"/>
      <c r="J96" s="211">
        <v>43502.59</v>
      </c>
      <c r="K96" s="315"/>
      <c r="L96" s="328">
        <f t="shared" si="0"/>
        <v>11497.410000000003</v>
      </c>
    </row>
    <row r="97" spans="1:12" ht="14.5">
      <c r="A97" s="302" t="s">
        <v>48</v>
      </c>
      <c r="C97" s="340">
        <v>418</v>
      </c>
      <c r="D97" s="307"/>
      <c r="F97" s="307" t="s">
        <v>376</v>
      </c>
      <c r="H97" s="343">
        <v>8000</v>
      </c>
      <c r="I97" s="307"/>
      <c r="J97" s="202">
        <v>5290.85</v>
      </c>
      <c r="K97" s="315"/>
      <c r="L97" s="328">
        <f t="shared" si="0"/>
        <v>2709.1499999999996</v>
      </c>
    </row>
    <row r="98" spans="1:12" ht="14.5">
      <c r="A98" s="302" t="s">
        <v>19</v>
      </c>
      <c r="C98" s="340">
        <v>418</v>
      </c>
      <c r="D98" s="307"/>
      <c r="F98" s="307" t="s">
        <v>234</v>
      </c>
      <c r="H98" s="343">
        <v>8500</v>
      </c>
      <c r="I98" s="307"/>
      <c r="J98" s="202">
        <v>8237.24</v>
      </c>
      <c r="K98" s="315"/>
      <c r="L98" s="328">
        <f t="shared" si="0"/>
        <v>262.76000000000022</v>
      </c>
    </row>
    <row r="99" spans="1:12" ht="14.5">
      <c r="A99" s="302" t="s">
        <v>257</v>
      </c>
      <c r="C99" s="340" t="s">
        <v>248</v>
      </c>
      <c r="D99" s="307"/>
      <c r="F99" s="307" t="s">
        <v>247</v>
      </c>
      <c r="H99" s="343">
        <v>15000</v>
      </c>
      <c r="I99" s="307"/>
      <c r="K99" s="315"/>
      <c r="L99" s="328">
        <f t="shared" si="0"/>
        <v>15000</v>
      </c>
    </row>
    <row r="100" spans="1:12" ht="14.5">
      <c r="A100" s="302" t="s">
        <v>50</v>
      </c>
      <c r="C100" s="340">
        <v>419</v>
      </c>
      <c r="D100" s="307"/>
      <c r="F100" s="307" t="s">
        <v>251</v>
      </c>
      <c r="H100" s="343">
        <v>15000</v>
      </c>
      <c r="I100" s="307"/>
      <c r="K100" s="315"/>
      <c r="L100" s="328">
        <f t="shared" si="0"/>
        <v>15000</v>
      </c>
    </row>
    <row r="101" spans="1:12" ht="15" thickBot="1">
      <c r="A101" s="307"/>
      <c r="B101" s="307"/>
      <c r="C101" s="340"/>
      <c r="D101" s="307"/>
      <c r="F101" s="333" t="s">
        <v>384</v>
      </c>
      <c r="H101" s="308">
        <f>SUM(H87:H100)</f>
        <v>220950</v>
      </c>
      <c r="I101" s="307"/>
      <c r="J101" s="308">
        <f t="shared" ref="J101:L101" si="3">SUM(J87:J100)</f>
        <v>81526.000000000015</v>
      </c>
      <c r="K101" s="332">
        <f t="shared" si="3"/>
        <v>0</v>
      </c>
      <c r="L101" s="308">
        <f t="shared" si="3"/>
        <v>139424</v>
      </c>
    </row>
    <row r="102" spans="1:12" ht="10.5" customHeight="1" thickTop="1">
      <c r="A102" s="307"/>
      <c r="B102" s="307"/>
      <c r="C102" s="340"/>
      <c r="D102" s="307"/>
      <c r="F102" s="307"/>
      <c r="H102" s="341"/>
      <c r="I102" s="307"/>
      <c r="K102" s="315"/>
      <c r="L102" s="328">
        <f t="shared" si="0"/>
        <v>0</v>
      </c>
    </row>
    <row r="103" spans="1:12" ht="14.5">
      <c r="A103" s="307"/>
      <c r="B103" s="307"/>
      <c r="C103" s="306" t="s">
        <v>13</v>
      </c>
      <c r="D103" s="307"/>
      <c r="F103" s="307"/>
      <c r="H103" s="341"/>
      <c r="I103" s="307"/>
      <c r="K103" s="315"/>
      <c r="L103" s="328">
        <f t="shared" si="0"/>
        <v>0</v>
      </c>
    </row>
    <row r="104" spans="1:12" ht="14.5">
      <c r="A104" s="302" t="s">
        <v>48</v>
      </c>
      <c r="C104" s="340">
        <v>501</v>
      </c>
      <c r="D104" s="307"/>
      <c r="F104" s="307" t="s">
        <v>236</v>
      </c>
      <c r="H104" s="300">
        <v>60000</v>
      </c>
      <c r="I104" s="307"/>
      <c r="K104" s="315"/>
      <c r="L104" s="328">
        <f t="shared" si="0"/>
        <v>60000</v>
      </c>
    </row>
    <row r="105" spans="1:12" ht="14.5">
      <c r="C105" s="340"/>
      <c r="D105" s="307"/>
      <c r="F105" s="307" t="s">
        <v>260</v>
      </c>
      <c r="H105" s="300">
        <v>20000</v>
      </c>
      <c r="I105" s="307"/>
      <c r="K105" s="315"/>
      <c r="L105" s="328">
        <f t="shared" si="0"/>
        <v>20000</v>
      </c>
    </row>
    <row r="106" spans="1:12" ht="15" thickBot="1">
      <c r="C106" s="340"/>
      <c r="D106" s="307"/>
      <c r="F106" s="333" t="s">
        <v>381</v>
      </c>
      <c r="H106" s="308">
        <f>SUM(H104:H105)</f>
        <v>80000</v>
      </c>
      <c r="I106" s="307"/>
      <c r="J106" s="308">
        <f t="shared" ref="J106:L106" si="4">SUM(J104:J105)</f>
        <v>0</v>
      </c>
      <c r="K106" s="332">
        <f t="shared" si="4"/>
        <v>0</v>
      </c>
      <c r="L106" s="308">
        <f t="shared" si="4"/>
        <v>80000</v>
      </c>
    </row>
    <row r="107" spans="1:12" ht="15" thickTop="1">
      <c r="C107" s="340"/>
      <c r="D107" s="307"/>
      <c r="F107" s="307"/>
      <c r="H107" s="341"/>
      <c r="I107" s="307"/>
      <c r="K107" s="315"/>
      <c r="L107" s="328">
        <f t="shared" si="0"/>
        <v>0</v>
      </c>
    </row>
    <row r="108" spans="1:12" ht="15" thickBot="1">
      <c r="C108" s="340"/>
      <c r="D108" s="307"/>
      <c r="F108" s="333" t="s">
        <v>269</v>
      </c>
      <c r="H108" s="308">
        <f>H69+H84+H101+H106</f>
        <v>1151580</v>
      </c>
      <c r="I108" s="307"/>
      <c r="J108" s="308">
        <f t="shared" ref="J108:L108" si="5">J69+J84+J101+J106</f>
        <v>576843.54</v>
      </c>
      <c r="K108" s="308">
        <f t="shared" si="5"/>
        <v>0</v>
      </c>
      <c r="L108" s="308">
        <f t="shared" si="5"/>
        <v>574736.46</v>
      </c>
    </row>
    <row r="109" spans="1:12" ht="15" thickTop="1">
      <c r="C109" s="340"/>
      <c r="D109" s="307"/>
      <c r="F109" s="307"/>
      <c r="G109" s="341"/>
      <c r="H109" s="307"/>
      <c r="I109" s="307"/>
      <c r="K109" s="315"/>
      <c r="L109" s="328"/>
    </row>
    <row r="110" spans="1:12" ht="14.5" thickBot="1">
      <c r="F110" s="329" t="s">
        <v>356</v>
      </c>
      <c r="K110" s="315"/>
      <c r="L110" s="328"/>
    </row>
    <row r="111" spans="1:12">
      <c r="F111" s="302" t="s">
        <v>357</v>
      </c>
      <c r="H111" s="162">
        <v>300000</v>
      </c>
      <c r="J111" s="162">
        <v>185360</v>
      </c>
      <c r="K111" s="315"/>
      <c r="L111" s="162">
        <f t="shared" si="0"/>
        <v>114640</v>
      </c>
    </row>
    <row r="112" spans="1:12">
      <c r="F112" s="302" t="s">
        <v>358</v>
      </c>
      <c r="J112" s="207">
        <v>40285</v>
      </c>
      <c r="K112" s="315"/>
      <c r="L112" s="328">
        <f t="shared" si="0"/>
        <v>-40285</v>
      </c>
    </row>
    <row r="113" spans="6:12">
      <c r="F113" s="302" t="s">
        <v>359</v>
      </c>
      <c r="J113" s="202">
        <v>52236</v>
      </c>
      <c r="K113" s="315"/>
      <c r="L113" s="328">
        <f t="shared" si="0"/>
        <v>-52236</v>
      </c>
    </row>
    <row r="114" spans="6:12" ht="15" thickBot="1">
      <c r="F114" s="333" t="s">
        <v>360</v>
      </c>
      <c r="H114" s="167">
        <f>SUM(H111:H113)</f>
        <v>300000</v>
      </c>
      <c r="J114" s="167">
        <f>SUM(J111:J113)</f>
        <v>277881</v>
      </c>
      <c r="K114" s="315"/>
      <c r="L114" s="167">
        <f>SUM(L111:L113)</f>
        <v>22119</v>
      </c>
    </row>
    <row r="115" spans="6:12" ht="14.5" thickTop="1">
      <c r="K115" s="315"/>
    </row>
    <row r="116" spans="6:12" ht="15" thickBot="1">
      <c r="F116" s="333" t="s">
        <v>361</v>
      </c>
      <c r="H116" s="167">
        <f>+H114+H108</f>
        <v>1451580</v>
      </c>
      <c r="J116" s="167">
        <f>+J114+J108</f>
        <v>854724.54</v>
      </c>
      <c r="K116" s="315"/>
      <c r="L116" s="167">
        <f>+L114+L108</f>
        <v>596855.46</v>
      </c>
    </row>
    <row r="117" spans="6:12" ht="14.5" thickTop="1"/>
  </sheetData>
  <mergeCells count="3">
    <mergeCell ref="H26:L26"/>
    <mergeCell ref="C58:D58"/>
    <mergeCell ref="F59:L59"/>
  </mergeCells>
  <pageMargins left="0.25" right="0.25" top="0.75" bottom="0.75" header="0.3" footer="0.3"/>
  <pageSetup scale="70" fitToHeight="2" orientation="portrait" r:id="rId1"/>
  <headerFooter alignWithMargins="0">
    <oddFooter xml:space="preserve">&amp;L&amp;F&amp;RPage &amp;P&amp;  of &amp;P        </oddFooter>
  </headerFooter>
  <rowBreaks count="1" manualBreakCount="1">
    <brk id="51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M27" sqref="M27"/>
    </sheetView>
  </sheetViews>
  <sheetFormatPr defaultRowHeight="12.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E21"/>
  <sheetViews>
    <sheetView showGridLines="0" workbookViewId="0">
      <selection activeCell="M27" sqref="M27"/>
    </sheetView>
  </sheetViews>
  <sheetFormatPr defaultRowHeight="12.5"/>
  <cols>
    <col min="2" max="2" width="28.453125" customWidth="1"/>
    <col min="3" max="3" width="2.453125" customWidth="1"/>
    <col min="4" max="4" width="8.08984375" customWidth="1"/>
    <col min="5" max="5" width="15.08984375" customWidth="1"/>
    <col min="250" max="250" width="28.453125" customWidth="1"/>
    <col min="251" max="251" width="2.453125" customWidth="1"/>
    <col min="252" max="253" width="10.36328125" bestFit="1" customWidth="1"/>
    <col min="254" max="254" width="11.36328125" bestFit="1" customWidth="1"/>
    <col min="255" max="255" width="3.08984375" customWidth="1"/>
    <col min="256" max="256" width="10.90625" bestFit="1" customWidth="1"/>
    <col min="257" max="257" width="14" bestFit="1" customWidth="1"/>
    <col min="258" max="258" width="9.6328125" bestFit="1" customWidth="1"/>
    <col min="259" max="259" width="1.90625" customWidth="1"/>
    <col min="260" max="260" width="11.36328125" bestFit="1" customWidth="1"/>
    <col min="506" max="506" width="28.453125" customWidth="1"/>
    <col min="507" max="507" width="2.453125" customWidth="1"/>
    <col min="508" max="509" width="10.36328125" bestFit="1" customWidth="1"/>
    <col min="510" max="510" width="11.36328125" bestFit="1" customWidth="1"/>
    <col min="511" max="511" width="3.08984375" customWidth="1"/>
    <col min="512" max="512" width="10.90625" bestFit="1" customWidth="1"/>
    <col min="513" max="513" width="14" bestFit="1" customWidth="1"/>
    <col min="514" max="514" width="9.6328125" bestFit="1" customWidth="1"/>
    <col min="515" max="515" width="1.90625" customWidth="1"/>
    <col min="516" max="516" width="11.36328125" bestFit="1" customWidth="1"/>
    <col min="762" max="762" width="28.453125" customWidth="1"/>
    <col min="763" max="763" width="2.453125" customWidth="1"/>
    <col min="764" max="765" width="10.36328125" bestFit="1" customWidth="1"/>
    <col min="766" max="766" width="11.36328125" bestFit="1" customWidth="1"/>
    <col min="767" max="767" width="3.08984375" customWidth="1"/>
    <col min="768" max="768" width="10.90625" bestFit="1" customWidth="1"/>
    <col min="769" max="769" width="14" bestFit="1" customWidth="1"/>
    <col min="770" max="770" width="9.6328125" bestFit="1" customWidth="1"/>
    <col min="771" max="771" width="1.90625" customWidth="1"/>
    <col min="772" max="772" width="11.36328125" bestFit="1" customWidth="1"/>
    <col min="1018" max="1018" width="28.453125" customWidth="1"/>
    <col min="1019" max="1019" width="2.453125" customWidth="1"/>
    <col min="1020" max="1021" width="10.36328125" bestFit="1" customWidth="1"/>
    <col min="1022" max="1022" width="11.36328125" bestFit="1" customWidth="1"/>
    <col min="1023" max="1023" width="3.08984375" customWidth="1"/>
    <col min="1024" max="1024" width="10.90625" bestFit="1" customWidth="1"/>
    <col min="1025" max="1025" width="14" bestFit="1" customWidth="1"/>
    <col min="1026" max="1026" width="9.6328125" bestFit="1" customWidth="1"/>
    <col min="1027" max="1027" width="1.90625" customWidth="1"/>
    <col min="1028" max="1028" width="11.36328125" bestFit="1" customWidth="1"/>
    <col min="1274" max="1274" width="28.453125" customWidth="1"/>
    <col min="1275" max="1275" width="2.453125" customWidth="1"/>
    <col min="1276" max="1277" width="10.36328125" bestFit="1" customWidth="1"/>
    <col min="1278" max="1278" width="11.36328125" bestFit="1" customWidth="1"/>
    <col min="1279" max="1279" width="3.08984375" customWidth="1"/>
    <col min="1280" max="1280" width="10.90625" bestFit="1" customWidth="1"/>
    <col min="1281" max="1281" width="14" bestFit="1" customWidth="1"/>
    <col min="1282" max="1282" width="9.6328125" bestFit="1" customWidth="1"/>
    <col min="1283" max="1283" width="1.90625" customWidth="1"/>
    <col min="1284" max="1284" width="11.36328125" bestFit="1" customWidth="1"/>
    <col min="1530" max="1530" width="28.453125" customWidth="1"/>
    <col min="1531" max="1531" width="2.453125" customWidth="1"/>
    <col min="1532" max="1533" width="10.36328125" bestFit="1" customWidth="1"/>
    <col min="1534" max="1534" width="11.36328125" bestFit="1" customWidth="1"/>
    <col min="1535" max="1535" width="3.08984375" customWidth="1"/>
    <col min="1536" max="1536" width="10.90625" bestFit="1" customWidth="1"/>
    <col min="1537" max="1537" width="14" bestFit="1" customWidth="1"/>
    <col min="1538" max="1538" width="9.6328125" bestFit="1" customWidth="1"/>
    <col min="1539" max="1539" width="1.90625" customWidth="1"/>
    <col min="1540" max="1540" width="11.36328125" bestFit="1" customWidth="1"/>
    <col min="1786" max="1786" width="28.453125" customWidth="1"/>
    <col min="1787" max="1787" width="2.453125" customWidth="1"/>
    <col min="1788" max="1789" width="10.36328125" bestFit="1" customWidth="1"/>
    <col min="1790" max="1790" width="11.36328125" bestFit="1" customWidth="1"/>
    <col min="1791" max="1791" width="3.08984375" customWidth="1"/>
    <col min="1792" max="1792" width="10.90625" bestFit="1" customWidth="1"/>
    <col min="1793" max="1793" width="14" bestFit="1" customWidth="1"/>
    <col min="1794" max="1794" width="9.6328125" bestFit="1" customWidth="1"/>
    <col min="1795" max="1795" width="1.90625" customWidth="1"/>
    <col min="1796" max="1796" width="11.36328125" bestFit="1" customWidth="1"/>
    <col min="2042" max="2042" width="28.453125" customWidth="1"/>
    <col min="2043" max="2043" width="2.453125" customWidth="1"/>
    <col min="2044" max="2045" width="10.36328125" bestFit="1" customWidth="1"/>
    <col min="2046" max="2046" width="11.36328125" bestFit="1" customWidth="1"/>
    <col min="2047" max="2047" width="3.08984375" customWidth="1"/>
    <col min="2048" max="2048" width="10.90625" bestFit="1" customWidth="1"/>
    <col min="2049" max="2049" width="14" bestFit="1" customWidth="1"/>
    <col min="2050" max="2050" width="9.6328125" bestFit="1" customWidth="1"/>
    <col min="2051" max="2051" width="1.90625" customWidth="1"/>
    <col min="2052" max="2052" width="11.36328125" bestFit="1" customWidth="1"/>
    <col min="2298" max="2298" width="28.453125" customWidth="1"/>
    <col min="2299" max="2299" width="2.453125" customWidth="1"/>
    <col min="2300" max="2301" width="10.36328125" bestFit="1" customWidth="1"/>
    <col min="2302" max="2302" width="11.36328125" bestFit="1" customWidth="1"/>
    <col min="2303" max="2303" width="3.08984375" customWidth="1"/>
    <col min="2304" max="2304" width="10.90625" bestFit="1" customWidth="1"/>
    <col min="2305" max="2305" width="14" bestFit="1" customWidth="1"/>
    <col min="2306" max="2306" width="9.6328125" bestFit="1" customWidth="1"/>
    <col min="2307" max="2307" width="1.90625" customWidth="1"/>
    <col min="2308" max="2308" width="11.36328125" bestFit="1" customWidth="1"/>
    <col min="2554" max="2554" width="28.453125" customWidth="1"/>
    <col min="2555" max="2555" width="2.453125" customWidth="1"/>
    <col min="2556" max="2557" width="10.36328125" bestFit="1" customWidth="1"/>
    <col min="2558" max="2558" width="11.36328125" bestFit="1" customWidth="1"/>
    <col min="2559" max="2559" width="3.08984375" customWidth="1"/>
    <col min="2560" max="2560" width="10.90625" bestFit="1" customWidth="1"/>
    <col min="2561" max="2561" width="14" bestFit="1" customWidth="1"/>
    <col min="2562" max="2562" width="9.6328125" bestFit="1" customWidth="1"/>
    <col min="2563" max="2563" width="1.90625" customWidth="1"/>
    <col min="2564" max="2564" width="11.36328125" bestFit="1" customWidth="1"/>
    <col min="2810" max="2810" width="28.453125" customWidth="1"/>
    <col min="2811" max="2811" width="2.453125" customWidth="1"/>
    <col min="2812" max="2813" width="10.36328125" bestFit="1" customWidth="1"/>
    <col min="2814" max="2814" width="11.36328125" bestFit="1" customWidth="1"/>
    <col min="2815" max="2815" width="3.08984375" customWidth="1"/>
    <col min="2816" max="2816" width="10.90625" bestFit="1" customWidth="1"/>
    <col min="2817" max="2817" width="14" bestFit="1" customWidth="1"/>
    <col min="2818" max="2818" width="9.6328125" bestFit="1" customWidth="1"/>
    <col min="2819" max="2819" width="1.90625" customWidth="1"/>
    <col min="2820" max="2820" width="11.36328125" bestFit="1" customWidth="1"/>
    <col min="3066" max="3066" width="28.453125" customWidth="1"/>
    <col min="3067" max="3067" width="2.453125" customWidth="1"/>
    <col min="3068" max="3069" width="10.36328125" bestFit="1" customWidth="1"/>
    <col min="3070" max="3070" width="11.36328125" bestFit="1" customWidth="1"/>
    <col min="3071" max="3071" width="3.08984375" customWidth="1"/>
    <col min="3072" max="3072" width="10.90625" bestFit="1" customWidth="1"/>
    <col min="3073" max="3073" width="14" bestFit="1" customWidth="1"/>
    <col min="3074" max="3074" width="9.6328125" bestFit="1" customWidth="1"/>
    <col min="3075" max="3075" width="1.90625" customWidth="1"/>
    <col min="3076" max="3076" width="11.36328125" bestFit="1" customWidth="1"/>
    <col min="3322" max="3322" width="28.453125" customWidth="1"/>
    <col min="3323" max="3323" width="2.453125" customWidth="1"/>
    <col min="3324" max="3325" width="10.36328125" bestFit="1" customWidth="1"/>
    <col min="3326" max="3326" width="11.36328125" bestFit="1" customWidth="1"/>
    <col min="3327" max="3327" width="3.08984375" customWidth="1"/>
    <col min="3328" max="3328" width="10.90625" bestFit="1" customWidth="1"/>
    <col min="3329" max="3329" width="14" bestFit="1" customWidth="1"/>
    <col min="3330" max="3330" width="9.6328125" bestFit="1" customWidth="1"/>
    <col min="3331" max="3331" width="1.90625" customWidth="1"/>
    <col min="3332" max="3332" width="11.36328125" bestFit="1" customWidth="1"/>
    <col min="3578" max="3578" width="28.453125" customWidth="1"/>
    <col min="3579" max="3579" width="2.453125" customWidth="1"/>
    <col min="3580" max="3581" width="10.36328125" bestFit="1" customWidth="1"/>
    <col min="3582" max="3582" width="11.36328125" bestFit="1" customWidth="1"/>
    <col min="3583" max="3583" width="3.08984375" customWidth="1"/>
    <col min="3584" max="3584" width="10.90625" bestFit="1" customWidth="1"/>
    <col min="3585" max="3585" width="14" bestFit="1" customWidth="1"/>
    <col min="3586" max="3586" width="9.6328125" bestFit="1" customWidth="1"/>
    <col min="3587" max="3587" width="1.90625" customWidth="1"/>
    <col min="3588" max="3588" width="11.36328125" bestFit="1" customWidth="1"/>
    <col min="3834" max="3834" width="28.453125" customWidth="1"/>
    <col min="3835" max="3835" width="2.453125" customWidth="1"/>
    <col min="3836" max="3837" width="10.36328125" bestFit="1" customWidth="1"/>
    <col min="3838" max="3838" width="11.36328125" bestFit="1" customWidth="1"/>
    <col min="3839" max="3839" width="3.08984375" customWidth="1"/>
    <col min="3840" max="3840" width="10.90625" bestFit="1" customWidth="1"/>
    <col min="3841" max="3841" width="14" bestFit="1" customWidth="1"/>
    <col min="3842" max="3842" width="9.6328125" bestFit="1" customWidth="1"/>
    <col min="3843" max="3843" width="1.90625" customWidth="1"/>
    <col min="3844" max="3844" width="11.36328125" bestFit="1" customWidth="1"/>
    <col min="4090" max="4090" width="28.453125" customWidth="1"/>
    <col min="4091" max="4091" width="2.453125" customWidth="1"/>
    <col min="4092" max="4093" width="10.36328125" bestFit="1" customWidth="1"/>
    <col min="4094" max="4094" width="11.36328125" bestFit="1" customWidth="1"/>
    <col min="4095" max="4095" width="3.08984375" customWidth="1"/>
    <col min="4096" max="4096" width="10.90625" bestFit="1" customWidth="1"/>
    <col min="4097" max="4097" width="14" bestFit="1" customWidth="1"/>
    <col min="4098" max="4098" width="9.6328125" bestFit="1" customWidth="1"/>
    <col min="4099" max="4099" width="1.90625" customWidth="1"/>
    <col min="4100" max="4100" width="11.36328125" bestFit="1" customWidth="1"/>
    <col min="4346" max="4346" width="28.453125" customWidth="1"/>
    <col min="4347" max="4347" width="2.453125" customWidth="1"/>
    <col min="4348" max="4349" width="10.36328125" bestFit="1" customWidth="1"/>
    <col min="4350" max="4350" width="11.36328125" bestFit="1" customWidth="1"/>
    <col min="4351" max="4351" width="3.08984375" customWidth="1"/>
    <col min="4352" max="4352" width="10.90625" bestFit="1" customWidth="1"/>
    <col min="4353" max="4353" width="14" bestFit="1" customWidth="1"/>
    <col min="4354" max="4354" width="9.6328125" bestFit="1" customWidth="1"/>
    <col min="4355" max="4355" width="1.90625" customWidth="1"/>
    <col min="4356" max="4356" width="11.36328125" bestFit="1" customWidth="1"/>
    <col min="4602" max="4602" width="28.453125" customWidth="1"/>
    <col min="4603" max="4603" width="2.453125" customWidth="1"/>
    <col min="4604" max="4605" width="10.36328125" bestFit="1" customWidth="1"/>
    <col min="4606" max="4606" width="11.36328125" bestFit="1" customWidth="1"/>
    <col min="4607" max="4607" width="3.08984375" customWidth="1"/>
    <col min="4608" max="4608" width="10.90625" bestFit="1" customWidth="1"/>
    <col min="4609" max="4609" width="14" bestFit="1" customWidth="1"/>
    <col min="4610" max="4610" width="9.6328125" bestFit="1" customWidth="1"/>
    <col min="4611" max="4611" width="1.90625" customWidth="1"/>
    <col min="4612" max="4612" width="11.36328125" bestFit="1" customWidth="1"/>
    <col min="4858" max="4858" width="28.453125" customWidth="1"/>
    <col min="4859" max="4859" width="2.453125" customWidth="1"/>
    <col min="4860" max="4861" width="10.36328125" bestFit="1" customWidth="1"/>
    <col min="4862" max="4862" width="11.36328125" bestFit="1" customWidth="1"/>
    <col min="4863" max="4863" width="3.08984375" customWidth="1"/>
    <col min="4864" max="4864" width="10.90625" bestFit="1" customWidth="1"/>
    <col min="4865" max="4865" width="14" bestFit="1" customWidth="1"/>
    <col min="4866" max="4866" width="9.6328125" bestFit="1" customWidth="1"/>
    <col min="4867" max="4867" width="1.90625" customWidth="1"/>
    <col min="4868" max="4868" width="11.36328125" bestFit="1" customWidth="1"/>
    <col min="5114" max="5114" width="28.453125" customWidth="1"/>
    <col min="5115" max="5115" width="2.453125" customWidth="1"/>
    <col min="5116" max="5117" width="10.36328125" bestFit="1" customWidth="1"/>
    <col min="5118" max="5118" width="11.36328125" bestFit="1" customWidth="1"/>
    <col min="5119" max="5119" width="3.08984375" customWidth="1"/>
    <col min="5120" max="5120" width="10.90625" bestFit="1" customWidth="1"/>
    <col min="5121" max="5121" width="14" bestFit="1" customWidth="1"/>
    <col min="5122" max="5122" width="9.6328125" bestFit="1" customWidth="1"/>
    <col min="5123" max="5123" width="1.90625" customWidth="1"/>
    <col min="5124" max="5124" width="11.36328125" bestFit="1" customWidth="1"/>
    <col min="5370" max="5370" width="28.453125" customWidth="1"/>
    <col min="5371" max="5371" width="2.453125" customWidth="1"/>
    <col min="5372" max="5373" width="10.36328125" bestFit="1" customWidth="1"/>
    <col min="5374" max="5374" width="11.36328125" bestFit="1" customWidth="1"/>
    <col min="5375" max="5375" width="3.08984375" customWidth="1"/>
    <col min="5376" max="5376" width="10.90625" bestFit="1" customWidth="1"/>
    <col min="5377" max="5377" width="14" bestFit="1" customWidth="1"/>
    <col min="5378" max="5378" width="9.6328125" bestFit="1" customWidth="1"/>
    <col min="5379" max="5379" width="1.90625" customWidth="1"/>
    <col min="5380" max="5380" width="11.36328125" bestFit="1" customWidth="1"/>
    <col min="5626" max="5626" width="28.453125" customWidth="1"/>
    <col min="5627" max="5627" width="2.453125" customWidth="1"/>
    <col min="5628" max="5629" width="10.36328125" bestFit="1" customWidth="1"/>
    <col min="5630" max="5630" width="11.36328125" bestFit="1" customWidth="1"/>
    <col min="5631" max="5631" width="3.08984375" customWidth="1"/>
    <col min="5632" max="5632" width="10.90625" bestFit="1" customWidth="1"/>
    <col min="5633" max="5633" width="14" bestFit="1" customWidth="1"/>
    <col min="5634" max="5634" width="9.6328125" bestFit="1" customWidth="1"/>
    <col min="5635" max="5635" width="1.90625" customWidth="1"/>
    <col min="5636" max="5636" width="11.36328125" bestFit="1" customWidth="1"/>
    <col min="5882" max="5882" width="28.453125" customWidth="1"/>
    <col min="5883" max="5883" width="2.453125" customWidth="1"/>
    <col min="5884" max="5885" width="10.36328125" bestFit="1" customWidth="1"/>
    <col min="5886" max="5886" width="11.36328125" bestFit="1" customWidth="1"/>
    <col min="5887" max="5887" width="3.08984375" customWidth="1"/>
    <col min="5888" max="5888" width="10.90625" bestFit="1" customWidth="1"/>
    <col min="5889" max="5889" width="14" bestFit="1" customWidth="1"/>
    <col min="5890" max="5890" width="9.6328125" bestFit="1" customWidth="1"/>
    <col min="5891" max="5891" width="1.90625" customWidth="1"/>
    <col min="5892" max="5892" width="11.36328125" bestFit="1" customWidth="1"/>
    <col min="6138" max="6138" width="28.453125" customWidth="1"/>
    <col min="6139" max="6139" width="2.453125" customWidth="1"/>
    <col min="6140" max="6141" width="10.36328125" bestFit="1" customWidth="1"/>
    <col min="6142" max="6142" width="11.36328125" bestFit="1" customWidth="1"/>
    <col min="6143" max="6143" width="3.08984375" customWidth="1"/>
    <col min="6144" max="6144" width="10.90625" bestFit="1" customWidth="1"/>
    <col min="6145" max="6145" width="14" bestFit="1" customWidth="1"/>
    <col min="6146" max="6146" width="9.6328125" bestFit="1" customWidth="1"/>
    <col min="6147" max="6147" width="1.90625" customWidth="1"/>
    <col min="6148" max="6148" width="11.36328125" bestFit="1" customWidth="1"/>
    <col min="6394" max="6394" width="28.453125" customWidth="1"/>
    <col min="6395" max="6395" width="2.453125" customWidth="1"/>
    <col min="6396" max="6397" width="10.36328125" bestFit="1" customWidth="1"/>
    <col min="6398" max="6398" width="11.36328125" bestFit="1" customWidth="1"/>
    <col min="6399" max="6399" width="3.08984375" customWidth="1"/>
    <col min="6400" max="6400" width="10.90625" bestFit="1" customWidth="1"/>
    <col min="6401" max="6401" width="14" bestFit="1" customWidth="1"/>
    <col min="6402" max="6402" width="9.6328125" bestFit="1" customWidth="1"/>
    <col min="6403" max="6403" width="1.90625" customWidth="1"/>
    <col min="6404" max="6404" width="11.36328125" bestFit="1" customWidth="1"/>
    <col min="6650" max="6650" width="28.453125" customWidth="1"/>
    <col min="6651" max="6651" width="2.453125" customWidth="1"/>
    <col min="6652" max="6653" width="10.36328125" bestFit="1" customWidth="1"/>
    <col min="6654" max="6654" width="11.36328125" bestFit="1" customWidth="1"/>
    <col min="6655" max="6655" width="3.08984375" customWidth="1"/>
    <col min="6656" max="6656" width="10.90625" bestFit="1" customWidth="1"/>
    <col min="6657" max="6657" width="14" bestFit="1" customWidth="1"/>
    <col min="6658" max="6658" width="9.6328125" bestFit="1" customWidth="1"/>
    <col min="6659" max="6659" width="1.90625" customWidth="1"/>
    <col min="6660" max="6660" width="11.36328125" bestFit="1" customWidth="1"/>
    <col min="6906" max="6906" width="28.453125" customWidth="1"/>
    <col min="6907" max="6907" width="2.453125" customWidth="1"/>
    <col min="6908" max="6909" width="10.36328125" bestFit="1" customWidth="1"/>
    <col min="6910" max="6910" width="11.36328125" bestFit="1" customWidth="1"/>
    <col min="6911" max="6911" width="3.08984375" customWidth="1"/>
    <col min="6912" max="6912" width="10.90625" bestFit="1" customWidth="1"/>
    <col min="6913" max="6913" width="14" bestFit="1" customWidth="1"/>
    <col min="6914" max="6914" width="9.6328125" bestFit="1" customWidth="1"/>
    <col min="6915" max="6915" width="1.90625" customWidth="1"/>
    <col min="6916" max="6916" width="11.36328125" bestFit="1" customWidth="1"/>
    <col min="7162" max="7162" width="28.453125" customWidth="1"/>
    <col min="7163" max="7163" width="2.453125" customWidth="1"/>
    <col min="7164" max="7165" width="10.36328125" bestFit="1" customWidth="1"/>
    <col min="7166" max="7166" width="11.36328125" bestFit="1" customWidth="1"/>
    <col min="7167" max="7167" width="3.08984375" customWidth="1"/>
    <col min="7168" max="7168" width="10.90625" bestFit="1" customWidth="1"/>
    <col min="7169" max="7169" width="14" bestFit="1" customWidth="1"/>
    <col min="7170" max="7170" width="9.6328125" bestFit="1" customWidth="1"/>
    <col min="7171" max="7171" width="1.90625" customWidth="1"/>
    <col min="7172" max="7172" width="11.36328125" bestFit="1" customWidth="1"/>
    <col min="7418" max="7418" width="28.453125" customWidth="1"/>
    <col min="7419" max="7419" width="2.453125" customWidth="1"/>
    <col min="7420" max="7421" width="10.36328125" bestFit="1" customWidth="1"/>
    <col min="7422" max="7422" width="11.36328125" bestFit="1" customWidth="1"/>
    <col min="7423" max="7423" width="3.08984375" customWidth="1"/>
    <col min="7424" max="7424" width="10.90625" bestFit="1" customWidth="1"/>
    <col min="7425" max="7425" width="14" bestFit="1" customWidth="1"/>
    <col min="7426" max="7426" width="9.6328125" bestFit="1" customWidth="1"/>
    <col min="7427" max="7427" width="1.90625" customWidth="1"/>
    <col min="7428" max="7428" width="11.36328125" bestFit="1" customWidth="1"/>
    <col min="7674" max="7674" width="28.453125" customWidth="1"/>
    <col min="7675" max="7675" width="2.453125" customWidth="1"/>
    <col min="7676" max="7677" width="10.36328125" bestFit="1" customWidth="1"/>
    <col min="7678" max="7678" width="11.36328125" bestFit="1" customWidth="1"/>
    <col min="7679" max="7679" width="3.08984375" customWidth="1"/>
    <col min="7680" max="7680" width="10.90625" bestFit="1" customWidth="1"/>
    <col min="7681" max="7681" width="14" bestFit="1" customWidth="1"/>
    <col min="7682" max="7682" width="9.6328125" bestFit="1" customWidth="1"/>
    <col min="7683" max="7683" width="1.90625" customWidth="1"/>
    <col min="7684" max="7684" width="11.36328125" bestFit="1" customWidth="1"/>
    <col min="7930" max="7930" width="28.453125" customWidth="1"/>
    <col min="7931" max="7931" width="2.453125" customWidth="1"/>
    <col min="7932" max="7933" width="10.36328125" bestFit="1" customWidth="1"/>
    <col min="7934" max="7934" width="11.36328125" bestFit="1" customWidth="1"/>
    <col min="7935" max="7935" width="3.08984375" customWidth="1"/>
    <col min="7936" max="7936" width="10.90625" bestFit="1" customWidth="1"/>
    <col min="7937" max="7937" width="14" bestFit="1" customWidth="1"/>
    <col min="7938" max="7938" width="9.6328125" bestFit="1" customWidth="1"/>
    <col min="7939" max="7939" width="1.90625" customWidth="1"/>
    <col min="7940" max="7940" width="11.36328125" bestFit="1" customWidth="1"/>
    <col min="8186" max="8186" width="28.453125" customWidth="1"/>
    <col min="8187" max="8187" width="2.453125" customWidth="1"/>
    <col min="8188" max="8189" width="10.36328125" bestFit="1" customWidth="1"/>
    <col min="8190" max="8190" width="11.36328125" bestFit="1" customWidth="1"/>
    <col min="8191" max="8191" width="3.08984375" customWidth="1"/>
    <col min="8192" max="8192" width="10.90625" bestFit="1" customWidth="1"/>
    <col min="8193" max="8193" width="14" bestFit="1" customWidth="1"/>
    <col min="8194" max="8194" width="9.6328125" bestFit="1" customWidth="1"/>
    <col min="8195" max="8195" width="1.90625" customWidth="1"/>
    <col min="8196" max="8196" width="11.36328125" bestFit="1" customWidth="1"/>
    <col min="8442" max="8442" width="28.453125" customWidth="1"/>
    <col min="8443" max="8443" width="2.453125" customWidth="1"/>
    <col min="8444" max="8445" width="10.36328125" bestFit="1" customWidth="1"/>
    <col min="8446" max="8446" width="11.36328125" bestFit="1" customWidth="1"/>
    <col min="8447" max="8447" width="3.08984375" customWidth="1"/>
    <col min="8448" max="8448" width="10.90625" bestFit="1" customWidth="1"/>
    <col min="8449" max="8449" width="14" bestFit="1" customWidth="1"/>
    <col min="8450" max="8450" width="9.6328125" bestFit="1" customWidth="1"/>
    <col min="8451" max="8451" width="1.90625" customWidth="1"/>
    <col min="8452" max="8452" width="11.36328125" bestFit="1" customWidth="1"/>
    <col min="8698" max="8698" width="28.453125" customWidth="1"/>
    <col min="8699" max="8699" width="2.453125" customWidth="1"/>
    <col min="8700" max="8701" width="10.36328125" bestFit="1" customWidth="1"/>
    <col min="8702" max="8702" width="11.36328125" bestFit="1" customWidth="1"/>
    <col min="8703" max="8703" width="3.08984375" customWidth="1"/>
    <col min="8704" max="8704" width="10.90625" bestFit="1" customWidth="1"/>
    <col min="8705" max="8705" width="14" bestFit="1" customWidth="1"/>
    <col min="8706" max="8706" width="9.6328125" bestFit="1" customWidth="1"/>
    <col min="8707" max="8707" width="1.90625" customWidth="1"/>
    <col min="8708" max="8708" width="11.36328125" bestFit="1" customWidth="1"/>
    <col min="8954" max="8954" width="28.453125" customWidth="1"/>
    <col min="8955" max="8955" width="2.453125" customWidth="1"/>
    <col min="8956" max="8957" width="10.36328125" bestFit="1" customWidth="1"/>
    <col min="8958" max="8958" width="11.36328125" bestFit="1" customWidth="1"/>
    <col min="8959" max="8959" width="3.08984375" customWidth="1"/>
    <col min="8960" max="8960" width="10.90625" bestFit="1" customWidth="1"/>
    <col min="8961" max="8961" width="14" bestFit="1" customWidth="1"/>
    <col min="8962" max="8962" width="9.6328125" bestFit="1" customWidth="1"/>
    <col min="8963" max="8963" width="1.90625" customWidth="1"/>
    <col min="8964" max="8964" width="11.36328125" bestFit="1" customWidth="1"/>
    <col min="9210" max="9210" width="28.453125" customWidth="1"/>
    <col min="9211" max="9211" width="2.453125" customWidth="1"/>
    <col min="9212" max="9213" width="10.36328125" bestFit="1" customWidth="1"/>
    <col min="9214" max="9214" width="11.36328125" bestFit="1" customWidth="1"/>
    <col min="9215" max="9215" width="3.08984375" customWidth="1"/>
    <col min="9216" max="9216" width="10.90625" bestFit="1" customWidth="1"/>
    <col min="9217" max="9217" width="14" bestFit="1" customWidth="1"/>
    <col min="9218" max="9218" width="9.6328125" bestFit="1" customWidth="1"/>
    <col min="9219" max="9219" width="1.90625" customWidth="1"/>
    <col min="9220" max="9220" width="11.36328125" bestFit="1" customWidth="1"/>
    <col min="9466" max="9466" width="28.453125" customWidth="1"/>
    <col min="9467" max="9467" width="2.453125" customWidth="1"/>
    <col min="9468" max="9469" width="10.36328125" bestFit="1" customWidth="1"/>
    <col min="9470" max="9470" width="11.36328125" bestFit="1" customWidth="1"/>
    <col min="9471" max="9471" width="3.08984375" customWidth="1"/>
    <col min="9472" max="9472" width="10.90625" bestFit="1" customWidth="1"/>
    <col min="9473" max="9473" width="14" bestFit="1" customWidth="1"/>
    <col min="9474" max="9474" width="9.6328125" bestFit="1" customWidth="1"/>
    <col min="9475" max="9475" width="1.90625" customWidth="1"/>
    <col min="9476" max="9476" width="11.36328125" bestFit="1" customWidth="1"/>
    <col min="9722" max="9722" width="28.453125" customWidth="1"/>
    <col min="9723" max="9723" width="2.453125" customWidth="1"/>
    <col min="9724" max="9725" width="10.36328125" bestFit="1" customWidth="1"/>
    <col min="9726" max="9726" width="11.36328125" bestFit="1" customWidth="1"/>
    <col min="9727" max="9727" width="3.08984375" customWidth="1"/>
    <col min="9728" max="9728" width="10.90625" bestFit="1" customWidth="1"/>
    <col min="9729" max="9729" width="14" bestFit="1" customWidth="1"/>
    <col min="9730" max="9730" width="9.6328125" bestFit="1" customWidth="1"/>
    <col min="9731" max="9731" width="1.90625" customWidth="1"/>
    <col min="9732" max="9732" width="11.36328125" bestFit="1" customWidth="1"/>
    <col min="9978" max="9978" width="28.453125" customWidth="1"/>
    <col min="9979" max="9979" width="2.453125" customWidth="1"/>
    <col min="9980" max="9981" width="10.36328125" bestFit="1" customWidth="1"/>
    <col min="9982" max="9982" width="11.36328125" bestFit="1" customWidth="1"/>
    <col min="9983" max="9983" width="3.08984375" customWidth="1"/>
    <col min="9984" max="9984" width="10.90625" bestFit="1" customWidth="1"/>
    <col min="9985" max="9985" width="14" bestFit="1" customWidth="1"/>
    <col min="9986" max="9986" width="9.6328125" bestFit="1" customWidth="1"/>
    <col min="9987" max="9987" width="1.90625" customWidth="1"/>
    <col min="9988" max="9988" width="11.36328125" bestFit="1" customWidth="1"/>
    <col min="10234" max="10234" width="28.453125" customWidth="1"/>
    <col min="10235" max="10235" width="2.453125" customWidth="1"/>
    <col min="10236" max="10237" width="10.36328125" bestFit="1" customWidth="1"/>
    <col min="10238" max="10238" width="11.36328125" bestFit="1" customWidth="1"/>
    <col min="10239" max="10239" width="3.08984375" customWidth="1"/>
    <col min="10240" max="10240" width="10.90625" bestFit="1" customWidth="1"/>
    <col min="10241" max="10241" width="14" bestFit="1" customWidth="1"/>
    <col min="10242" max="10242" width="9.6328125" bestFit="1" customWidth="1"/>
    <col min="10243" max="10243" width="1.90625" customWidth="1"/>
    <col min="10244" max="10244" width="11.36328125" bestFit="1" customWidth="1"/>
    <col min="10490" max="10490" width="28.453125" customWidth="1"/>
    <col min="10491" max="10491" width="2.453125" customWidth="1"/>
    <col min="10492" max="10493" width="10.36328125" bestFit="1" customWidth="1"/>
    <col min="10494" max="10494" width="11.36328125" bestFit="1" customWidth="1"/>
    <col min="10495" max="10495" width="3.08984375" customWidth="1"/>
    <col min="10496" max="10496" width="10.90625" bestFit="1" customWidth="1"/>
    <col min="10497" max="10497" width="14" bestFit="1" customWidth="1"/>
    <col min="10498" max="10498" width="9.6328125" bestFit="1" customWidth="1"/>
    <col min="10499" max="10499" width="1.90625" customWidth="1"/>
    <col min="10500" max="10500" width="11.36328125" bestFit="1" customWidth="1"/>
    <col min="10746" max="10746" width="28.453125" customWidth="1"/>
    <col min="10747" max="10747" width="2.453125" customWidth="1"/>
    <col min="10748" max="10749" width="10.36328125" bestFit="1" customWidth="1"/>
    <col min="10750" max="10750" width="11.36328125" bestFit="1" customWidth="1"/>
    <col min="10751" max="10751" width="3.08984375" customWidth="1"/>
    <col min="10752" max="10752" width="10.90625" bestFit="1" customWidth="1"/>
    <col min="10753" max="10753" width="14" bestFit="1" customWidth="1"/>
    <col min="10754" max="10754" width="9.6328125" bestFit="1" customWidth="1"/>
    <col min="10755" max="10755" width="1.90625" customWidth="1"/>
    <col min="10756" max="10756" width="11.36328125" bestFit="1" customWidth="1"/>
    <col min="11002" max="11002" width="28.453125" customWidth="1"/>
    <col min="11003" max="11003" width="2.453125" customWidth="1"/>
    <col min="11004" max="11005" width="10.36328125" bestFit="1" customWidth="1"/>
    <col min="11006" max="11006" width="11.36328125" bestFit="1" customWidth="1"/>
    <col min="11007" max="11007" width="3.08984375" customWidth="1"/>
    <col min="11008" max="11008" width="10.90625" bestFit="1" customWidth="1"/>
    <col min="11009" max="11009" width="14" bestFit="1" customWidth="1"/>
    <col min="11010" max="11010" width="9.6328125" bestFit="1" customWidth="1"/>
    <col min="11011" max="11011" width="1.90625" customWidth="1"/>
    <col min="11012" max="11012" width="11.36328125" bestFit="1" customWidth="1"/>
    <col min="11258" max="11258" width="28.453125" customWidth="1"/>
    <col min="11259" max="11259" width="2.453125" customWidth="1"/>
    <col min="11260" max="11261" width="10.36328125" bestFit="1" customWidth="1"/>
    <col min="11262" max="11262" width="11.36328125" bestFit="1" customWidth="1"/>
    <col min="11263" max="11263" width="3.08984375" customWidth="1"/>
    <col min="11264" max="11264" width="10.90625" bestFit="1" customWidth="1"/>
    <col min="11265" max="11265" width="14" bestFit="1" customWidth="1"/>
    <col min="11266" max="11266" width="9.6328125" bestFit="1" customWidth="1"/>
    <col min="11267" max="11267" width="1.90625" customWidth="1"/>
    <col min="11268" max="11268" width="11.36328125" bestFit="1" customWidth="1"/>
    <col min="11514" max="11514" width="28.453125" customWidth="1"/>
    <col min="11515" max="11515" width="2.453125" customWidth="1"/>
    <col min="11516" max="11517" width="10.36328125" bestFit="1" customWidth="1"/>
    <col min="11518" max="11518" width="11.36328125" bestFit="1" customWidth="1"/>
    <col min="11519" max="11519" width="3.08984375" customWidth="1"/>
    <col min="11520" max="11520" width="10.90625" bestFit="1" customWidth="1"/>
    <col min="11521" max="11521" width="14" bestFit="1" customWidth="1"/>
    <col min="11522" max="11522" width="9.6328125" bestFit="1" customWidth="1"/>
    <col min="11523" max="11523" width="1.90625" customWidth="1"/>
    <col min="11524" max="11524" width="11.36328125" bestFit="1" customWidth="1"/>
    <col min="11770" max="11770" width="28.453125" customWidth="1"/>
    <col min="11771" max="11771" width="2.453125" customWidth="1"/>
    <col min="11772" max="11773" width="10.36328125" bestFit="1" customWidth="1"/>
    <col min="11774" max="11774" width="11.36328125" bestFit="1" customWidth="1"/>
    <col min="11775" max="11775" width="3.08984375" customWidth="1"/>
    <col min="11776" max="11776" width="10.90625" bestFit="1" customWidth="1"/>
    <col min="11777" max="11777" width="14" bestFit="1" customWidth="1"/>
    <col min="11778" max="11778" width="9.6328125" bestFit="1" customWidth="1"/>
    <col min="11779" max="11779" width="1.90625" customWidth="1"/>
    <col min="11780" max="11780" width="11.36328125" bestFit="1" customWidth="1"/>
    <col min="12026" max="12026" width="28.453125" customWidth="1"/>
    <col min="12027" max="12027" width="2.453125" customWidth="1"/>
    <col min="12028" max="12029" width="10.36328125" bestFit="1" customWidth="1"/>
    <col min="12030" max="12030" width="11.36328125" bestFit="1" customWidth="1"/>
    <col min="12031" max="12031" width="3.08984375" customWidth="1"/>
    <col min="12032" max="12032" width="10.90625" bestFit="1" customWidth="1"/>
    <col min="12033" max="12033" width="14" bestFit="1" customWidth="1"/>
    <col min="12034" max="12034" width="9.6328125" bestFit="1" customWidth="1"/>
    <col min="12035" max="12035" width="1.90625" customWidth="1"/>
    <col min="12036" max="12036" width="11.36328125" bestFit="1" customWidth="1"/>
    <col min="12282" max="12282" width="28.453125" customWidth="1"/>
    <col min="12283" max="12283" width="2.453125" customWidth="1"/>
    <col min="12284" max="12285" width="10.36328125" bestFit="1" customWidth="1"/>
    <col min="12286" max="12286" width="11.36328125" bestFit="1" customWidth="1"/>
    <col min="12287" max="12287" width="3.08984375" customWidth="1"/>
    <col min="12288" max="12288" width="10.90625" bestFit="1" customWidth="1"/>
    <col min="12289" max="12289" width="14" bestFit="1" customWidth="1"/>
    <col min="12290" max="12290" width="9.6328125" bestFit="1" customWidth="1"/>
    <col min="12291" max="12291" width="1.90625" customWidth="1"/>
    <col min="12292" max="12292" width="11.36328125" bestFit="1" customWidth="1"/>
    <col min="12538" max="12538" width="28.453125" customWidth="1"/>
    <col min="12539" max="12539" width="2.453125" customWidth="1"/>
    <col min="12540" max="12541" width="10.36328125" bestFit="1" customWidth="1"/>
    <col min="12542" max="12542" width="11.36328125" bestFit="1" customWidth="1"/>
    <col min="12543" max="12543" width="3.08984375" customWidth="1"/>
    <col min="12544" max="12544" width="10.90625" bestFit="1" customWidth="1"/>
    <col min="12545" max="12545" width="14" bestFit="1" customWidth="1"/>
    <col min="12546" max="12546" width="9.6328125" bestFit="1" customWidth="1"/>
    <col min="12547" max="12547" width="1.90625" customWidth="1"/>
    <col min="12548" max="12548" width="11.36328125" bestFit="1" customWidth="1"/>
    <col min="12794" max="12794" width="28.453125" customWidth="1"/>
    <col min="12795" max="12795" width="2.453125" customWidth="1"/>
    <col min="12796" max="12797" width="10.36328125" bestFit="1" customWidth="1"/>
    <col min="12798" max="12798" width="11.36328125" bestFit="1" customWidth="1"/>
    <col min="12799" max="12799" width="3.08984375" customWidth="1"/>
    <col min="12800" max="12800" width="10.90625" bestFit="1" customWidth="1"/>
    <col min="12801" max="12801" width="14" bestFit="1" customWidth="1"/>
    <col min="12802" max="12802" width="9.6328125" bestFit="1" customWidth="1"/>
    <col min="12803" max="12803" width="1.90625" customWidth="1"/>
    <col min="12804" max="12804" width="11.36328125" bestFit="1" customWidth="1"/>
    <col min="13050" max="13050" width="28.453125" customWidth="1"/>
    <col min="13051" max="13051" width="2.453125" customWidth="1"/>
    <col min="13052" max="13053" width="10.36328125" bestFit="1" customWidth="1"/>
    <col min="13054" max="13054" width="11.36328125" bestFit="1" customWidth="1"/>
    <col min="13055" max="13055" width="3.08984375" customWidth="1"/>
    <col min="13056" max="13056" width="10.90625" bestFit="1" customWidth="1"/>
    <col min="13057" max="13057" width="14" bestFit="1" customWidth="1"/>
    <col min="13058" max="13058" width="9.6328125" bestFit="1" customWidth="1"/>
    <col min="13059" max="13059" width="1.90625" customWidth="1"/>
    <col min="13060" max="13060" width="11.36328125" bestFit="1" customWidth="1"/>
    <col min="13306" max="13306" width="28.453125" customWidth="1"/>
    <col min="13307" max="13307" width="2.453125" customWidth="1"/>
    <col min="13308" max="13309" width="10.36328125" bestFit="1" customWidth="1"/>
    <col min="13310" max="13310" width="11.36328125" bestFit="1" customWidth="1"/>
    <col min="13311" max="13311" width="3.08984375" customWidth="1"/>
    <col min="13312" max="13312" width="10.90625" bestFit="1" customWidth="1"/>
    <col min="13313" max="13313" width="14" bestFit="1" customWidth="1"/>
    <col min="13314" max="13314" width="9.6328125" bestFit="1" customWidth="1"/>
    <col min="13315" max="13315" width="1.90625" customWidth="1"/>
    <col min="13316" max="13316" width="11.36328125" bestFit="1" customWidth="1"/>
    <col min="13562" max="13562" width="28.453125" customWidth="1"/>
    <col min="13563" max="13563" width="2.453125" customWidth="1"/>
    <col min="13564" max="13565" width="10.36328125" bestFit="1" customWidth="1"/>
    <col min="13566" max="13566" width="11.36328125" bestFit="1" customWidth="1"/>
    <col min="13567" max="13567" width="3.08984375" customWidth="1"/>
    <col min="13568" max="13568" width="10.90625" bestFit="1" customWidth="1"/>
    <col min="13569" max="13569" width="14" bestFit="1" customWidth="1"/>
    <col min="13570" max="13570" width="9.6328125" bestFit="1" customWidth="1"/>
    <col min="13571" max="13571" width="1.90625" customWidth="1"/>
    <col min="13572" max="13572" width="11.36328125" bestFit="1" customWidth="1"/>
    <col min="13818" max="13818" width="28.453125" customWidth="1"/>
    <col min="13819" max="13819" width="2.453125" customWidth="1"/>
    <col min="13820" max="13821" width="10.36328125" bestFit="1" customWidth="1"/>
    <col min="13822" max="13822" width="11.36328125" bestFit="1" customWidth="1"/>
    <col min="13823" max="13823" width="3.08984375" customWidth="1"/>
    <col min="13824" max="13824" width="10.90625" bestFit="1" customWidth="1"/>
    <col min="13825" max="13825" width="14" bestFit="1" customWidth="1"/>
    <col min="13826" max="13826" width="9.6328125" bestFit="1" customWidth="1"/>
    <col min="13827" max="13827" width="1.90625" customWidth="1"/>
    <col min="13828" max="13828" width="11.36328125" bestFit="1" customWidth="1"/>
    <col min="14074" max="14074" width="28.453125" customWidth="1"/>
    <col min="14075" max="14075" width="2.453125" customWidth="1"/>
    <col min="14076" max="14077" width="10.36328125" bestFit="1" customWidth="1"/>
    <col min="14078" max="14078" width="11.36328125" bestFit="1" customWidth="1"/>
    <col min="14079" max="14079" width="3.08984375" customWidth="1"/>
    <col min="14080" max="14080" width="10.90625" bestFit="1" customWidth="1"/>
    <col min="14081" max="14081" width="14" bestFit="1" customWidth="1"/>
    <col min="14082" max="14082" width="9.6328125" bestFit="1" customWidth="1"/>
    <col min="14083" max="14083" width="1.90625" customWidth="1"/>
    <col min="14084" max="14084" width="11.36328125" bestFit="1" customWidth="1"/>
    <col min="14330" max="14330" width="28.453125" customWidth="1"/>
    <col min="14331" max="14331" width="2.453125" customWidth="1"/>
    <col min="14332" max="14333" width="10.36328125" bestFit="1" customWidth="1"/>
    <col min="14334" max="14334" width="11.36328125" bestFit="1" customWidth="1"/>
    <col min="14335" max="14335" width="3.08984375" customWidth="1"/>
    <col min="14336" max="14336" width="10.90625" bestFit="1" customWidth="1"/>
    <col min="14337" max="14337" width="14" bestFit="1" customWidth="1"/>
    <col min="14338" max="14338" width="9.6328125" bestFit="1" customWidth="1"/>
    <col min="14339" max="14339" width="1.90625" customWidth="1"/>
    <col min="14340" max="14340" width="11.36328125" bestFit="1" customWidth="1"/>
    <col min="14586" max="14586" width="28.453125" customWidth="1"/>
    <col min="14587" max="14587" width="2.453125" customWidth="1"/>
    <col min="14588" max="14589" width="10.36328125" bestFit="1" customWidth="1"/>
    <col min="14590" max="14590" width="11.36328125" bestFit="1" customWidth="1"/>
    <col min="14591" max="14591" width="3.08984375" customWidth="1"/>
    <col min="14592" max="14592" width="10.90625" bestFit="1" customWidth="1"/>
    <col min="14593" max="14593" width="14" bestFit="1" customWidth="1"/>
    <col min="14594" max="14594" width="9.6328125" bestFit="1" customWidth="1"/>
    <col min="14595" max="14595" width="1.90625" customWidth="1"/>
    <col min="14596" max="14596" width="11.36328125" bestFit="1" customWidth="1"/>
    <col min="14842" max="14842" width="28.453125" customWidth="1"/>
    <col min="14843" max="14843" width="2.453125" customWidth="1"/>
    <col min="14844" max="14845" width="10.36328125" bestFit="1" customWidth="1"/>
    <col min="14846" max="14846" width="11.36328125" bestFit="1" customWidth="1"/>
    <col min="14847" max="14847" width="3.08984375" customWidth="1"/>
    <col min="14848" max="14848" width="10.90625" bestFit="1" customWidth="1"/>
    <col min="14849" max="14849" width="14" bestFit="1" customWidth="1"/>
    <col min="14850" max="14850" width="9.6328125" bestFit="1" customWidth="1"/>
    <col min="14851" max="14851" width="1.90625" customWidth="1"/>
    <col min="14852" max="14852" width="11.36328125" bestFit="1" customWidth="1"/>
    <col min="15098" max="15098" width="28.453125" customWidth="1"/>
    <col min="15099" max="15099" width="2.453125" customWidth="1"/>
    <col min="15100" max="15101" width="10.36328125" bestFit="1" customWidth="1"/>
    <col min="15102" max="15102" width="11.36328125" bestFit="1" customWidth="1"/>
    <col min="15103" max="15103" width="3.08984375" customWidth="1"/>
    <col min="15104" max="15104" width="10.90625" bestFit="1" customWidth="1"/>
    <col min="15105" max="15105" width="14" bestFit="1" customWidth="1"/>
    <col min="15106" max="15106" width="9.6328125" bestFit="1" customWidth="1"/>
    <col min="15107" max="15107" width="1.90625" customWidth="1"/>
    <col min="15108" max="15108" width="11.36328125" bestFit="1" customWidth="1"/>
    <col min="15354" max="15354" width="28.453125" customWidth="1"/>
    <col min="15355" max="15355" width="2.453125" customWidth="1"/>
    <col min="15356" max="15357" width="10.36328125" bestFit="1" customWidth="1"/>
    <col min="15358" max="15358" width="11.36328125" bestFit="1" customWidth="1"/>
    <col min="15359" max="15359" width="3.08984375" customWidth="1"/>
    <col min="15360" max="15360" width="10.90625" bestFit="1" customWidth="1"/>
    <col min="15361" max="15361" width="14" bestFit="1" customWidth="1"/>
    <col min="15362" max="15362" width="9.6328125" bestFit="1" customWidth="1"/>
    <col min="15363" max="15363" width="1.90625" customWidth="1"/>
    <col min="15364" max="15364" width="11.36328125" bestFit="1" customWidth="1"/>
    <col min="15610" max="15610" width="28.453125" customWidth="1"/>
    <col min="15611" max="15611" width="2.453125" customWidth="1"/>
    <col min="15612" max="15613" width="10.36328125" bestFit="1" customWidth="1"/>
    <col min="15614" max="15614" width="11.36328125" bestFit="1" customWidth="1"/>
    <col min="15615" max="15615" width="3.08984375" customWidth="1"/>
    <col min="15616" max="15616" width="10.90625" bestFit="1" customWidth="1"/>
    <col min="15617" max="15617" width="14" bestFit="1" customWidth="1"/>
    <col min="15618" max="15618" width="9.6328125" bestFit="1" customWidth="1"/>
    <col min="15619" max="15619" width="1.90625" customWidth="1"/>
    <col min="15620" max="15620" width="11.36328125" bestFit="1" customWidth="1"/>
    <col min="15866" max="15866" width="28.453125" customWidth="1"/>
    <col min="15867" max="15867" width="2.453125" customWidth="1"/>
    <col min="15868" max="15869" width="10.36328125" bestFit="1" customWidth="1"/>
    <col min="15870" max="15870" width="11.36328125" bestFit="1" customWidth="1"/>
    <col min="15871" max="15871" width="3.08984375" customWidth="1"/>
    <col min="15872" max="15872" width="10.90625" bestFit="1" customWidth="1"/>
    <col min="15873" max="15873" width="14" bestFit="1" customWidth="1"/>
    <col min="15874" max="15874" width="9.6328125" bestFit="1" customWidth="1"/>
    <col min="15875" max="15875" width="1.90625" customWidth="1"/>
    <col min="15876" max="15876" width="11.36328125" bestFit="1" customWidth="1"/>
    <col min="16122" max="16122" width="28.453125" customWidth="1"/>
    <col min="16123" max="16123" width="2.453125" customWidth="1"/>
    <col min="16124" max="16125" width="10.36328125" bestFit="1" customWidth="1"/>
    <col min="16126" max="16126" width="11.36328125" bestFit="1" customWidth="1"/>
    <col min="16127" max="16127" width="3.08984375" customWidth="1"/>
    <col min="16128" max="16128" width="10.90625" bestFit="1" customWidth="1"/>
    <col min="16129" max="16129" width="14" bestFit="1" customWidth="1"/>
    <col min="16130" max="16130" width="9.6328125" bestFit="1" customWidth="1"/>
    <col min="16131" max="16131" width="1.90625" customWidth="1"/>
    <col min="16132" max="16132" width="11.36328125" bestFit="1" customWidth="1"/>
  </cols>
  <sheetData>
    <row r="7" spans="2:5">
      <c r="D7" s="1133"/>
      <c r="E7" s="1133"/>
    </row>
    <row r="8" spans="2:5" ht="36.75" customHeight="1">
      <c r="D8" s="67"/>
      <c r="E8" s="68" t="s">
        <v>289</v>
      </c>
    </row>
    <row r="9" spans="2:5">
      <c r="B9" t="s">
        <v>133</v>
      </c>
      <c r="C9" s="40"/>
      <c r="D9" s="69"/>
      <c r="E9" s="70">
        <v>129250</v>
      </c>
    </row>
    <row r="10" spans="2:5">
      <c r="B10" t="s">
        <v>134</v>
      </c>
      <c r="C10" s="44"/>
      <c r="D10" s="69"/>
      <c r="E10" s="71">
        <v>721380</v>
      </c>
    </row>
    <row r="11" spans="2:5">
      <c r="B11" t="s">
        <v>135</v>
      </c>
      <c r="C11" s="44"/>
      <c r="D11" s="69"/>
      <c r="E11" s="71">
        <v>220950</v>
      </c>
    </row>
    <row r="12" spans="2:5">
      <c r="B12" t="s">
        <v>136</v>
      </c>
      <c r="C12" s="44"/>
      <c r="D12" s="69"/>
      <c r="E12" s="72">
        <v>80000</v>
      </c>
    </row>
    <row r="13" spans="2:5">
      <c r="B13" s="1" t="s">
        <v>283</v>
      </c>
      <c r="C13" s="40"/>
      <c r="D13" s="74"/>
      <c r="E13" s="73">
        <f>SUM(E9:E12)</f>
        <v>1151580</v>
      </c>
    </row>
    <row r="14" spans="2:5">
      <c r="B14" s="1" t="s">
        <v>284</v>
      </c>
      <c r="C14" s="40"/>
      <c r="D14" s="74"/>
      <c r="E14" s="265">
        <v>300000</v>
      </c>
    </row>
    <row r="15" spans="2:5">
      <c r="B15" s="1" t="s">
        <v>285</v>
      </c>
      <c r="C15" s="40"/>
      <c r="D15" s="69"/>
      <c r="E15" s="73">
        <f>SUM(E13:E14)</f>
        <v>1451580</v>
      </c>
    </row>
    <row r="18" spans="2:2">
      <c r="B18" s="1" t="s">
        <v>286</v>
      </c>
    </row>
    <row r="19" spans="2:2">
      <c r="B19" s="1" t="s">
        <v>280</v>
      </c>
    </row>
    <row r="20" spans="2:2">
      <c r="B20" s="1" t="s">
        <v>288</v>
      </c>
    </row>
    <row r="21" spans="2:2">
      <c r="B21" s="1" t="s">
        <v>287</v>
      </c>
    </row>
  </sheetData>
  <mergeCells count="1">
    <mergeCell ref="D7:E7"/>
  </mergeCells>
  <pageMargins left="0.75" right="0.75" top="1" bottom="1" header="0.5" footer="0.5"/>
  <pageSetup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7:K75"/>
  <sheetViews>
    <sheetView showGridLines="0" topLeftCell="A34" zoomScaleNormal="100" workbookViewId="0">
      <selection activeCell="L50" sqref="L50"/>
    </sheetView>
  </sheetViews>
  <sheetFormatPr defaultRowHeight="14"/>
  <cols>
    <col min="1" max="1" width="24.08984375" style="76" customWidth="1"/>
    <col min="2" max="2" width="3.6328125" style="76" customWidth="1"/>
    <col min="3" max="3" width="21.08984375" style="76" customWidth="1"/>
    <col min="4" max="4" width="9.6328125" style="76" customWidth="1"/>
    <col min="5" max="5" width="59" style="76" bestFit="1" customWidth="1"/>
    <col min="6" max="6" width="6.08984375" style="76" customWidth="1"/>
    <col min="7" max="7" width="12.90625" style="76" customWidth="1"/>
    <col min="8" max="8" width="16" style="76" customWidth="1"/>
    <col min="9" max="9" width="3.90625" style="76" customWidth="1"/>
    <col min="10" max="10" width="12.6328125" style="76" bestFit="1" customWidth="1"/>
    <col min="11" max="11" width="3.6328125" style="76" customWidth="1"/>
    <col min="12" max="12" width="13.54296875" style="76" customWidth="1"/>
    <col min="13" max="255" width="9.08984375" style="76"/>
    <col min="256" max="256" width="20" style="76" customWidth="1"/>
    <col min="257" max="257" width="16" style="76" bestFit="1" customWidth="1"/>
    <col min="258" max="258" width="5.6328125" style="76" bestFit="1" customWidth="1"/>
    <col min="259" max="259" width="7.6328125" style="76" customWidth="1"/>
    <col min="260" max="260" width="44.453125" style="76" customWidth="1"/>
    <col min="261" max="261" width="3.36328125" style="76" customWidth="1"/>
    <col min="262" max="262" width="10.36328125" style="76" bestFit="1" customWidth="1"/>
    <col min="263" max="263" width="12" style="76" customWidth="1"/>
    <col min="264" max="511" width="9.08984375" style="76"/>
    <col min="512" max="512" width="20" style="76" customWidth="1"/>
    <col min="513" max="513" width="16" style="76" bestFit="1" customWidth="1"/>
    <col min="514" max="514" width="5.6328125" style="76" bestFit="1" customWidth="1"/>
    <col min="515" max="515" width="7.6328125" style="76" customWidth="1"/>
    <col min="516" max="516" width="44.453125" style="76" customWidth="1"/>
    <col min="517" max="517" width="3.36328125" style="76" customWidth="1"/>
    <col min="518" max="518" width="10.36328125" style="76" bestFit="1" customWidth="1"/>
    <col min="519" max="519" width="12" style="76" customWidth="1"/>
    <col min="520" max="767" width="9.08984375" style="76"/>
    <col min="768" max="768" width="20" style="76" customWidth="1"/>
    <col min="769" max="769" width="16" style="76" bestFit="1" customWidth="1"/>
    <col min="770" max="770" width="5.6328125" style="76" bestFit="1" customWidth="1"/>
    <col min="771" max="771" width="7.6328125" style="76" customWidth="1"/>
    <col min="772" max="772" width="44.453125" style="76" customWidth="1"/>
    <col min="773" max="773" width="3.36328125" style="76" customWidth="1"/>
    <col min="774" max="774" width="10.36328125" style="76" bestFit="1" customWidth="1"/>
    <col min="775" max="775" width="12" style="76" customWidth="1"/>
    <col min="776" max="1023" width="9.08984375" style="76"/>
    <col min="1024" max="1024" width="20" style="76" customWidth="1"/>
    <col min="1025" max="1025" width="16" style="76" bestFit="1" customWidth="1"/>
    <col min="1026" max="1026" width="5.6328125" style="76" bestFit="1" customWidth="1"/>
    <col min="1027" max="1027" width="7.6328125" style="76" customWidth="1"/>
    <col min="1028" max="1028" width="44.453125" style="76" customWidth="1"/>
    <col min="1029" max="1029" width="3.36328125" style="76" customWidth="1"/>
    <col min="1030" max="1030" width="10.36328125" style="76" bestFit="1" customWidth="1"/>
    <col min="1031" max="1031" width="12" style="76" customWidth="1"/>
    <col min="1032" max="1279" width="9.08984375" style="76"/>
    <col min="1280" max="1280" width="20" style="76" customWidth="1"/>
    <col min="1281" max="1281" width="16" style="76" bestFit="1" customWidth="1"/>
    <col min="1282" max="1282" width="5.6328125" style="76" bestFit="1" customWidth="1"/>
    <col min="1283" max="1283" width="7.6328125" style="76" customWidth="1"/>
    <col min="1284" max="1284" width="44.453125" style="76" customWidth="1"/>
    <col min="1285" max="1285" width="3.36328125" style="76" customWidth="1"/>
    <col min="1286" max="1286" width="10.36328125" style="76" bestFit="1" customWidth="1"/>
    <col min="1287" max="1287" width="12" style="76" customWidth="1"/>
    <col min="1288" max="1535" width="9.08984375" style="76"/>
    <col min="1536" max="1536" width="20" style="76" customWidth="1"/>
    <col min="1537" max="1537" width="16" style="76" bestFit="1" customWidth="1"/>
    <col min="1538" max="1538" width="5.6328125" style="76" bestFit="1" customWidth="1"/>
    <col min="1539" max="1539" width="7.6328125" style="76" customWidth="1"/>
    <col min="1540" max="1540" width="44.453125" style="76" customWidth="1"/>
    <col min="1541" max="1541" width="3.36328125" style="76" customWidth="1"/>
    <col min="1542" max="1542" width="10.36328125" style="76" bestFit="1" customWidth="1"/>
    <col min="1543" max="1543" width="12" style="76" customWidth="1"/>
    <col min="1544" max="1791" width="9.08984375" style="76"/>
    <col min="1792" max="1792" width="20" style="76" customWidth="1"/>
    <col min="1793" max="1793" width="16" style="76" bestFit="1" customWidth="1"/>
    <col min="1794" max="1794" width="5.6328125" style="76" bestFit="1" customWidth="1"/>
    <col min="1795" max="1795" width="7.6328125" style="76" customWidth="1"/>
    <col min="1796" max="1796" width="44.453125" style="76" customWidth="1"/>
    <col min="1797" max="1797" width="3.36328125" style="76" customWidth="1"/>
    <col min="1798" max="1798" width="10.36328125" style="76" bestFit="1" customWidth="1"/>
    <col min="1799" max="1799" width="12" style="76" customWidth="1"/>
    <col min="1800" max="2047" width="9.08984375" style="76"/>
    <col min="2048" max="2048" width="20" style="76" customWidth="1"/>
    <col min="2049" max="2049" width="16" style="76" bestFit="1" customWidth="1"/>
    <col min="2050" max="2050" width="5.6328125" style="76" bestFit="1" customWidth="1"/>
    <col min="2051" max="2051" width="7.6328125" style="76" customWidth="1"/>
    <col min="2052" max="2052" width="44.453125" style="76" customWidth="1"/>
    <col min="2053" max="2053" width="3.36328125" style="76" customWidth="1"/>
    <col min="2054" max="2054" width="10.36328125" style="76" bestFit="1" customWidth="1"/>
    <col min="2055" max="2055" width="12" style="76" customWidth="1"/>
    <col min="2056" max="2303" width="9.08984375" style="76"/>
    <col min="2304" max="2304" width="20" style="76" customWidth="1"/>
    <col min="2305" max="2305" width="16" style="76" bestFit="1" customWidth="1"/>
    <col min="2306" max="2306" width="5.6328125" style="76" bestFit="1" customWidth="1"/>
    <col min="2307" max="2307" width="7.6328125" style="76" customWidth="1"/>
    <col min="2308" max="2308" width="44.453125" style="76" customWidth="1"/>
    <col min="2309" max="2309" width="3.36328125" style="76" customWidth="1"/>
    <col min="2310" max="2310" width="10.36328125" style="76" bestFit="1" customWidth="1"/>
    <col min="2311" max="2311" width="12" style="76" customWidth="1"/>
    <col min="2312" max="2559" width="9.08984375" style="76"/>
    <col min="2560" max="2560" width="20" style="76" customWidth="1"/>
    <col min="2561" max="2561" width="16" style="76" bestFit="1" customWidth="1"/>
    <col min="2562" max="2562" width="5.6328125" style="76" bestFit="1" customWidth="1"/>
    <col min="2563" max="2563" width="7.6328125" style="76" customWidth="1"/>
    <col min="2564" max="2564" width="44.453125" style="76" customWidth="1"/>
    <col min="2565" max="2565" width="3.36328125" style="76" customWidth="1"/>
    <col min="2566" max="2566" width="10.36328125" style="76" bestFit="1" customWidth="1"/>
    <col min="2567" max="2567" width="12" style="76" customWidth="1"/>
    <col min="2568" max="2815" width="9.08984375" style="76"/>
    <col min="2816" max="2816" width="20" style="76" customWidth="1"/>
    <col min="2817" max="2817" width="16" style="76" bestFit="1" customWidth="1"/>
    <col min="2818" max="2818" width="5.6328125" style="76" bestFit="1" customWidth="1"/>
    <col min="2819" max="2819" width="7.6328125" style="76" customWidth="1"/>
    <col min="2820" max="2820" width="44.453125" style="76" customWidth="1"/>
    <col min="2821" max="2821" width="3.36328125" style="76" customWidth="1"/>
    <col min="2822" max="2822" width="10.36328125" style="76" bestFit="1" customWidth="1"/>
    <col min="2823" max="2823" width="12" style="76" customWidth="1"/>
    <col min="2824" max="3071" width="9.08984375" style="76"/>
    <col min="3072" max="3072" width="20" style="76" customWidth="1"/>
    <col min="3073" max="3073" width="16" style="76" bestFit="1" customWidth="1"/>
    <col min="3074" max="3074" width="5.6328125" style="76" bestFit="1" customWidth="1"/>
    <col min="3075" max="3075" width="7.6328125" style="76" customWidth="1"/>
    <col min="3076" max="3076" width="44.453125" style="76" customWidth="1"/>
    <col min="3077" max="3077" width="3.36328125" style="76" customWidth="1"/>
    <col min="3078" max="3078" width="10.36328125" style="76" bestFit="1" customWidth="1"/>
    <col min="3079" max="3079" width="12" style="76" customWidth="1"/>
    <col min="3080" max="3327" width="9.08984375" style="76"/>
    <col min="3328" max="3328" width="20" style="76" customWidth="1"/>
    <col min="3329" max="3329" width="16" style="76" bestFit="1" customWidth="1"/>
    <col min="3330" max="3330" width="5.6328125" style="76" bestFit="1" customWidth="1"/>
    <col min="3331" max="3331" width="7.6328125" style="76" customWidth="1"/>
    <col min="3332" max="3332" width="44.453125" style="76" customWidth="1"/>
    <col min="3333" max="3333" width="3.36328125" style="76" customWidth="1"/>
    <col min="3334" max="3334" width="10.36328125" style="76" bestFit="1" customWidth="1"/>
    <col min="3335" max="3335" width="12" style="76" customWidth="1"/>
    <col min="3336" max="3583" width="9.08984375" style="76"/>
    <col min="3584" max="3584" width="20" style="76" customWidth="1"/>
    <col min="3585" max="3585" width="16" style="76" bestFit="1" customWidth="1"/>
    <col min="3586" max="3586" width="5.6328125" style="76" bestFit="1" customWidth="1"/>
    <col min="3587" max="3587" width="7.6328125" style="76" customWidth="1"/>
    <col min="3588" max="3588" width="44.453125" style="76" customWidth="1"/>
    <col min="3589" max="3589" width="3.36328125" style="76" customWidth="1"/>
    <col min="3590" max="3590" width="10.36328125" style="76" bestFit="1" customWidth="1"/>
    <col min="3591" max="3591" width="12" style="76" customWidth="1"/>
    <col min="3592" max="3839" width="9.08984375" style="76"/>
    <col min="3840" max="3840" width="20" style="76" customWidth="1"/>
    <col min="3841" max="3841" width="16" style="76" bestFit="1" customWidth="1"/>
    <col min="3842" max="3842" width="5.6328125" style="76" bestFit="1" customWidth="1"/>
    <col min="3843" max="3843" width="7.6328125" style="76" customWidth="1"/>
    <col min="3844" max="3844" width="44.453125" style="76" customWidth="1"/>
    <col min="3845" max="3845" width="3.36328125" style="76" customWidth="1"/>
    <col min="3846" max="3846" width="10.36328125" style="76" bestFit="1" customWidth="1"/>
    <col min="3847" max="3847" width="12" style="76" customWidth="1"/>
    <col min="3848" max="4095" width="9.08984375" style="76"/>
    <col min="4096" max="4096" width="20" style="76" customWidth="1"/>
    <col min="4097" max="4097" width="16" style="76" bestFit="1" customWidth="1"/>
    <col min="4098" max="4098" width="5.6328125" style="76" bestFit="1" customWidth="1"/>
    <col min="4099" max="4099" width="7.6328125" style="76" customWidth="1"/>
    <col min="4100" max="4100" width="44.453125" style="76" customWidth="1"/>
    <col min="4101" max="4101" width="3.36328125" style="76" customWidth="1"/>
    <col min="4102" max="4102" width="10.36328125" style="76" bestFit="1" customWidth="1"/>
    <col min="4103" max="4103" width="12" style="76" customWidth="1"/>
    <col min="4104" max="4351" width="9.08984375" style="76"/>
    <col min="4352" max="4352" width="20" style="76" customWidth="1"/>
    <col min="4353" max="4353" width="16" style="76" bestFit="1" customWidth="1"/>
    <col min="4354" max="4354" width="5.6328125" style="76" bestFit="1" customWidth="1"/>
    <col min="4355" max="4355" width="7.6328125" style="76" customWidth="1"/>
    <col min="4356" max="4356" width="44.453125" style="76" customWidth="1"/>
    <col min="4357" max="4357" width="3.36328125" style="76" customWidth="1"/>
    <col min="4358" max="4358" width="10.36328125" style="76" bestFit="1" customWidth="1"/>
    <col min="4359" max="4359" width="12" style="76" customWidth="1"/>
    <col min="4360" max="4607" width="9.08984375" style="76"/>
    <col min="4608" max="4608" width="20" style="76" customWidth="1"/>
    <col min="4609" max="4609" width="16" style="76" bestFit="1" customWidth="1"/>
    <col min="4610" max="4610" width="5.6328125" style="76" bestFit="1" customWidth="1"/>
    <col min="4611" max="4611" width="7.6328125" style="76" customWidth="1"/>
    <col min="4612" max="4612" width="44.453125" style="76" customWidth="1"/>
    <col min="4613" max="4613" width="3.36328125" style="76" customWidth="1"/>
    <col min="4614" max="4614" width="10.36328125" style="76" bestFit="1" customWidth="1"/>
    <col min="4615" max="4615" width="12" style="76" customWidth="1"/>
    <col min="4616" max="4863" width="9.08984375" style="76"/>
    <col min="4864" max="4864" width="20" style="76" customWidth="1"/>
    <col min="4865" max="4865" width="16" style="76" bestFit="1" customWidth="1"/>
    <col min="4866" max="4866" width="5.6328125" style="76" bestFit="1" customWidth="1"/>
    <col min="4867" max="4867" width="7.6328125" style="76" customWidth="1"/>
    <col min="4868" max="4868" width="44.453125" style="76" customWidth="1"/>
    <col min="4869" max="4869" width="3.36328125" style="76" customWidth="1"/>
    <col min="4870" max="4870" width="10.36328125" style="76" bestFit="1" customWidth="1"/>
    <col min="4871" max="4871" width="12" style="76" customWidth="1"/>
    <col min="4872" max="5119" width="9.08984375" style="76"/>
    <col min="5120" max="5120" width="20" style="76" customWidth="1"/>
    <col min="5121" max="5121" width="16" style="76" bestFit="1" customWidth="1"/>
    <col min="5122" max="5122" width="5.6328125" style="76" bestFit="1" customWidth="1"/>
    <col min="5123" max="5123" width="7.6328125" style="76" customWidth="1"/>
    <col min="5124" max="5124" width="44.453125" style="76" customWidth="1"/>
    <col min="5125" max="5125" width="3.36328125" style="76" customWidth="1"/>
    <col min="5126" max="5126" width="10.36328125" style="76" bestFit="1" customWidth="1"/>
    <col min="5127" max="5127" width="12" style="76" customWidth="1"/>
    <col min="5128" max="5375" width="9.08984375" style="76"/>
    <col min="5376" max="5376" width="20" style="76" customWidth="1"/>
    <col min="5377" max="5377" width="16" style="76" bestFit="1" customWidth="1"/>
    <col min="5378" max="5378" width="5.6328125" style="76" bestFit="1" customWidth="1"/>
    <col min="5379" max="5379" width="7.6328125" style="76" customWidth="1"/>
    <col min="5380" max="5380" width="44.453125" style="76" customWidth="1"/>
    <col min="5381" max="5381" width="3.36328125" style="76" customWidth="1"/>
    <col min="5382" max="5382" width="10.36328125" style="76" bestFit="1" customWidth="1"/>
    <col min="5383" max="5383" width="12" style="76" customWidth="1"/>
    <col min="5384" max="5631" width="9.08984375" style="76"/>
    <col min="5632" max="5632" width="20" style="76" customWidth="1"/>
    <col min="5633" max="5633" width="16" style="76" bestFit="1" customWidth="1"/>
    <col min="5634" max="5634" width="5.6328125" style="76" bestFit="1" customWidth="1"/>
    <col min="5635" max="5635" width="7.6328125" style="76" customWidth="1"/>
    <col min="5636" max="5636" width="44.453125" style="76" customWidth="1"/>
    <col min="5637" max="5637" width="3.36328125" style="76" customWidth="1"/>
    <col min="5638" max="5638" width="10.36328125" style="76" bestFit="1" customWidth="1"/>
    <col min="5639" max="5639" width="12" style="76" customWidth="1"/>
    <col min="5640" max="5887" width="9.08984375" style="76"/>
    <col min="5888" max="5888" width="20" style="76" customWidth="1"/>
    <col min="5889" max="5889" width="16" style="76" bestFit="1" customWidth="1"/>
    <col min="5890" max="5890" width="5.6328125" style="76" bestFit="1" customWidth="1"/>
    <col min="5891" max="5891" width="7.6328125" style="76" customWidth="1"/>
    <col min="5892" max="5892" width="44.453125" style="76" customWidth="1"/>
    <col min="5893" max="5893" width="3.36328125" style="76" customWidth="1"/>
    <col min="5894" max="5894" width="10.36328125" style="76" bestFit="1" customWidth="1"/>
    <col min="5895" max="5895" width="12" style="76" customWidth="1"/>
    <col min="5896" max="6143" width="9.08984375" style="76"/>
    <col min="6144" max="6144" width="20" style="76" customWidth="1"/>
    <col min="6145" max="6145" width="16" style="76" bestFit="1" customWidth="1"/>
    <col min="6146" max="6146" width="5.6328125" style="76" bestFit="1" customWidth="1"/>
    <col min="6147" max="6147" width="7.6328125" style="76" customWidth="1"/>
    <col min="6148" max="6148" width="44.453125" style="76" customWidth="1"/>
    <col min="6149" max="6149" width="3.36328125" style="76" customWidth="1"/>
    <col min="6150" max="6150" width="10.36328125" style="76" bestFit="1" customWidth="1"/>
    <col min="6151" max="6151" width="12" style="76" customWidth="1"/>
    <col min="6152" max="6399" width="9.08984375" style="76"/>
    <col min="6400" max="6400" width="20" style="76" customWidth="1"/>
    <col min="6401" max="6401" width="16" style="76" bestFit="1" customWidth="1"/>
    <col min="6402" max="6402" width="5.6328125" style="76" bestFit="1" customWidth="1"/>
    <col min="6403" max="6403" width="7.6328125" style="76" customWidth="1"/>
    <col min="6404" max="6404" width="44.453125" style="76" customWidth="1"/>
    <col min="6405" max="6405" width="3.36328125" style="76" customWidth="1"/>
    <col min="6406" max="6406" width="10.36328125" style="76" bestFit="1" customWidth="1"/>
    <col min="6407" max="6407" width="12" style="76" customWidth="1"/>
    <col min="6408" max="6655" width="9.08984375" style="76"/>
    <col min="6656" max="6656" width="20" style="76" customWidth="1"/>
    <col min="6657" max="6657" width="16" style="76" bestFit="1" customWidth="1"/>
    <col min="6658" max="6658" width="5.6328125" style="76" bestFit="1" customWidth="1"/>
    <col min="6659" max="6659" width="7.6328125" style="76" customWidth="1"/>
    <col min="6660" max="6660" width="44.453125" style="76" customWidth="1"/>
    <col min="6661" max="6661" width="3.36328125" style="76" customWidth="1"/>
    <col min="6662" max="6662" width="10.36328125" style="76" bestFit="1" customWidth="1"/>
    <col min="6663" max="6663" width="12" style="76" customWidth="1"/>
    <col min="6664" max="6911" width="9.08984375" style="76"/>
    <col min="6912" max="6912" width="20" style="76" customWidth="1"/>
    <col min="6913" max="6913" width="16" style="76" bestFit="1" customWidth="1"/>
    <col min="6914" max="6914" width="5.6328125" style="76" bestFit="1" customWidth="1"/>
    <col min="6915" max="6915" width="7.6328125" style="76" customWidth="1"/>
    <col min="6916" max="6916" width="44.453125" style="76" customWidth="1"/>
    <col min="6917" max="6917" width="3.36328125" style="76" customWidth="1"/>
    <col min="6918" max="6918" width="10.36328125" style="76" bestFit="1" customWidth="1"/>
    <col min="6919" max="6919" width="12" style="76" customWidth="1"/>
    <col min="6920" max="7167" width="9.08984375" style="76"/>
    <col min="7168" max="7168" width="20" style="76" customWidth="1"/>
    <col min="7169" max="7169" width="16" style="76" bestFit="1" customWidth="1"/>
    <col min="7170" max="7170" width="5.6328125" style="76" bestFit="1" customWidth="1"/>
    <col min="7171" max="7171" width="7.6328125" style="76" customWidth="1"/>
    <col min="7172" max="7172" width="44.453125" style="76" customWidth="1"/>
    <col min="7173" max="7173" width="3.36328125" style="76" customWidth="1"/>
    <col min="7174" max="7174" width="10.36328125" style="76" bestFit="1" customWidth="1"/>
    <col min="7175" max="7175" width="12" style="76" customWidth="1"/>
    <col min="7176" max="7423" width="9.08984375" style="76"/>
    <col min="7424" max="7424" width="20" style="76" customWidth="1"/>
    <col min="7425" max="7425" width="16" style="76" bestFit="1" customWidth="1"/>
    <col min="7426" max="7426" width="5.6328125" style="76" bestFit="1" customWidth="1"/>
    <col min="7427" max="7427" width="7.6328125" style="76" customWidth="1"/>
    <col min="7428" max="7428" width="44.453125" style="76" customWidth="1"/>
    <col min="7429" max="7429" width="3.36328125" style="76" customWidth="1"/>
    <col min="7430" max="7430" width="10.36328125" style="76" bestFit="1" customWidth="1"/>
    <col min="7431" max="7431" width="12" style="76" customWidth="1"/>
    <col min="7432" max="7679" width="9.08984375" style="76"/>
    <col min="7680" max="7680" width="20" style="76" customWidth="1"/>
    <col min="7681" max="7681" width="16" style="76" bestFit="1" customWidth="1"/>
    <col min="7682" max="7682" width="5.6328125" style="76" bestFit="1" customWidth="1"/>
    <col min="7683" max="7683" width="7.6328125" style="76" customWidth="1"/>
    <col min="7684" max="7684" width="44.453125" style="76" customWidth="1"/>
    <col min="7685" max="7685" width="3.36328125" style="76" customWidth="1"/>
    <col min="7686" max="7686" width="10.36328125" style="76" bestFit="1" customWidth="1"/>
    <col min="7687" max="7687" width="12" style="76" customWidth="1"/>
    <col min="7688" max="7935" width="9.08984375" style="76"/>
    <col min="7936" max="7936" width="20" style="76" customWidth="1"/>
    <col min="7937" max="7937" width="16" style="76" bestFit="1" customWidth="1"/>
    <col min="7938" max="7938" width="5.6328125" style="76" bestFit="1" customWidth="1"/>
    <col min="7939" max="7939" width="7.6328125" style="76" customWidth="1"/>
    <col min="7940" max="7940" width="44.453125" style="76" customWidth="1"/>
    <col min="7941" max="7941" width="3.36328125" style="76" customWidth="1"/>
    <col min="7942" max="7942" width="10.36328125" style="76" bestFit="1" customWidth="1"/>
    <col min="7943" max="7943" width="12" style="76" customWidth="1"/>
    <col min="7944" max="8191" width="9.08984375" style="76"/>
    <col min="8192" max="8192" width="20" style="76" customWidth="1"/>
    <col min="8193" max="8193" width="16" style="76" bestFit="1" customWidth="1"/>
    <col min="8194" max="8194" width="5.6328125" style="76" bestFit="1" customWidth="1"/>
    <col min="8195" max="8195" width="7.6328125" style="76" customWidth="1"/>
    <col min="8196" max="8196" width="44.453125" style="76" customWidth="1"/>
    <col min="8197" max="8197" width="3.36328125" style="76" customWidth="1"/>
    <col min="8198" max="8198" width="10.36328125" style="76" bestFit="1" customWidth="1"/>
    <col min="8199" max="8199" width="12" style="76" customWidth="1"/>
    <col min="8200" max="8447" width="9.08984375" style="76"/>
    <col min="8448" max="8448" width="20" style="76" customWidth="1"/>
    <col min="8449" max="8449" width="16" style="76" bestFit="1" customWidth="1"/>
    <col min="8450" max="8450" width="5.6328125" style="76" bestFit="1" customWidth="1"/>
    <col min="8451" max="8451" width="7.6328125" style="76" customWidth="1"/>
    <col min="8452" max="8452" width="44.453125" style="76" customWidth="1"/>
    <col min="8453" max="8453" width="3.36328125" style="76" customWidth="1"/>
    <col min="8454" max="8454" width="10.36328125" style="76" bestFit="1" customWidth="1"/>
    <col min="8455" max="8455" width="12" style="76" customWidth="1"/>
    <col min="8456" max="8703" width="9.08984375" style="76"/>
    <col min="8704" max="8704" width="20" style="76" customWidth="1"/>
    <col min="8705" max="8705" width="16" style="76" bestFit="1" customWidth="1"/>
    <col min="8706" max="8706" width="5.6328125" style="76" bestFit="1" customWidth="1"/>
    <col min="8707" max="8707" width="7.6328125" style="76" customWidth="1"/>
    <col min="8708" max="8708" width="44.453125" style="76" customWidth="1"/>
    <col min="8709" max="8709" width="3.36328125" style="76" customWidth="1"/>
    <col min="8710" max="8710" width="10.36328125" style="76" bestFit="1" customWidth="1"/>
    <col min="8711" max="8711" width="12" style="76" customWidth="1"/>
    <col min="8712" max="8959" width="9.08984375" style="76"/>
    <col min="8960" max="8960" width="20" style="76" customWidth="1"/>
    <col min="8961" max="8961" width="16" style="76" bestFit="1" customWidth="1"/>
    <col min="8962" max="8962" width="5.6328125" style="76" bestFit="1" customWidth="1"/>
    <col min="8963" max="8963" width="7.6328125" style="76" customWidth="1"/>
    <col min="8964" max="8964" width="44.453125" style="76" customWidth="1"/>
    <col min="8965" max="8965" width="3.36328125" style="76" customWidth="1"/>
    <col min="8966" max="8966" width="10.36328125" style="76" bestFit="1" customWidth="1"/>
    <col min="8967" max="8967" width="12" style="76" customWidth="1"/>
    <col min="8968" max="9215" width="9.08984375" style="76"/>
    <col min="9216" max="9216" width="20" style="76" customWidth="1"/>
    <col min="9217" max="9217" width="16" style="76" bestFit="1" customWidth="1"/>
    <col min="9218" max="9218" width="5.6328125" style="76" bestFit="1" customWidth="1"/>
    <col min="9219" max="9219" width="7.6328125" style="76" customWidth="1"/>
    <col min="9220" max="9220" width="44.453125" style="76" customWidth="1"/>
    <col min="9221" max="9221" width="3.36328125" style="76" customWidth="1"/>
    <col min="9222" max="9222" width="10.36328125" style="76" bestFit="1" customWidth="1"/>
    <col min="9223" max="9223" width="12" style="76" customWidth="1"/>
    <col min="9224" max="9471" width="9.08984375" style="76"/>
    <col min="9472" max="9472" width="20" style="76" customWidth="1"/>
    <col min="9473" max="9473" width="16" style="76" bestFit="1" customWidth="1"/>
    <col min="9474" max="9474" width="5.6328125" style="76" bestFit="1" customWidth="1"/>
    <col min="9475" max="9475" width="7.6328125" style="76" customWidth="1"/>
    <col min="9476" max="9476" width="44.453125" style="76" customWidth="1"/>
    <col min="9477" max="9477" width="3.36328125" style="76" customWidth="1"/>
    <col min="9478" max="9478" width="10.36328125" style="76" bestFit="1" customWidth="1"/>
    <col min="9479" max="9479" width="12" style="76" customWidth="1"/>
    <col min="9480" max="9727" width="9.08984375" style="76"/>
    <col min="9728" max="9728" width="20" style="76" customWidth="1"/>
    <col min="9729" max="9729" width="16" style="76" bestFit="1" customWidth="1"/>
    <col min="9730" max="9730" width="5.6328125" style="76" bestFit="1" customWidth="1"/>
    <col min="9731" max="9731" width="7.6328125" style="76" customWidth="1"/>
    <col min="9732" max="9732" width="44.453125" style="76" customWidth="1"/>
    <col min="9733" max="9733" width="3.36328125" style="76" customWidth="1"/>
    <col min="9734" max="9734" width="10.36328125" style="76" bestFit="1" customWidth="1"/>
    <col min="9735" max="9735" width="12" style="76" customWidth="1"/>
    <col min="9736" max="9983" width="9.08984375" style="76"/>
    <col min="9984" max="9984" width="20" style="76" customWidth="1"/>
    <col min="9985" max="9985" width="16" style="76" bestFit="1" customWidth="1"/>
    <col min="9986" max="9986" width="5.6328125" style="76" bestFit="1" customWidth="1"/>
    <col min="9987" max="9987" width="7.6328125" style="76" customWidth="1"/>
    <col min="9988" max="9988" width="44.453125" style="76" customWidth="1"/>
    <col min="9989" max="9989" width="3.36328125" style="76" customWidth="1"/>
    <col min="9990" max="9990" width="10.36328125" style="76" bestFit="1" customWidth="1"/>
    <col min="9991" max="9991" width="12" style="76" customWidth="1"/>
    <col min="9992" max="10239" width="9.08984375" style="76"/>
    <col min="10240" max="10240" width="20" style="76" customWidth="1"/>
    <col min="10241" max="10241" width="16" style="76" bestFit="1" customWidth="1"/>
    <col min="10242" max="10242" width="5.6328125" style="76" bestFit="1" customWidth="1"/>
    <col min="10243" max="10243" width="7.6328125" style="76" customWidth="1"/>
    <col min="10244" max="10244" width="44.453125" style="76" customWidth="1"/>
    <col min="10245" max="10245" width="3.36328125" style="76" customWidth="1"/>
    <col min="10246" max="10246" width="10.36328125" style="76" bestFit="1" customWidth="1"/>
    <col min="10247" max="10247" width="12" style="76" customWidth="1"/>
    <col min="10248" max="10495" width="9.08984375" style="76"/>
    <col min="10496" max="10496" width="20" style="76" customWidth="1"/>
    <col min="10497" max="10497" width="16" style="76" bestFit="1" customWidth="1"/>
    <col min="10498" max="10498" width="5.6328125" style="76" bestFit="1" customWidth="1"/>
    <col min="10499" max="10499" width="7.6328125" style="76" customWidth="1"/>
    <col min="10500" max="10500" width="44.453125" style="76" customWidth="1"/>
    <col min="10501" max="10501" width="3.36328125" style="76" customWidth="1"/>
    <col min="10502" max="10502" width="10.36328125" style="76" bestFit="1" customWidth="1"/>
    <col min="10503" max="10503" width="12" style="76" customWidth="1"/>
    <col min="10504" max="10751" width="9.08984375" style="76"/>
    <col min="10752" max="10752" width="20" style="76" customWidth="1"/>
    <col min="10753" max="10753" width="16" style="76" bestFit="1" customWidth="1"/>
    <col min="10754" max="10754" width="5.6328125" style="76" bestFit="1" customWidth="1"/>
    <col min="10755" max="10755" width="7.6328125" style="76" customWidth="1"/>
    <col min="10756" max="10756" width="44.453125" style="76" customWidth="1"/>
    <col min="10757" max="10757" width="3.36328125" style="76" customWidth="1"/>
    <col min="10758" max="10758" width="10.36328125" style="76" bestFit="1" customWidth="1"/>
    <col min="10759" max="10759" width="12" style="76" customWidth="1"/>
    <col min="10760" max="11007" width="9.08984375" style="76"/>
    <col min="11008" max="11008" width="20" style="76" customWidth="1"/>
    <col min="11009" max="11009" width="16" style="76" bestFit="1" customWidth="1"/>
    <col min="11010" max="11010" width="5.6328125" style="76" bestFit="1" customWidth="1"/>
    <col min="11011" max="11011" width="7.6328125" style="76" customWidth="1"/>
    <col min="11012" max="11012" width="44.453125" style="76" customWidth="1"/>
    <col min="11013" max="11013" width="3.36328125" style="76" customWidth="1"/>
    <col min="11014" max="11014" width="10.36328125" style="76" bestFit="1" customWidth="1"/>
    <col min="11015" max="11015" width="12" style="76" customWidth="1"/>
    <col min="11016" max="11263" width="9.08984375" style="76"/>
    <col min="11264" max="11264" width="20" style="76" customWidth="1"/>
    <col min="11265" max="11265" width="16" style="76" bestFit="1" customWidth="1"/>
    <col min="11266" max="11266" width="5.6328125" style="76" bestFit="1" customWidth="1"/>
    <col min="11267" max="11267" width="7.6328125" style="76" customWidth="1"/>
    <col min="11268" max="11268" width="44.453125" style="76" customWidth="1"/>
    <col min="11269" max="11269" width="3.36328125" style="76" customWidth="1"/>
    <col min="11270" max="11270" width="10.36328125" style="76" bestFit="1" customWidth="1"/>
    <col min="11271" max="11271" width="12" style="76" customWidth="1"/>
    <col min="11272" max="11519" width="9.08984375" style="76"/>
    <col min="11520" max="11520" width="20" style="76" customWidth="1"/>
    <col min="11521" max="11521" width="16" style="76" bestFit="1" customWidth="1"/>
    <col min="11522" max="11522" width="5.6328125" style="76" bestFit="1" customWidth="1"/>
    <col min="11523" max="11523" width="7.6328125" style="76" customWidth="1"/>
    <col min="11524" max="11524" width="44.453125" style="76" customWidth="1"/>
    <col min="11525" max="11525" width="3.36328125" style="76" customWidth="1"/>
    <col min="11526" max="11526" width="10.36328125" style="76" bestFit="1" customWidth="1"/>
    <col min="11527" max="11527" width="12" style="76" customWidth="1"/>
    <col min="11528" max="11775" width="9.08984375" style="76"/>
    <col min="11776" max="11776" width="20" style="76" customWidth="1"/>
    <col min="11777" max="11777" width="16" style="76" bestFit="1" customWidth="1"/>
    <col min="11778" max="11778" width="5.6328125" style="76" bestFit="1" customWidth="1"/>
    <col min="11779" max="11779" width="7.6328125" style="76" customWidth="1"/>
    <col min="11780" max="11780" width="44.453125" style="76" customWidth="1"/>
    <col min="11781" max="11781" width="3.36328125" style="76" customWidth="1"/>
    <col min="11782" max="11782" width="10.36328125" style="76" bestFit="1" customWidth="1"/>
    <col min="11783" max="11783" width="12" style="76" customWidth="1"/>
    <col min="11784" max="12031" width="9.08984375" style="76"/>
    <col min="12032" max="12032" width="20" style="76" customWidth="1"/>
    <col min="12033" max="12033" width="16" style="76" bestFit="1" customWidth="1"/>
    <col min="12034" max="12034" width="5.6328125" style="76" bestFit="1" customWidth="1"/>
    <col min="12035" max="12035" width="7.6328125" style="76" customWidth="1"/>
    <col min="12036" max="12036" width="44.453125" style="76" customWidth="1"/>
    <col min="12037" max="12037" width="3.36328125" style="76" customWidth="1"/>
    <col min="12038" max="12038" width="10.36328125" style="76" bestFit="1" customWidth="1"/>
    <col min="12039" max="12039" width="12" style="76" customWidth="1"/>
    <col min="12040" max="12287" width="9.08984375" style="76"/>
    <col min="12288" max="12288" width="20" style="76" customWidth="1"/>
    <col min="12289" max="12289" width="16" style="76" bestFit="1" customWidth="1"/>
    <col min="12290" max="12290" width="5.6328125" style="76" bestFit="1" customWidth="1"/>
    <col min="12291" max="12291" width="7.6328125" style="76" customWidth="1"/>
    <col min="12292" max="12292" width="44.453125" style="76" customWidth="1"/>
    <col min="12293" max="12293" width="3.36328125" style="76" customWidth="1"/>
    <col min="12294" max="12294" width="10.36328125" style="76" bestFit="1" customWidth="1"/>
    <col min="12295" max="12295" width="12" style="76" customWidth="1"/>
    <col min="12296" max="12543" width="9.08984375" style="76"/>
    <col min="12544" max="12544" width="20" style="76" customWidth="1"/>
    <col min="12545" max="12545" width="16" style="76" bestFit="1" customWidth="1"/>
    <col min="12546" max="12546" width="5.6328125" style="76" bestFit="1" customWidth="1"/>
    <col min="12547" max="12547" width="7.6328125" style="76" customWidth="1"/>
    <col min="12548" max="12548" width="44.453125" style="76" customWidth="1"/>
    <col min="12549" max="12549" width="3.36328125" style="76" customWidth="1"/>
    <col min="12550" max="12550" width="10.36328125" style="76" bestFit="1" customWidth="1"/>
    <col min="12551" max="12551" width="12" style="76" customWidth="1"/>
    <col min="12552" max="12799" width="9.08984375" style="76"/>
    <col min="12800" max="12800" width="20" style="76" customWidth="1"/>
    <col min="12801" max="12801" width="16" style="76" bestFit="1" customWidth="1"/>
    <col min="12802" max="12802" width="5.6328125" style="76" bestFit="1" customWidth="1"/>
    <col min="12803" max="12803" width="7.6328125" style="76" customWidth="1"/>
    <col min="12804" max="12804" width="44.453125" style="76" customWidth="1"/>
    <col min="12805" max="12805" width="3.36328125" style="76" customWidth="1"/>
    <col min="12806" max="12806" width="10.36328125" style="76" bestFit="1" customWidth="1"/>
    <col min="12807" max="12807" width="12" style="76" customWidth="1"/>
    <col min="12808" max="13055" width="9.08984375" style="76"/>
    <col min="13056" max="13056" width="20" style="76" customWidth="1"/>
    <col min="13057" max="13057" width="16" style="76" bestFit="1" customWidth="1"/>
    <col min="13058" max="13058" width="5.6328125" style="76" bestFit="1" customWidth="1"/>
    <col min="13059" max="13059" width="7.6328125" style="76" customWidth="1"/>
    <col min="13060" max="13060" width="44.453125" style="76" customWidth="1"/>
    <col min="13061" max="13061" width="3.36328125" style="76" customWidth="1"/>
    <col min="13062" max="13062" width="10.36328125" style="76" bestFit="1" customWidth="1"/>
    <col min="13063" max="13063" width="12" style="76" customWidth="1"/>
    <col min="13064" max="13311" width="9.08984375" style="76"/>
    <col min="13312" max="13312" width="20" style="76" customWidth="1"/>
    <col min="13313" max="13313" width="16" style="76" bestFit="1" customWidth="1"/>
    <col min="13314" max="13314" width="5.6328125" style="76" bestFit="1" customWidth="1"/>
    <col min="13315" max="13315" width="7.6328125" style="76" customWidth="1"/>
    <col min="13316" max="13316" width="44.453125" style="76" customWidth="1"/>
    <col min="13317" max="13317" width="3.36328125" style="76" customWidth="1"/>
    <col min="13318" max="13318" width="10.36328125" style="76" bestFit="1" customWidth="1"/>
    <col min="13319" max="13319" width="12" style="76" customWidth="1"/>
    <col min="13320" max="13567" width="9.08984375" style="76"/>
    <col min="13568" max="13568" width="20" style="76" customWidth="1"/>
    <col min="13569" max="13569" width="16" style="76" bestFit="1" customWidth="1"/>
    <col min="13570" max="13570" width="5.6328125" style="76" bestFit="1" customWidth="1"/>
    <col min="13571" max="13571" width="7.6328125" style="76" customWidth="1"/>
    <col min="13572" max="13572" width="44.453125" style="76" customWidth="1"/>
    <col min="13573" max="13573" width="3.36328125" style="76" customWidth="1"/>
    <col min="13574" max="13574" width="10.36328125" style="76" bestFit="1" customWidth="1"/>
    <col min="13575" max="13575" width="12" style="76" customWidth="1"/>
    <col min="13576" max="13823" width="9.08984375" style="76"/>
    <col min="13824" max="13824" width="20" style="76" customWidth="1"/>
    <col min="13825" max="13825" width="16" style="76" bestFit="1" customWidth="1"/>
    <col min="13826" max="13826" width="5.6328125" style="76" bestFit="1" customWidth="1"/>
    <col min="13827" max="13827" width="7.6328125" style="76" customWidth="1"/>
    <col min="13828" max="13828" width="44.453125" style="76" customWidth="1"/>
    <col min="13829" max="13829" width="3.36328125" style="76" customWidth="1"/>
    <col min="13830" max="13830" width="10.36328125" style="76" bestFit="1" customWidth="1"/>
    <col min="13831" max="13831" width="12" style="76" customWidth="1"/>
    <col min="13832" max="14079" width="9.08984375" style="76"/>
    <col min="14080" max="14080" width="20" style="76" customWidth="1"/>
    <col min="14081" max="14081" width="16" style="76" bestFit="1" customWidth="1"/>
    <col min="14082" max="14082" width="5.6328125" style="76" bestFit="1" customWidth="1"/>
    <col min="14083" max="14083" width="7.6328125" style="76" customWidth="1"/>
    <col min="14084" max="14084" width="44.453125" style="76" customWidth="1"/>
    <col min="14085" max="14085" width="3.36328125" style="76" customWidth="1"/>
    <col min="14086" max="14086" width="10.36328125" style="76" bestFit="1" customWidth="1"/>
    <col min="14087" max="14087" width="12" style="76" customWidth="1"/>
    <col min="14088" max="14335" width="9.08984375" style="76"/>
    <col min="14336" max="14336" width="20" style="76" customWidth="1"/>
    <col min="14337" max="14337" width="16" style="76" bestFit="1" customWidth="1"/>
    <col min="14338" max="14338" width="5.6328125" style="76" bestFit="1" customWidth="1"/>
    <col min="14339" max="14339" width="7.6328125" style="76" customWidth="1"/>
    <col min="14340" max="14340" width="44.453125" style="76" customWidth="1"/>
    <col min="14341" max="14341" width="3.36328125" style="76" customWidth="1"/>
    <col min="14342" max="14342" width="10.36328125" style="76" bestFit="1" customWidth="1"/>
    <col min="14343" max="14343" width="12" style="76" customWidth="1"/>
    <col min="14344" max="14591" width="9.08984375" style="76"/>
    <col min="14592" max="14592" width="20" style="76" customWidth="1"/>
    <col min="14593" max="14593" width="16" style="76" bestFit="1" customWidth="1"/>
    <col min="14594" max="14594" width="5.6328125" style="76" bestFit="1" customWidth="1"/>
    <col min="14595" max="14595" width="7.6328125" style="76" customWidth="1"/>
    <col min="14596" max="14596" width="44.453125" style="76" customWidth="1"/>
    <col min="14597" max="14597" width="3.36328125" style="76" customWidth="1"/>
    <col min="14598" max="14598" width="10.36328125" style="76" bestFit="1" customWidth="1"/>
    <col min="14599" max="14599" width="12" style="76" customWidth="1"/>
    <col min="14600" max="14847" width="9.08984375" style="76"/>
    <col min="14848" max="14848" width="20" style="76" customWidth="1"/>
    <col min="14849" max="14849" width="16" style="76" bestFit="1" customWidth="1"/>
    <col min="14850" max="14850" width="5.6328125" style="76" bestFit="1" customWidth="1"/>
    <col min="14851" max="14851" width="7.6328125" style="76" customWidth="1"/>
    <col min="14852" max="14852" width="44.453125" style="76" customWidth="1"/>
    <col min="14853" max="14853" width="3.36328125" style="76" customWidth="1"/>
    <col min="14854" max="14854" width="10.36328125" style="76" bestFit="1" customWidth="1"/>
    <col min="14855" max="14855" width="12" style="76" customWidth="1"/>
    <col min="14856" max="15103" width="9.08984375" style="76"/>
    <col min="15104" max="15104" width="20" style="76" customWidth="1"/>
    <col min="15105" max="15105" width="16" style="76" bestFit="1" customWidth="1"/>
    <col min="15106" max="15106" width="5.6328125" style="76" bestFit="1" customWidth="1"/>
    <col min="15107" max="15107" width="7.6328125" style="76" customWidth="1"/>
    <col min="15108" max="15108" width="44.453125" style="76" customWidth="1"/>
    <col min="15109" max="15109" width="3.36328125" style="76" customWidth="1"/>
    <col min="15110" max="15110" width="10.36328125" style="76" bestFit="1" customWidth="1"/>
    <col min="15111" max="15111" width="12" style="76" customWidth="1"/>
    <col min="15112" max="15359" width="9.08984375" style="76"/>
    <col min="15360" max="15360" width="20" style="76" customWidth="1"/>
    <col min="15361" max="15361" width="16" style="76" bestFit="1" customWidth="1"/>
    <col min="15362" max="15362" width="5.6328125" style="76" bestFit="1" customWidth="1"/>
    <col min="15363" max="15363" width="7.6328125" style="76" customWidth="1"/>
    <col min="15364" max="15364" width="44.453125" style="76" customWidth="1"/>
    <col min="15365" max="15365" width="3.36328125" style="76" customWidth="1"/>
    <col min="15366" max="15366" width="10.36328125" style="76" bestFit="1" customWidth="1"/>
    <col min="15367" max="15367" width="12" style="76" customWidth="1"/>
    <col min="15368" max="15615" width="9.08984375" style="76"/>
    <col min="15616" max="15616" width="20" style="76" customWidth="1"/>
    <col min="15617" max="15617" width="16" style="76" bestFit="1" customWidth="1"/>
    <col min="15618" max="15618" width="5.6328125" style="76" bestFit="1" customWidth="1"/>
    <col min="15619" max="15619" width="7.6328125" style="76" customWidth="1"/>
    <col min="15620" max="15620" width="44.453125" style="76" customWidth="1"/>
    <col min="15621" max="15621" width="3.36328125" style="76" customWidth="1"/>
    <col min="15622" max="15622" width="10.36328125" style="76" bestFit="1" customWidth="1"/>
    <col min="15623" max="15623" width="12" style="76" customWidth="1"/>
    <col min="15624" max="15871" width="9.08984375" style="76"/>
    <col min="15872" max="15872" width="20" style="76" customWidth="1"/>
    <col min="15873" max="15873" width="16" style="76" bestFit="1" customWidth="1"/>
    <col min="15874" max="15874" width="5.6328125" style="76" bestFit="1" customWidth="1"/>
    <col min="15875" max="15875" width="7.6328125" style="76" customWidth="1"/>
    <col min="15876" max="15876" width="44.453125" style="76" customWidth="1"/>
    <col min="15877" max="15877" width="3.36328125" style="76" customWidth="1"/>
    <col min="15878" max="15878" width="10.36328125" style="76" bestFit="1" customWidth="1"/>
    <col min="15879" max="15879" width="12" style="76" customWidth="1"/>
    <col min="15880" max="16127" width="9.08984375" style="76"/>
    <col min="16128" max="16128" width="20" style="76" customWidth="1"/>
    <col min="16129" max="16129" width="16" style="76" bestFit="1" customWidth="1"/>
    <col min="16130" max="16130" width="5.6328125" style="76" bestFit="1" customWidth="1"/>
    <col min="16131" max="16131" width="7.6328125" style="76" customWidth="1"/>
    <col min="16132" max="16132" width="44.453125" style="76" customWidth="1"/>
    <col min="16133" max="16133" width="3.36328125" style="76" customWidth="1"/>
    <col min="16134" max="16134" width="10.36328125" style="76" bestFit="1" customWidth="1"/>
    <col min="16135" max="16135" width="12" style="76" customWidth="1"/>
    <col min="16136" max="16384" width="9.08984375" style="76"/>
  </cols>
  <sheetData>
    <row r="7" spans="1:7">
      <c r="D7" s="1119"/>
      <c r="E7" s="1119"/>
      <c r="F7" s="173"/>
      <c r="G7" s="153"/>
    </row>
    <row r="9" spans="1:7">
      <c r="A9" s="76" t="s">
        <v>70</v>
      </c>
      <c r="C9" s="174">
        <v>40676</v>
      </c>
      <c r="D9" s="175"/>
      <c r="E9" s="175"/>
      <c r="F9" s="175"/>
    </row>
    <row r="11" spans="1:7">
      <c r="A11" s="76" t="s">
        <v>71</v>
      </c>
      <c r="C11" s="76" t="s">
        <v>72</v>
      </c>
    </row>
    <row r="13" spans="1:7">
      <c r="A13" s="76" t="s">
        <v>73</v>
      </c>
      <c r="C13" s="76" t="s">
        <v>74</v>
      </c>
    </row>
    <row r="15" spans="1:7">
      <c r="A15" s="76" t="s">
        <v>75</v>
      </c>
      <c r="C15" s="76" t="s">
        <v>258</v>
      </c>
    </row>
    <row r="18" spans="1:11">
      <c r="A18" s="76" t="s">
        <v>165</v>
      </c>
    </row>
    <row r="19" spans="1:11">
      <c r="A19" s="76" t="s">
        <v>261</v>
      </c>
    </row>
    <row r="20" spans="1:11">
      <c r="A20" s="76" t="s">
        <v>262</v>
      </c>
    </row>
    <row r="22" spans="1:11">
      <c r="A22" s="76" t="s">
        <v>271</v>
      </c>
    </row>
    <row r="23" spans="1:11">
      <c r="A23" s="76" t="s">
        <v>263</v>
      </c>
    </row>
    <row r="25" spans="1:11" ht="19" thickBot="1">
      <c r="A25" s="1134"/>
      <c r="B25" s="1134"/>
      <c r="C25" s="1134"/>
      <c r="D25" s="1134"/>
      <c r="E25" s="1134"/>
      <c r="F25" s="1134"/>
      <c r="G25" s="1134"/>
      <c r="H25" s="232"/>
      <c r="I25" s="232"/>
      <c r="J25" s="77"/>
      <c r="K25" s="77"/>
    </row>
    <row r="26" spans="1:11" ht="14.5">
      <c r="A26" s="232"/>
      <c r="B26" s="232"/>
      <c r="C26" s="239"/>
      <c r="D26" s="232"/>
      <c r="E26" s="232"/>
      <c r="F26" s="232"/>
      <c r="G26" s="238"/>
      <c r="H26" s="232"/>
      <c r="I26" s="232"/>
      <c r="J26" s="77"/>
      <c r="K26" s="77"/>
    </row>
    <row r="27" spans="1:11" ht="14.5">
      <c r="A27" s="246" t="s">
        <v>259</v>
      </c>
      <c r="B27" s="232"/>
      <c r="C27" s="246" t="s">
        <v>0</v>
      </c>
      <c r="D27" s="233"/>
      <c r="E27" s="234" t="s">
        <v>1</v>
      </c>
      <c r="F27" s="235"/>
      <c r="G27" s="236" t="s">
        <v>163</v>
      </c>
      <c r="H27" s="232"/>
      <c r="I27" s="232"/>
      <c r="J27" s="77"/>
      <c r="K27" s="77"/>
    </row>
    <row r="28" spans="1:11" ht="14.5">
      <c r="A28" s="232"/>
      <c r="B28" s="232"/>
      <c r="C28" s="239"/>
      <c r="D28" s="232"/>
      <c r="E28" s="232"/>
      <c r="F28" s="232"/>
      <c r="G28" s="238"/>
      <c r="H28" s="232"/>
      <c r="I28" s="232"/>
      <c r="J28" s="77"/>
      <c r="K28" s="77"/>
    </row>
    <row r="29" spans="1:11" ht="14.5">
      <c r="A29" s="232"/>
      <c r="B29" s="232"/>
      <c r="C29" s="237" t="s">
        <v>4</v>
      </c>
      <c r="D29" s="232"/>
      <c r="E29" s="232"/>
      <c r="F29" s="232"/>
      <c r="G29" s="238"/>
      <c r="H29" s="232"/>
      <c r="I29" s="232"/>
      <c r="J29" s="77"/>
      <c r="K29" s="77"/>
    </row>
    <row r="30" spans="1:11" ht="14.5">
      <c r="A30" s="1" t="s">
        <v>19</v>
      </c>
      <c r="B30" s="1"/>
      <c r="C30" s="239">
        <v>201</v>
      </c>
      <c r="D30" s="232"/>
      <c r="E30" s="232" t="s">
        <v>5</v>
      </c>
      <c r="F30" s="232"/>
      <c r="G30" s="247">
        <v>50000</v>
      </c>
      <c r="H30" s="232"/>
      <c r="I30" s="232"/>
      <c r="J30" s="77"/>
      <c r="K30" s="77"/>
    </row>
    <row r="31" spans="1:11" ht="14.5">
      <c r="A31" s="1" t="s">
        <v>19</v>
      </c>
      <c r="B31" s="1"/>
      <c r="C31" s="239">
        <v>202</v>
      </c>
      <c r="D31" s="232" t="s">
        <v>17</v>
      </c>
      <c r="E31" s="245" t="s">
        <v>254</v>
      </c>
      <c r="F31" s="232"/>
      <c r="G31" s="238">
        <v>5000</v>
      </c>
      <c r="H31" s="232"/>
      <c r="I31" s="232"/>
      <c r="J31" s="77"/>
      <c r="K31" s="77"/>
    </row>
    <row r="32" spans="1:11" ht="14.5">
      <c r="A32" s="1" t="s">
        <v>19</v>
      </c>
      <c r="B32" s="1"/>
      <c r="C32" s="239">
        <v>204</v>
      </c>
      <c r="D32" s="232" t="s">
        <v>17</v>
      </c>
      <c r="E32" s="245" t="s">
        <v>253</v>
      </c>
      <c r="F32" s="232"/>
      <c r="G32" s="238">
        <v>45000</v>
      </c>
      <c r="H32" s="232"/>
      <c r="I32" s="232"/>
    </row>
    <row r="33" spans="1:11" ht="14.5">
      <c r="A33" s="1" t="s">
        <v>19</v>
      </c>
      <c r="B33" s="1"/>
      <c r="C33" s="239">
        <v>204</v>
      </c>
      <c r="D33" s="232"/>
      <c r="E33" s="245" t="s">
        <v>252</v>
      </c>
      <c r="F33" s="232"/>
      <c r="G33" s="238">
        <v>9250</v>
      </c>
      <c r="H33" s="232"/>
      <c r="I33" s="232"/>
      <c r="J33" s="77"/>
      <c r="K33" s="77"/>
    </row>
    <row r="34" spans="1:11" ht="14.5">
      <c r="A34" s="1" t="s">
        <v>19</v>
      </c>
      <c r="B34" s="1"/>
      <c r="C34" s="239">
        <v>204</v>
      </c>
      <c r="D34" s="232"/>
      <c r="E34" s="232" t="s">
        <v>214</v>
      </c>
      <c r="F34" s="232"/>
      <c r="G34" s="238">
        <v>20000</v>
      </c>
      <c r="H34" s="232"/>
      <c r="I34" s="232"/>
    </row>
    <row r="35" spans="1:11" ht="15" thickBot="1">
      <c r="A35" s="232"/>
      <c r="B35" s="232"/>
      <c r="C35" s="239" t="s">
        <v>17</v>
      </c>
      <c r="D35" s="232"/>
      <c r="E35" s="251" t="s">
        <v>265</v>
      </c>
      <c r="F35" s="232"/>
      <c r="G35" s="248">
        <f>SUM(G30:G34)</f>
        <v>129250</v>
      </c>
      <c r="H35" s="232"/>
      <c r="I35" s="232"/>
    </row>
    <row r="36" spans="1:11" ht="15" thickTop="1">
      <c r="A36" s="232"/>
      <c r="B36" s="232"/>
      <c r="C36" s="239"/>
      <c r="D36" s="232"/>
      <c r="E36" s="232"/>
      <c r="F36" s="232"/>
      <c r="G36" s="238"/>
      <c r="H36" s="232"/>
      <c r="I36" s="232"/>
    </row>
    <row r="37" spans="1:11" ht="14.5">
      <c r="A37" s="232"/>
      <c r="B37" s="232"/>
      <c r="C37" s="237" t="s">
        <v>7</v>
      </c>
      <c r="D37" s="232"/>
      <c r="E37" s="232"/>
      <c r="F37" s="232"/>
      <c r="G37" s="238"/>
      <c r="H37" s="232"/>
      <c r="I37" s="232"/>
    </row>
    <row r="38" spans="1:11" ht="14.5">
      <c r="A38" s="1" t="s">
        <v>47</v>
      </c>
      <c r="B38" s="1"/>
      <c r="C38" s="241">
        <v>301</v>
      </c>
      <c r="D38" s="232"/>
      <c r="E38" s="232" t="s">
        <v>216</v>
      </c>
      <c r="F38" s="232"/>
      <c r="G38" s="247">
        <v>150000</v>
      </c>
      <c r="H38" s="232"/>
      <c r="I38" s="232"/>
    </row>
    <row r="39" spans="1:11" ht="14.5">
      <c r="A39" s="1" t="s">
        <v>48</v>
      </c>
      <c r="B39" s="1"/>
      <c r="C39" s="239">
        <v>301</v>
      </c>
      <c r="D39" s="232"/>
      <c r="E39" s="232" t="s">
        <v>217</v>
      </c>
      <c r="F39" s="232"/>
      <c r="G39" s="238">
        <v>35000</v>
      </c>
      <c r="H39" s="232"/>
      <c r="I39" s="232"/>
    </row>
    <row r="40" spans="1:11" ht="14.5">
      <c r="A40" s="1" t="s">
        <v>48</v>
      </c>
      <c r="B40" s="1"/>
      <c r="C40" s="239">
        <v>301</v>
      </c>
      <c r="D40" s="232"/>
      <c r="E40" s="232" t="s">
        <v>218</v>
      </c>
      <c r="F40" s="232"/>
      <c r="G40" s="238">
        <v>4700</v>
      </c>
      <c r="H40" s="232"/>
      <c r="I40" s="232"/>
    </row>
    <row r="41" spans="1:11" ht="14.5">
      <c r="A41" s="1" t="s">
        <v>48</v>
      </c>
      <c r="B41" s="1"/>
      <c r="C41" s="239">
        <v>301</v>
      </c>
      <c r="D41" s="232"/>
      <c r="E41" s="232" t="s">
        <v>219</v>
      </c>
      <c r="F41" s="232"/>
      <c r="G41" s="244">
        <v>100000</v>
      </c>
      <c r="H41" s="245" t="s">
        <v>255</v>
      </c>
      <c r="I41" s="232"/>
    </row>
    <row r="42" spans="1:11" ht="14.5">
      <c r="A42" s="1" t="s">
        <v>48</v>
      </c>
      <c r="B42" s="1"/>
      <c r="C42" s="239">
        <v>301</v>
      </c>
      <c r="D42" s="232"/>
      <c r="E42" s="245" t="s">
        <v>250</v>
      </c>
      <c r="F42" s="232"/>
      <c r="G42" s="244">
        <v>100000</v>
      </c>
      <c r="H42" s="245" t="s">
        <v>255</v>
      </c>
      <c r="I42" s="232"/>
    </row>
    <row r="43" spans="1:11" ht="14.5">
      <c r="A43" s="1" t="s">
        <v>48</v>
      </c>
      <c r="B43" s="1"/>
      <c r="C43" s="239">
        <v>301</v>
      </c>
      <c r="D43" s="232"/>
      <c r="E43" s="245" t="s">
        <v>249</v>
      </c>
      <c r="F43" s="232"/>
      <c r="G43" s="244">
        <v>180000</v>
      </c>
      <c r="H43" s="245" t="s">
        <v>256</v>
      </c>
      <c r="I43" s="232"/>
    </row>
    <row r="44" spans="1:11" ht="14.5">
      <c r="A44" s="1" t="s">
        <v>48</v>
      </c>
      <c r="B44" s="1"/>
      <c r="C44" s="239">
        <v>301</v>
      </c>
      <c r="D44" s="232"/>
      <c r="E44" s="232" t="s">
        <v>220</v>
      </c>
      <c r="F44" s="232"/>
      <c r="G44" s="244">
        <v>90000</v>
      </c>
      <c r="H44" s="245" t="s">
        <v>256</v>
      </c>
      <c r="I44" s="232"/>
    </row>
    <row r="45" spans="1:11" ht="14.5">
      <c r="A45" s="1" t="s">
        <v>48</v>
      </c>
      <c r="B45" s="1"/>
      <c r="C45" s="239">
        <v>311</v>
      </c>
      <c r="D45" s="232"/>
      <c r="E45" s="232" t="s">
        <v>221</v>
      </c>
      <c r="F45" s="232"/>
      <c r="G45" s="238">
        <v>23680</v>
      </c>
      <c r="H45" s="232"/>
      <c r="I45" s="232"/>
    </row>
    <row r="46" spans="1:11" ht="14.5">
      <c r="A46" s="1" t="s">
        <v>19</v>
      </c>
      <c r="B46" s="1"/>
      <c r="C46" s="239">
        <v>316</v>
      </c>
      <c r="D46" s="232"/>
      <c r="E46" s="245" t="s">
        <v>270</v>
      </c>
      <c r="F46" s="232"/>
      <c r="G46" s="238">
        <v>5000</v>
      </c>
      <c r="H46" s="232"/>
      <c r="I46" s="232"/>
    </row>
    <row r="47" spans="1:11" ht="14.5">
      <c r="A47" s="1" t="s">
        <v>19</v>
      </c>
      <c r="B47" s="1"/>
      <c r="C47" s="239">
        <v>325</v>
      </c>
      <c r="D47" s="232"/>
      <c r="E47" s="232" t="s">
        <v>222</v>
      </c>
      <c r="F47" s="232"/>
      <c r="G47" s="238">
        <v>8000</v>
      </c>
      <c r="H47" s="232"/>
      <c r="I47" s="232"/>
    </row>
    <row r="48" spans="1:11" ht="14.5">
      <c r="A48" s="1" t="s">
        <v>50</v>
      </c>
      <c r="B48" s="1"/>
      <c r="C48" s="239">
        <v>325</v>
      </c>
      <c r="D48" s="232"/>
      <c r="E48" s="232" t="s">
        <v>223</v>
      </c>
      <c r="F48" s="232"/>
      <c r="G48" s="238">
        <v>25000</v>
      </c>
      <c r="H48" s="232"/>
      <c r="I48" s="232"/>
    </row>
    <row r="49" spans="1:9" ht="14.5">
      <c r="A49" s="1"/>
      <c r="B49" s="1"/>
      <c r="C49" s="239"/>
      <c r="D49" s="232"/>
      <c r="E49" s="232"/>
      <c r="F49" s="232"/>
      <c r="G49" s="238"/>
      <c r="H49" s="232"/>
      <c r="I49" s="232"/>
    </row>
    <row r="50" spans="1:9" ht="15" thickBot="1">
      <c r="A50" s="232"/>
      <c r="B50" s="232"/>
      <c r="C50" s="239"/>
      <c r="D50" s="232"/>
      <c r="E50" s="251" t="s">
        <v>266</v>
      </c>
      <c r="F50" s="232"/>
      <c r="G50" s="248">
        <f>SUM(G38:G49)</f>
        <v>721380</v>
      </c>
      <c r="H50" s="232"/>
      <c r="I50" s="232"/>
    </row>
    <row r="51" spans="1:9" ht="15" thickTop="1">
      <c r="A51" s="232"/>
      <c r="B51" s="232"/>
      <c r="C51" s="239"/>
      <c r="D51" s="232"/>
      <c r="E51" s="232"/>
      <c r="F51" s="232"/>
      <c r="G51" s="238"/>
      <c r="H51" s="232"/>
      <c r="I51" s="232"/>
    </row>
    <row r="52" spans="1:9" ht="14.5">
      <c r="A52" s="232"/>
      <c r="B52" s="232"/>
      <c r="C52" s="237" t="s">
        <v>9</v>
      </c>
      <c r="D52" s="232"/>
      <c r="E52" s="232"/>
      <c r="F52" s="232"/>
      <c r="G52" s="238"/>
      <c r="H52" s="232"/>
      <c r="I52" s="232"/>
    </row>
    <row r="53" spans="1:9" ht="14.5">
      <c r="A53" s="1" t="s">
        <v>50</v>
      </c>
      <c r="B53" s="1"/>
      <c r="C53" s="239">
        <v>408</v>
      </c>
      <c r="D53" s="232"/>
      <c r="E53" s="232" t="s">
        <v>225</v>
      </c>
      <c r="F53" s="232"/>
      <c r="G53" s="249">
        <v>10000</v>
      </c>
      <c r="H53" s="232"/>
      <c r="I53" s="232"/>
    </row>
    <row r="54" spans="1:9" ht="14.5">
      <c r="A54" s="1" t="s">
        <v>48</v>
      </c>
      <c r="B54" s="1"/>
      <c r="C54" s="239">
        <v>409</v>
      </c>
      <c r="D54" s="232"/>
      <c r="E54" s="232" t="s">
        <v>226</v>
      </c>
      <c r="F54" s="232"/>
      <c r="G54" s="244">
        <v>7650</v>
      </c>
      <c r="H54" s="232"/>
      <c r="I54" s="232"/>
    </row>
    <row r="55" spans="1:9" ht="14.5">
      <c r="A55" s="1" t="s">
        <v>50</v>
      </c>
      <c r="B55" s="1"/>
      <c r="C55" s="239">
        <v>409</v>
      </c>
      <c r="D55" s="232"/>
      <c r="E55" s="232" t="s">
        <v>227</v>
      </c>
      <c r="F55" s="232"/>
      <c r="G55" s="244">
        <v>10000</v>
      </c>
      <c r="H55" s="232"/>
      <c r="I55" s="232"/>
    </row>
    <row r="56" spans="1:9" ht="14.5">
      <c r="A56" s="1" t="s">
        <v>50</v>
      </c>
      <c r="B56" s="1"/>
      <c r="C56" s="239" t="s">
        <v>245</v>
      </c>
      <c r="D56" s="232"/>
      <c r="E56" s="232" t="s">
        <v>246</v>
      </c>
      <c r="F56" s="232"/>
      <c r="G56" s="244">
        <v>25000</v>
      </c>
      <c r="H56" s="232"/>
      <c r="I56" s="232"/>
    </row>
    <row r="57" spans="1:9" ht="14.5">
      <c r="A57" s="1" t="s">
        <v>48</v>
      </c>
      <c r="B57" s="1"/>
      <c r="C57" s="239">
        <v>412</v>
      </c>
      <c r="D57" s="232"/>
      <c r="E57" s="232" t="s">
        <v>228</v>
      </c>
      <c r="F57" s="232"/>
      <c r="G57" s="244">
        <v>7900</v>
      </c>
      <c r="H57" s="232"/>
      <c r="I57" s="232"/>
    </row>
    <row r="58" spans="1:9" ht="14.5">
      <c r="A58" s="1" t="s">
        <v>19</v>
      </c>
      <c r="B58" s="1"/>
      <c r="C58" s="239">
        <v>411</v>
      </c>
      <c r="D58" s="232"/>
      <c r="E58" s="232" t="s">
        <v>229</v>
      </c>
      <c r="F58" s="232"/>
      <c r="G58" s="244">
        <v>13000</v>
      </c>
      <c r="H58" s="232"/>
      <c r="I58" s="232"/>
    </row>
    <row r="59" spans="1:9" ht="14.5">
      <c r="A59" s="1" t="s">
        <v>50</v>
      </c>
      <c r="B59" s="1"/>
      <c r="C59" s="239">
        <v>411</v>
      </c>
      <c r="D59" s="232"/>
      <c r="E59" s="76" t="s">
        <v>264</v>
      </c>
      <c r="F59" s="232"/>
      <c r="G59" s="244">
        <v>30000</v>
      </c>
      <c r="H59" s="232"/>
      <c r="I59" s="232"/>
    </row>
    <row r="60" spans="1:9" ht="14.5">
      <c r="A60" s="1" t="s">
        <v>49</v>
      </c>
      <c r="B60" s="1"/>
      <c r="C60" s="239">
        <v>411</v>
      </c>
      <c r="D60" s="232"/>
      <c r="E60" s="232" t="s">
        <v>230</v>
      </c>
      <c r="F60" s="232"/>
      <c r="G60" s="244">
        <v>6300</v>
      </c>
      <c r="H60" s="232"/>
      <c r="I60" s="232"/>
    </row>
    <row r="61" spans="1:9" ht="14.5">
      <c r="A61" s="1" t="s">
        <v>49</v>
      </c>
      <c r="B61" s="1"/>
      <c r="C61" s="239">
        <v>411</v>
      </c>
      <c r="D61" s="232"/>
      <c r="E61" s="232" t="s">
        <v>231</v>
      </c>
      <c r="F61" s="232"/>
      <c r="G61" s="244">
        <v>9600</v>
      </c>
      <c r="H61" s="232"/>
      <c r="I61" s="232"/>
    </row>
    <row r="62" spans="1:9" ht="14.5">
      <c r="A62" s="1" t="s">
        <v>19</v>
      </c>
      <c r="B62" s="1"/>
      <c r="C62" s="239">
        <v>411</v>
      </c>
      <c r="D62" s="232"/>
      <c r="E62" s="232" t="s">
        <v>232</v>
      </c>
      <c r="F62" s="232"/>
      <c r="G62" s="244">
        <v>55000</v>
      </c>
      <c r="H62" s="232"/>
      <c r="I62" s="232"/>
    </row>
    <row r="63" spans="1:9" ht="14.5">
      <c r="A63" s="1" t="s">
        <v>48</v>
      </c>
      <c r="B63" s="1"/>
      <c r="C63" s="239">
        <v>418</v>
      </c>
      <c r="D63" s="232"/>
      <c r="E63" s="232" t="s">
        <v>233</v>
      </c>
      <c r="F63" s="232"/>
      <c r="G63" s="244">
        <v>8000</v>
      </c>
      <c r="H63" s="232"/>
      <c r="I63" s="232"/>
    </row>
    <row r="64" spans="1:9" ht="14.5">
      <c r="A64" s="1" t="s">
        <v>19</v>
      </c>
      <c r="B64" s="1"/>
      <c r="C64" s="239">
        <v>418</v>
      </c>
      <c r="D64" s="232"/>
      <c r="E64" s="232" t="s">
        <v>234</v>
      </c>
      <c r="F64" s="232"/>
      <c r="G64" s="244">
        <v>8500</v>
      </c>
      <c r="H64" s="232"/>
      <c r="I64" s="232"/>
    </row>
    <row r="65" spans="1:9" ht="14.5">
      <c r="A65" s="1" t="s">
        <v>257</v>
      </c>
      <c r="B65" s="1"/>
      <c r="C65" s="239" t="s">
        <v>248</v>
      </c>
      <c r="D65" s="232"/>
      <c r="E65" s="232" t="s">
        <v>247</v>
      </c>
      <c r="F65" s="232"/>
      <c r="G65" s="244">
        <v>15000</v>
      </c>
      <c r="H65" s="232"/>
      <c r="I65" s="232"/>
    </row>
    <row r="66" spans="1:9" ht="14.5">
      <c r="A66" s="1" t="s">
        <v>50</v>
      </c>
      <c r="B66" s="1"/>
      <c r="C66" s="239">
        <v>419</v>
      </c>
      <c r="D66" s="232"/>
      <c r="E66" s="245" t="s">
        <v>251</v>
      </c>
      <c r="F66" s="232"/>
      <c r="G66" s="244">
        <v>15000</v>
      </c>
      <c r="H66" s="232"/>
      <c r="I66" s="232"/>
    </row>
    <row r="67" spans="1:9" ht="15" thickBot="1">
      <c r="A67" s="232"/>
      <c r="B67" s="232"/>
      <c r="C67" s="239"/>
      <c r="D67" s="232"/>
      <c r="E67" s="251" t="s">
        <v>267</v>
      </c>
      <c r="F67" s="232"/>
      <c r="G67" s="248">
        <f>SUM(G53:G66)</f>
        <v>220950</v>
      </c>
      <c r="H67" s="232"/>
      <c r="I67" s="232"/>
    </row>
    <row r="68" spans="1:9" ht="15" thickTop="1">
      <c r="A68" s="232"/>
      <c r="B68" s="232"/>
      <c r="C68" s="239"/>
      <c r="D68" s="232"/>
      <c r="E68" s="232"/>
      <c r="F68" s="232"/>
      <c r="G68" s="238"/>
      <c r="H68" s="232"/>
      <c r="I68" s="232"/>
    </row>
    <row r="69" spans="1:9" ht="14.5">
      <c r="A69" s="232"/>
      <c r="B69" s="232"/>
      <c r="C69" s="237" t="s">
        <v>13</v>
      </c>
      <c r="D69" s="232"/>
      <c r="E69" s="232"/>
      <c r="F69" s="232"/>
      <c r="G69" s="238"/>
      <c r="H69" s="232"/>
      <c r="I69" s="232"/>
    </row>
    <row r="70" spans="1:9" ht="14.5">
      <c r="A70" s="1" t="s">
        <v>48</v>
      </c>
      <c r="B70" s="1"/>
      <c r="C70" s="239">
        <v>501</v>
      </c>
      <c r="D70" s="232"/>
      <c r="E70" s="232" t="s">
        <v>236</v>
      </c>
      <c r="F70" s="232"/>
      <c r="G70" s="247">
        <v>60000</v>
      </c>
      <c r="H70" s="232"/>
      <c r="I70" s="232"/>
    </row>
    <row r="71" spans="1:9" ht="14.5">
      <c r="A71" s="1"/>
      <c r="B71" s="1"/>
      <c r="C71" s="239"/>
      <c r="D71" s="232"/>
      <c r="E71" s="245" t="s">
        <v>260</v>
      </c>
      <c r="F71" s="232"/>
      <c r="G71" s="247">
        <v>20000</v>
      </c>
      <c r="H71" s="232"/>
      <c r="I71" s="232"/>
    </row>
    <row r="72" spans="1:9" ht="15" thickBot="1">
      <c r="A72" s="1"/>
      <c r="B72" s="1"/>
      <c r="C72" s="239"/>
      <c r="D72" s="232"/>
      <c r="E72" s="251" t="s">
        <v>268</v>
      </c>
      <c r="F72" s="232"/>
      <c r="G72" s="248">
        <f>SUM(G70:G71)</f>
        <v>80000</v>
      </c>
      <c r="H72" s="232"/>
      <c r="I72" s="232"/>
    </row>
    <row r="73" spans="1:9" ht="15" thickTop="1">
      <c r="A73" s="1"/>
      <c r="B73" s="1"/>
      <c r="C73" s="239"/>
      <c r="D73" s="232"/>
      <c r="E73" s="232"/>
      <c r="F73" s="232"/>
      <c r="G73" s="238"/>
      <c r="H73" s="232"/>
      <c r="I73" s="232"/>
    </row>
    <row r="74" spans="1:9" ht="15" thickBot="1">
      <c r="A74" s="1"/>
      <c r="B74" s="1"/>
      <c r="C74" s="239"/>
      <c r="D74" s="232"/>
      <c r="E74" s="251" t="s">
        <v>269</v>
      </c>
      <c r="F74" s="232"/>
      <c r="G74" s="248">
        <f>G35+G50+G67+G72</f>
        <v>1151580</v>
      </c>
      <c r="H74" s="232"/>
      <c r="I74" s="232"/>
    </row>
    <row r="75" spans="1:9" ht="15" thickTop="1">
      <c r="A75" s="1"/>
      <c r="B75" s="1"/>
      <c r="C75" s="239"/>
      <c r="D75" s="232"/>
      <c r="E75" s="232"/>
      <c r="F75" s="232"/>
      <c r="G75" s="238"/>
      <c r="H75" s="232"/>
      <c r="I75" s="232"/>
    </row>
  </sheetData>
  <mergeCells count="2">
    <mergeCell ref="A25:G25"/>
    <mergeCell ref="D7:E7"/>
  </mergeCells>
  <pageMargins left="0.75" right="0.33" top="0.5" bottom="0.28999999999999998" header="0.5" footer="0.25"/>
  <pageSetup scale="63" orientation="portrait" r:id="rId1"/>
  <headerFooter alignWithMargins="0">
    <oddFooter xml:space="preserve">&amp;L&amp;F&amp;RPage &amp;P&amp; of &amp;P        </oddFooter>
  </headerFooter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8:W60"/>
  <sheetViews>
    <sheetView topLeftCell="A7" workbookViewId="0">
      <selection activeCell="M27" sqref="M27"/>
    </sheetView>
  </sheetViews>
  <sheetFormatPr defaultColWidth="9.08984375" defaultRowHeight="14.5"/>
  <cols>
    <col min="1" max="1" width="24.08984375" style="232" bestFit="1" customWidth="1"/>
    <col min="2" max="2" width="15.54296875" style="239" customWidth="1"/>
    <col min="3" max="3" width="4.36328125" style="232" customWidth="1"/>
    <col min="4" max="4" width="61.453125" style="232" customWidth="1"/>
    <col min="5" max="5" width="4.08984375" style="232" customWidth="1"/>
    <col min="6" max="6" width="14.36328125" style="238" bestFit="1" customWidth="1"/>
    <col min="7" max="9" width="9.08984375" style="232"/>
    <col min="10" max="11" width="9.453125" style="232" bestFit="1" customWidth="1"/>
    <col min="12" max="12" width="11.54296875" style="232" bestFit="1" customWidth="1"/>
    <col min="13" max="21" width="9.453125" style="232" bestFit="1" customWidth="1"/>
    <col min="22" max="22" width="11.54296875" style="232" bestFit="1" customWidth="1"/>
    <col min="23" max="16384" width="9.08984375" style="232"/>
  </cols>
  <sheetData>
    <row r="8" spans="1:22" ht="18.5">
      <c r="A8" s="1135" t="s">
        <v>213</v>
      </c>
      <c r="B8" s="1135"/>
      <c r="C8" s="1135"/>
      <c r="D8" s="1135"/>
      <c r="E8" s="1135"/>
      <c r="F8" s="1135"/>
      <c r="J8" s="269" t="s">
        <v>290</v>
      </c>
    </row>
    <row r="10" spans="1:22" ht="28.5">
      <c r="B10" s="246" t="s">
        <v>0</v>
      </c>
      <c r="C10" s="233"/>
      <c r="D10" s="234" t="s">
        <v>1</v>
      </c>
      <c r="E10" s="235"/>
      <c r="F10" s="236" t="s">
        <v>163</v>
      </c>
      <c r="J10" s="269" t="s">
        <v>291</v>
      </c>
      <c r="K10" s="269" t="s">
        <v>292</v>
      </c>
      <c r="L10" s="269" t="s">
        <v>293</v>
      </c>
      <c r="M10" s="269" t="s">
        <v>294</v>
      </c>
      <c r="N10" s="269" t="s">
        <v>295</v>
      </c>
      <c r="O10" s="269" t="s">
        <v>296</v>
      </c>
      <c r="P10" s="269" t="s">
        <v>297</v>
      </c>
      <c r="Q10" s="269" t="s">
        <v>298</v>
      </c>
      <c r="R10" s="269" t="s">
        <v>299</v>
      </c>
      <c r="S10" s="269" t="s">
        <v>300</v>
      </c>
      <c r="T10" s="269" t="s">
        <v>301</v>
      </c>
      <c r="U10" s="269" t="s">
        <v>302</v>
      </c>
      <c r="V10" s="269" t="s">
        <v>132</v>
      </c>
    </row>
    <row r="11" spans="1:22"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>
        <f>SUM(J11:U11)</f>
        <v>0</v>
      </c>
    </row>
    <row r="12" spans="1:22">
      <c r="B12" s="237" t="s">
        <v>4</v>
      </c>
      <c r="J12" s="270"/>
      <c r="K12" s="270"/>
      <c r="L12" s="270"/>
      <c r="M12" s="270"/>
      <c r="N12" s="270"/>
      <c r="O12" s="270"/>
      <c r="P12" s="270"/>
      <c r="Q12" s="270"/>
      <c r="R12" s="270"/>
      <c r="S12" s="270"/>
      <c r="T12" s="270"/>
      <c r="U12" s="270"/>
      <c r="V12" s="270">
        <f t="shared" ref="V12:V50" si="0">SUM(J12:U12)</f>
        <v>0</v>
      </c>
    </row>
    <row r="13" spans="1:22">
      <c r="A13" s="1" t="s">
        <v>19</v>
      </c>
      <c r="B13" s="239">
        <v>201</v>
      </c>
      <c r="D13" s="232" t="s">
        <v>5</v>
      </c>
      <c r="F13" s="247">
        <v>50000</v>
      </c>
      <c r="J13" s="270"/>
      <c r="K13" s="270"/>
      <c r="L13" s="270">
        <v>25000</v>
      </c>
      <c r="M13" s="270"/>
      <c r="N13" s="270"/>
      <c r="O13" s="270"/>
      <c r="P13" s="270"/>
      <c r="Q13" s="270"/>
      <c r="R13" s="270">
        <v>25000</v>
      </c>
      <c r="S13" s="270"/>
      <c r="T13" s="270"/>
      <c r="U13" s="270"/>
      <c r="V13" s="270">
        <f t="shared" si="0"/>
        <v>50000</v>
      </c>
    </row>
    <row r="14" spans="1:22">
      <c r="A14" s="1" t="s">
        <v>19</v>
      </c>
      <c r="B14" s="239">
        <v>202</v>
      </c>
      <c r="C14" s="232" t="s">
        <v>17</v>
      </c>
      <c r="D14" s="245" t="s">
        <v>254</v>
      </c>
      <c r="F14" s="238">
        <v>5000</v>
      </c>
      <c r="J14" s="270"/>
      <c r="K14" s="270"/>
      <c r="L14" s="270"/>
      <c r="M14" s="270">
        <v>5000</v>
      </c>
      <c r="N14" s="270"/>
      <c r="O14" s="270"/>
      <c r="P14" s="270"/>
      <c r="Q14" s="270"/>
      <c r="R14" s="270"/>
      <c r="S14" s="270"/>
      <c r="T14" s="270"/>
      <c r="U14" s="270"/>
      <c r="V14" s="270">
        <f t="shared" si="0"/>
        <v>5000</v>
      </c>
    </row>
    <row r="15" spans="1:22">
      <c r="A15" s="1" t="s">
        <v>19</v>
      </c>
      <c r="B15" s="239">
        <v>204</v>
      </c>
      <c r="C15" s="232" t="s">
        <v>17</v>
      </c>
      <c r="D15" s="245" t="s">
        <v>253</v>
      </c>
      <c r="F15" s="238">
        <v>45000</v>
      </c>
      <c r="J15" s="270">
        <v>15000</v>
      </c>
      <c r="K15" s="270">
        <v>15000</v>
      </c>
      <c r="L15" s="270">
        <v>5000</v>
      </c>
      <c r="M15" s="270"/>
      <c r="N15" s="270"/>
      <c r="O15" s="270">
        <v>5000</v>
      </c>
      <c r="P15" s="270"/>
      <c r="Q15" s="270"/>
      <c r="R15" s="270"/>
      <c r="S15" s="270">
        <v>5000</v>
      </c>
      <c r="T15" s="270"/>
      <c r="U15" s="270"/>
      <c r="V15" s="270">
        <f t="shared" si="0"/>
        <v>45000</v>
      </c>
    </row>
    <row r="16" spans="1:22">
      <c r="A16" s="1" t="s">
        <v>19</v>
      </c>
      <c r="B16" s="239">
        <v>204</v>
      </c>
      <c r="D16" s="245" t="s">
        <v>252</v>
      </c>
      <c r="F16" s="238">
        <v>9250</v>
      </c>
      <c r="J16" s="270"/>
      <c r="K16" s="270"/>
      <c r="L16" s="270">
        <v>9250</v>
      </c>
      <c r="M16" s="270"/>
      <c r="N16" s="270"/>
      <c r="O16" s="270"/>
      <c r="P16" s="270"/>
      <c r="Q16" s="270"/>
      <c r="R16" s="270"/>
      <c r="S16" s="270"/>
      <c r="T16" s="270"/>
      <c r="U16" s="270"/>
      <c r="V16" s="270">
        <f t="shared" si="0"/>
        <v>9250</v>
      </c>
    </row>
    <row r="17" spans="1:23">
      <c r="A17" s="1" t="s">
        <v>19</v>
      </c>
      <c r="B17" s="239">
        <v>204</v>
      </c>
      <c r="D17" s="232" t="s">
        <v>214</v>
      </c>
      <c r="F17" s="238">
        <v>20000</v>
      </c>
      <c r="J17" s="270"/>
      <c r="K17" s="270"/>
      <c r="L17" s="270"/>
      <c r="M17" s="270"/>
      <c r="N17" s="270">
        <v>20000</v>
      </c>
      <c r="O17" s="270"/>
      <c r="P17" s="270"/>
      <c r="Q17" s="270"/>
      <c r="R17" s="270"/>
      <c r="S17" s="270"/>
      <c r="T17" s="270"/>
      <c r="U17" s="270"/>
      <c r="V17" s="270">
        <f t="shared" si="0"/>
        <v>20000</v>
      </c>
    </row>
    <row r="18" spans="1:23" ht="15" thickBot="1">
      <c r="B18" s="239" t="s">
        <v>17</v>
      </c>
      <c r="D18" s="240" t="s">
        <v>215</v>
      </c>
      <c r="F18" s="248">
        <f>SUM(F13:F17)</f>
        <v>129250</v>
      </c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>
        <f t="shared" si="0"/>
        <v>0</v>
      </c>
      <c r="W18" s="271">
        <f>SUM(V13:V17)</f>
        <v>129250</v>
      </c>
    </row>
    <row r="19" spans="1:23" ht="15" thickTop="1"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>
        <f t="shared" si="0"/>
        <v>0</v>
      </c>
    </row>
    <row r="20" spans="1:23">
      <c r="B20" s="237" t="s">
        <v>7</v>
      </c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>
        <f t="shared" si="0"/>
        <v>0</v>
      </c>
    </row>
    <row r="21" spans="1:23">
      <c r="A21" s="1" t="s">
        <v>47</v>
      </c>
      <c r="B21" s="241">
        <v>301</v>
      </c>
      <c r="D21" s="232" t="s">
        <v>216</v>
      </c>
      <c r="F21" s="247">
        <v>150000</v>
      </c>
      <c r="J21" s="270"/>
      <c r="K21" s="270"/>
      <c r="L21" s="270">
        <v>75000</v>
      </c>
      <c r="M21" s="270"/>
      <c r="N21" s="270">
        <v>75000</v>
      </c>
      <c r="O21" s="270"/>
      <c r="P21" s="270"/>
      <c r="Q21" s="270"/>
      <c r="R21" s="270"/>
      <c r="S21" s="270"/>
      <c r="T21" s="270"/>
      <c r="U21" s="270"/>
      <c r="V21" s="270">
        <f t="shared" si="0"/>
        <v>150000</v>
      </c>
    </row>
    <row r="22" spans="1:23">
      <c r="A22" s="1" t="s">
        <v>48</v>
      </c>
      <c r="B22" s="239">
        <v>301</v>
      </c>
      <c r="D22" s="232" t="s">
        <v>217</v>
      </c>
      <c r="F22" s="238">
        <v>35000</v>
      </c>
      <c r="J22" s="270"/>
      <c r="K22" s="270"/>
      <c r="L22" s="270"/>
      <c r="M22" s="270">
        <v>35000</v>
      </c>
      <c r="N22" s="270"/>
      <c r="O22" s="270"/>
      <c r="P22" s="270"/>
      <c r="Q22" s="270"/>
      <c r="R22" s="270"/>
      <c r="S22" s="270"/>
      <c r="T22" s="270"/>
      <c r="U22" s="270"/>
      <c r="V22" s="270">
        <f t="shared" si="0"/>
        <v>35000</v>
      </c>
    </row>
    <row r="23" spans="1:23">
      <c r="A23" s="1" t="s">
        <v>48</v>
      </c>
      <c r="B23" s="239">
        <v>301</v>
      </c>
      <c r="D23" s="232" t="s">
        <v>218</v>
      </c>
      <c r="F23" s="238">
        <v>4700</v>
      </c>
      <c r="J23" s="270"/>
      <c r="K23" s="270">
        <v>4700</v>
      </c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>
        <f t="shared" si="0"/>
        <v>4700</v>
      </c>
    </row>
    <row r="24" spans="1:23">
      <c r="A24" s="1" t="s">
        <v>48</v>
      </c>
      <c r="B24" s="239">
        <v>301</v>
      </c>
      <c r="D24" s="232" t="s">
        <v>219</v>
      </c>
      <c r="F24" s="250">
        <v>100000</v>
      </c>
      <c r="G24" s="245" t="s">
        <v>255</v>
      </c>
      <c r="J24" s="270"/>
      <c r="K24" s="270"/>
      <c r="L24" s="270">
        <v>50000</v>
      </c>
      <c r="M24" s="270">
        <v>50000</v>
      </c>
      <c r="N24" s="270"/>
      <c r="O24" s="270"/>
      <c r="P24" s="270"/>
      <c r="Q24" s="270"/>
      <c r="R24" s="270"/>
      <c r="S24" s="270"/>
      <c r="T24" s="270"/>
      <c r="U24" s="270"/>
      <c r="V24" s="270">
        <f t="shared" si="0"/>
        <v>100000</v>
      </c>
    </row>
    <row r="25" spans="1:23">
      <c r="A25" s="1" t="s">
        <v>48</v>
      </c>
      <c r="B25" s="239">
        <v>301</v>
      </c>
      <c r="D25" s="245" t="s">
        <v>250</v>
      </c>
      <c r="F25" s="250">
        <v>100000</v>
      </c>
      <c r="G25" s="245" t="s">
        <v>255</v>
      </c>
      <c r="J25" s="270"/>
      <c r="K25" s="270"/>
      <c r="L25" s="270"/>
      <c r="M25" s="270">
        <v>50000</v>
      </c>
      <c r="N25" s="270">
        <v>50000</v>
      </c>
      <c r="O25" s="270"/>
      <c r="P25" s="270"/>
      <c r="Q25" s="270"/>
      <c r="R25" s="270"/>
      <c r="S25" s="270"/>
      <c r="T25" s="270"/>
      <c r="U25" s="270"/>
      <c r="V25" s="270">
        <f t="shared" si="0"/>
        <v>100000</v>
      </c>
    </row>
    <row r="26" spans="1:23">
      <c r="A26" s="1" t="s">
        <v>48</v>
      </c>
      <c r="B26" s="239">
        <v>301</v>
      </c>
      <c r="D26" s="245" t="s">
        <v>249</v>
      </c>
      <c r="F26" s="250">
        <v>180000</v>
      </c>
      <c r="G26" s="245" t="s">
        <v>256</v>
      </c>
      <c r="J26" s="270"/>
      <c r="K26" s="270"/>
      <c r="L26" s="270"/>
      <c r="M26" s="270">
        <v>90000</v>
      </c>
      <c r="N26" s="270"/>
      <c r="O26" s="270">
        <v>90000</v>
      </c>
      <c r="P26" s="270"/>
      <c r="Q26" s="270"/>
      <c r="R26" s="270"/>
      <c r="S26" s="270"/>
      <c r="T26" s="270"/>
      <c r="U26" s="270"/>
      <c r="V26" s="270">
        <f t="shared" si="0"/>
        <v>180000</v>
      </c>
    </row>
    <row r="27" spans="1:23">
      <c r="A27" s="1" t="s">
        <v>48</v>
      </c>
      <c r="B27" s="239">
        <v>301</v>
      </c>
      <c r="D27" s="232" t="s">
        <v>220</v>
      </c>
      <c r="F27" s="250">
        <v>90000</v>
      </c>
      <c r="G27" s="245" t="s">
        <v>256</v>
      </c>
      <c r="J27" s="270"/>
      <c r="K27" s="270"/>
      <c r="L27" s="270"/>
      <c r="M27" s="270"/>
      <c r="N27" s="270"/>
      <c r="O27" s="270"/>
      <c r="P27" s="270">
        <v>90000</v>
      </c>
      <c r="Q27" s="270"/>
      <c r="R27" s="270"/>
      <c r="S27" s="270"/>
      <c r="T27" s="270"/>
      <c r="U27" s="270"/>
      <c r="V27" s="270">
        <f t="shared" si="0"/>
        <v>90000</v>
      </c>
    </row>
    <row r="28" spans="1:23">
      <c r="A28" s="1" t="s">
        <v>48</v>
      </c>
      <c r="B28" s="239">
        <v>311</v>
      </c>
      <c r="D28" s="232" t="s">
        <v>221</v>
      </c>
      <c r="F28" s="238">
        <v>23680</v>
      </c>
      <c r="J28" s="270"/>
      <c r="K28" s="270">
        <v>23680</v>
      </c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>
        <f t="shared" si="0"/>
        <v>23680</v>
      </c>
    </row>
    <row r="29" spans="1:23">
      <c r="A29" s="1" t="s">
        <v>19</v>
      </c>
      <c r="B29" s="239">
        <v>316</v>
      </c>
      <c r="D29" s="245" t="s">
        <v>270</v>
      </c>
      <c r="F29" s="238">
        <v>5000</v>
      </c>
      <c r="J29" s="270"/>
      <c r="K29" s="270"/>
      <c r="L29" s="270"/>
      <c r="M29" s="270">
        <v>5000</v>
      </c>
      <c r="N29" s="270"/>
      <c r="O29" s="270"/>
      <c r="P29" s="270"/>
      <c r="Q29" s="270"/>
      <c r="R29" s="270"/>
      <c r="S29" s="270"/>
      <c r="T29" s="270"/>
      <c r="U29" s="270"/>
      <c r="V29" s="270">
        <f t="shared" si="0"/>
        <v>5000</v>
      </c>
    </row>
    <row r="30" spans="1:23">
      <c r="A30" s="1" t="s">
        <v>19</v>
      </c>
      <c r="B30" s="239">
        <v>325</v>
      </c>
      <c r="D30" s="232" t="s">
        <v>222</v>
      </c>
      <c r="F30" s="238">
        <v>8000</v>
      </c>
      <c r="J30" s="270"/>
      <c r="K30" s="270"/>
      <c r="L30" s="270">
        <v>8000</v>
      </c>
      <c r="M30" s="270"/>
      <c r="N30" s="270"/>
      <c r="O30" s="270"/>
      <c r="P30" s="270"/>
      <c r="Q30" s="270"/>
      <c r="R30" s="270"/>
      <c r="S30" s="270"/>
      <c r="T30" s="270"/>
      <c r="U30" s="270"/>
      <c r="V30" s="270">
        <f t="shared" si="0"/>
        <v>8000</v>
      </c>
    </row>
    <row r="31" spans="1:23">
      <c r="A31" s="1" t="s">
        <v>50</v>
      </c>
      <c r="B31" s="239">
        <v>325</v>
      </c>
      <c r="D31" s="232" t="s">
        <v>223</v>
      </c>
      <c r="F31" s="238">
        <v>25000</v>
      </c>
      <c r="J31" s="270"/>
      <c r="K31" s="270"/>
      <c r="L31" s="270"/>
      <c r="M31" s="270"/>
      <c r="N31" s="270"/>
      <c r="O31" s="270"/>
      <c r="P31" s="270"/>
      <c r="Q31" s="270"/>
      <c r="R31" s="270">
        <v>25000</v>
      </c>
      <c r="S31" s="270"/>
      <c r="T31" s="270"/>
      <c r="U31" s="270"/>
      <c r="V31" s="270">
        <f t="shared" si="0"/>
        <v>25000</v>
      </c>
    </row>
    <row r="32" spans="1:23">
      <c r="A32" s="1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>
        <f t="shared" si="0"/>
        <v>0</v>
      </c>
    </row>
    <row r="33" spans="1:23" ht="15" thickBot="1">
      <c r="D33" s="240" t="s">
        <v>224</v>
      </c>
      <c r="F33" s="248">
        <f>SUM(F21:F32)</f>
        <v>721380</v>
      </c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1">
        <f>SUM(V21:V32)</f>
        <v>721380</v>
      </c>
    </row>
    <row r="34" spans="1:23" ht="15" thickTop="1"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</row>
    <row r="35" spans="1:23">
      <c r="B35" s="237" t="s">
        <v>9</v>
      </c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</row>
    <row r="36" spans="1:23">
      <c r="A36" s="1" t="s">
        <v>50</v>
      </c>
      <c r="B36" s="239">
        <v>408</v>
      </c>
      <c r="D36" s="232" t="s">
        <v>225</v>
      </c>
      <c r="F36" s="249">
        <v>10000</v>
      </c>
      <c r="J36" s="270"/>
      <c r="K36" s="270"/>
      <c r="L36" s="270">
        <v>10000</v>
      </c>
      <c r="M36" s="270"/>
      <c r="N36" s="270"/>
      <c r="O36" s="270"/>
      <c r="P36" s="270"/>
      <c r="Q36" s="270"/>
      <c r="R36" s="270"/>
      <c r="S36" s="270"/>
      <c r="T36" s="270"/>
      <c r="U36" s="270"/>
      <c r="V36" s="270">
        <f t="shared" si="0"/>
        <v>10000</v>
      </c>
    </row>
    <row r="37" spans="1:23">
      <c r="A37" s="1" t="s">
        <v>48</v>
      </c>
      <c r="B37" s="239">
        <v>409</v>
      </c>
      <c r="D37" s="232" t="s">
        <v>226</v>
      </c>
      <c r="F37" s="244">
        <v>7650</v>
      </c>
      <c r="J37" s="270"/>
      <c r="K37" s="270"/>
      <c r="L37" s="270"/>
      <c r="M37" s="270">
        <v>7650</v>
      </c>
      <c r="N37" s="270"/>
      <c r="O37" s="270"/>
      <c r="P37" s="270"/>
      <c r="Q37" s="270"/>
      <c r="R37" s="270"/>
      <c r="S37" s="270"/>
      <c r="T37" s="270"/>
      <c r="U37" s="270"/>
      <c r="V37" s="270">
        <f t="shared" si="0"/>
        <v>7650</v>
      </c>
    </row>
    <row r="38" spans="1:23">
      <c r="A38" s="1" t="s">
        <v>50</v>
      </c>
      <c r="B38" s="239">
        <v>409</v>
      </c>
      <c r="D38" s="232" t="s">
        <v>227</v>
      </c>
      <c r="F38" s="244">
        <v>10000</v>
      </c>
      <c r="J38" s="270"/>
      <c r="K38" s="270"/>
      <c r="L38" s="270"/>
      <c r="M38" s="270"/>
      <c r="N38" s="270"/>
      <c r="O38" s="270">
        <v>10000</v>
      </c>
      <c r="P38" s="270"/>
      <c r="Q38" s="270"/>
      <c r="R38" s="270"/>
      <c r="S38" s="270"/>
      <c r="T38" s="270"/>
      <c r="U38" s="270"/>
      <c r="V38" s="270">
        <f t="shared" si="0"/>
        <v>10000</v>
      </c>
    </row>
    <row r="39" spans="1:23">
      <c r="A39" s="1" t="s">
        <v>50</v>
      </c>
      <c r="B39" s="239" t="s">
        <v>245</v>
      </c>
      <c r="D39" s="232" t="s">
        <v>246</v>
      </c>
      <c r="F39" s="244">
        <v>25000</v>
      </c>
      <c r="J39" s="270"/>
      <c r="K39" s="270"/>
      <c r="L39" s="270"/>
      <c r="M39" s="270"/>
      <c r="N39" s="270"/>
      <c r="O39" s="270"/>
      <c r="P39" s="270"/>
      <c r="Q39" s="270">
        <v>12500</v>
      </c>
      <c r="R39" s="270"/>
      <c r="S39" s="270">
        <v>12500</v>
      </c>
      <c r="T39" s="270"/>
      <c r="U39" s="270"/>
      <c r="V39" s="270">
        <f t="shared" si="0"/>
        <v>25000</v>
      </c>
    </row>
    <row r="40" spans="1:23">
      <c r="A40" s="1" t="s">
        <v>48</v>
      </c>
      <c r="B40" s="239">
        <v>412</v>
      </c>
      <c r="D40" s="232" t="s">
        <v>228</v>
      </c>
      <c r="F40" s="244">
        <v>7900</v>
      </c>
      <c r="J40" s="270"/>
      <c r="K40" s="270"/>
      <c r="L40" s="270"/>
      <c r="M40" s="270">
        <v>7900</v>
      </c>
      <c r="N40" s="270"/>
      <c r="O40" s="270"/>
      <c r="P40" s="270"/>
      <c r="Q40" s="270"/>
      <c r="R40" s="270"/>
      <c r="S40" s="270"/>
      <c r="T40" s="270"/>
      <c r="U40" s="270"/>
      <c r="V40" s="270">
        <f t="shared" si="0"/>
        <v>7900</v>
      </c>
    </row>
    <row r="41" spans="1:23">
      <c r="A41" s="1" t="s">
        <v>19</v>
      </c>
      <c r="B41" s="239">
        <v>411</v>
      </c>
      <c r="D41" s="232" t="s">
        <v>229</v>
      </c>
      <c r="F41" s="244">
        <v>13000</v>
      </c>
      <c r="J41" s="270"/>
      <c r="K41" s="270">
        <v>6500</v>
      </c>
      <c r="L41" s="270">
        <v>6500</v>
      </c>
      <c r="M41" s="270"/>
      <c r="N41" s="270"/>
      <c r="O41" s="270"/>
      <c r="P41" s="270"/>
      <c r="Q41" s="270"/>
      <c r="R41" s="270"/>
      <c r="S41" s="270"/>
      <c r="T41" s="270"/>
      <c r="U41" s="270"/>
      <c r="V41" s="270">
        <f t="shared" si="0"/>
        <v>13000</v>
      </c>
    </row>
    <row r="42" spans="1:23">
      <c r="A42" s="1" t="s">
        <v>50</v>
      </c>
      <c r="B42" s="239">
        <v>411</v>
      </c>
      <c r="D42" s="76" t="s">
        <v>61</v>
      </c>
      <c r="F42" s="244">
        <v>30000</v>
      </c>
      <c r="J42" s="270"/>
      <c r="K42" s="270"/>
      <c r="L42" s="270"/>
      <c r="M42" s="270"/>
      <c r="N42" s="270"/>
      <c r="O42" s="270"/>
      <c r="P42" s="270"/>
      <c r="Q42" s="270"/>
      <c r="R42" s="270"/>
      <c r="S42" s="270">
        <v>30000</v>
      </c>
      <c r="T42" s="270"/>
      <c r="U42" s="270"/>
      <c r="V42" s="270">
        <f t="shared" si="0"/>
        <v>30000</v>
      </c>
    </row>
    <row r="43" spans="1:23">
      <c r="A43" s="1" t="s">
        <v>49</v>
      </c>
      <c r="B43" s="239">
        <v>411</v>
      </c>
      <c r="D43" s="232" t="s">
        <v>230</v>
      </c>
      <c r="F43" s="244">
        <v>6300</v>
      </c>
      <c r="J43" s="270"/>
      <c r="K43" s="270"/>
      <c r="L43" s="270"/>
      <c r="M43" s="270"/>
      <c r="N43" s="270"/>
      <c r="O43" s="270"/>
      <c r="P43" s="270"/>
      <c r="Q43" s="270">
        <v>6300</v>
      </c>
      <c r="R43" s="270"/>
      <c r="S43" s="270"/>
      <c r="T43" s="270"/>
      <c r="U43" s="270"/>
      <c r="V43" s="270">
        <f t="shared" si="0"/>
        <v>6300</v>
      </c>
    </row>
    <row r="44" spans="1:23">
      <c r="A44" s="1" t="s">
        <v>49</v>
      </c>
      <c r="B44" s="239">
        <v>411</v>
      </c>
      <c r="D44" s="232" t="s">
        <v>231</v>
      </c>
      <c r="F44" s="244">
        <v>9600</v>
      </c>
      <c r="J44" s="270"/>
      <c r="K44" s="270"/>
      <c r="L44" s="270"/>
      <c r="M44" s="270"/>
      <c r="N44" s="270">
        <v>9600</v>
      </c>
      <c r="O44" s="270"/>
      <c r="P44" s="270"/>
      <c r="Q44" s="270"/>
      <c r="R44" s="270"/>
      <c r="S44" s="270"/>
      <c r="T44" s="270"/>
      <c r="U44" s="270"/>
      <c r="V44" s="270">
        <f t="shared" si="0"/>
        <v>9600</v>
      </c>
    </row>
    <row r="45" spans="1:23">
      <c r="A45" s="1" t="s">
        <v>19</v>
      </c>
      <c r="B45" s="239">
        <v>411</v>
      </c>
      <c r="D45" s="232" t="s">
        <v>232</v>
      </c>
      <c r="F45" s="244">
        <v>55000</v>
      </c>
      <c r="J45" s="270"/>
      <c r="K45" s="270"/>
      <c r="L45" s="270">
        <v>15000</v>
      </c>
      <c r="M45" s="270">
        <v>15000</v>
      </c>
      <c r="N45" s="270"/>
      <c r="O45" s="270"/>
      <c r="P45" s="270">
        <v>25000</v>
      </c>
      <c r="Q45" s="270"/>
      <c r="R45" s="270"/>
      <c r="S45" s="270"/>
      <c r="T45" s="270"/>
      <c r="U45" s="270"/>
      <c r="V45" s="270">
        <f t="shared" si="0"/>
        <v>55000</v>
      </c>
    </row>
    <row r="46" spans="1:23">
      <c r="A46" s="1" t="s">
        <v>48</v>
      </c>
      <c r="B46" s="239">
        <v>418</v>
      </c>
      <c r="D46" s="232" t="s">
        <v>233</v>
      </c>
      <c r="F46" s="244">
        <v>8000</v>
      </c>
      <c r="J46" s="270"/>
      <c r="K46" s="270"/>
      <c r="L46" s="270"/>
      <c r="M46" s="270"/>
      <c r="N46" s="270">
        <v>8000</v>
      </c>
      <c r="O46" s="270"/>
      <c r="P46" s="270"/>
      <c r="Q46" s="270"/>
      <c r="R46" s="270"/>
      <c r="S46" s="270"/>
      <c r="T46" s="270"/>
      <c r="U46" s="270"/>
      <c r="V46" s="270">
        <f t="shared" si="0"/>
        <v>8000</v>
      </c>
    </row>
    <row r="47" spans="1:23">
      <c r="A47" s="1" t="s">
        <v>19</v>
      </c>
      <c r="B47" s="239">
        <v>418</v>
      </c>
      <c r="D47" s="232" t="s">
        <v>234</v>
      </c>
      <c r="F47" s="244">
        <v>8500</v>
      </c>
      <c r="J47" s="270"/>
      <c r="K47" s="270"/>
      <c r="L47" s="270"/>
      <c r="M47" s="270"/>
      <c r="N47" s="270">
        <v>8500</v>
      </c>
      <c r="O47" s="270"/>
      <c r="P47" s="270"/>
      <c r="Q47" s="270"/>
      <c r="R47" s="270"/>
      <c r="S47" s="270"/>
      <c r="T47" s="270"/>
      <c r="U47" s="270"/>
      <c r="V47" s="270">
        <f t="shared" si="0"/>
        <v>8500</v>
      </c>
    </row>
    <row r="48" spans="1:23">
      <c r="A48" s="1" t="s">
        <v>257</v>
      </c>
      <c r="B48" s="239" t="s">
        <v>248</v>
      </c>
      <c r="D48" s="232" t="s">
        <v>247</v>
      </c>
      <c r="F48" s="244">
        <v>15000</v>
      </c>
      <c r="J48" s="270"/>
      <c r="K48" s="270"/>
      <c r="L48" s="270"/>
      <c r="M48" s="270"/>
      <c r="N48" s="270"/>
      <c r="O48" s="270">
        <v>15000</v>
      </c>
      <c r="P48" s="270"/>
      <c r="Q48" s="270"/>
      <c r="R48" s="270"/>
      <c r="S48" s="270"/>
      <c r="T48" s="270"/>
      <c r="U48" s="270"/>
      <c r="V48" s="270">
        <f t="shared" si="0"/>
        <v>15000</v>
      </c>
    </row>
    <row r="49" spans="1:23">
      <c r="A49" s="1" t="s">
        <v>50</v>
      </c>
      <c r="B49" s="239">
        <v>419</v>
      </c>
      <c r="D49" s="245" t="s">
        <v>251</v>
      </c>
      <c r="F49" s="244">
        <v>15000</v>
      </c>
      <c r="J49" s="270"/>
      <c r="K49" s="270"/>
      <c r="L49" s="270"/>
      <c r="M49" s="270"/>
      <c r="N49" s="270"/>
      <c r="O49" s="270">
        <v>15000</v>
      </c>
      <c r="P49" s="270"/>
      <c r="Q49" s="270"/>
      <c r="R49" s="270"/>
      <c r="S49" s="270"/>
      <c r="T49" s="270"/>
      <c r="U49" s="270"/>
      <c r="V49" s="270">
        <f t="shared" si="0"/>
        <v>15000</v>
      </c>
    </row>
    <row r="50" spans="1:23" ht="15" thickBot="1">
      <c r="D50" s="240" t="s">
        <v>235</v>
      </c>
      <c r="F50" s="248">
        <f>SUM(F36:F49)</f>
        <v>220950</v>
      </c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>
        <f t="shared" si="0"/>
        <v>0</v>
      </c>
      <c r="W50" s="271">
        <f>SUM(V36:V49)</f>
        <v>220950</v>
      </c>
    </row>
    <row r="51" spans="1:23" ht="15" thickTop="1"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</row>
    <row r="52" spans="1:23">
      <c r="B52" s="237" t="s">
        <v>13</v>
      </c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</row>
    <row r="53" spans="1:23">
      <c r="A53" s="1" t="s">
        <v>48</v>
      </c>
      <c r="B53" s="239">
        <v>501</v>
      </c>
      <c r="D53" s="232" t="s">
        <v>236</v>
      </c>
      <c r="F53" s="247">
        <v>60000</v>
      </c>
      <c r="J53" s="270"/>
      <c r="K53" s="270"/>
      <c r="L53" s="270"/>
      <c r="M53" s="270"/>
      <c r="N53" s="270">
        <v>60000</v>
      </c>
      <c r="O53" s="270"/>
      <c r="P53" s="270"/>
      <c r="Q53" s="270"/>
      <c r="R53" s="270"/>
      <c r="S53" s="270"/>
      <c r="T53" s="270"/>
      <c r="U53" s="270"/>
      <c r="V53" s="270">
        <f t="shared" ref="V53:V54" si="1">SUM(J53:U53)</f>
        <v>60000</v>
      </c>
    </row>
    <row r="54" spans="1:23">
      <c r="A54" s="1"/>
      <c r="D54" s="245" t="s">
        <v>260</v>
      </c>
      <c r="F54" s="247">
        <v>20000</v>
      </c>
      <c r="J54" s="270"/>
      <c r="K54" s="270"/>
      <c r="L54" s="270"/>
      <c r="M54" s="270"/>
      <c r="N54" s="270"/>
      <c r="O54" s="270">
        <v>20000</v>
      </c>
      <c r="P54" s="270"/>
      <c r="Q54" s="270"/>
      <c r="R54" s="270"/>
      <c r="S54" s="270"/>
      <c r="T54" s="270"/>
      <c r="U54" s="270"/>
      <c r="V54" s="270">
        <f t="shared" si="1"/>
        <v>20000</v>
      </c>
    </row>
    <row r="55" spans="1:23" ht="15" thickBot="1">
      <c r="A55" s="1"/>
      <c r="D55" s="240" t="s">
        <v>237</v>
      </c>
      <c r="F55" s="248">
        <f>SUM(F53:F54)</f>
        <v>80000</v>
      </c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1">
        <f>SUM(V53:V54)</f>
        <v>80000</v>
      </c>
    </row>
    <row r="56" spans="1:23" ht="15" thickTop="1">
      <c r="A56" s="1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</row>
    <row r="57" spans="1:23">
      <c r="A57" s="1"/>
      <c r="I57" s="269" t="s">
        <v>303</v>
      </c>
      <c r="J57" s="270"/>
      <c r="K57" s="270"/>
      <c r="L57" s="270"/>
      <c r="M57" s="270">
        <v>300000</v>
      </c>
      <c r="N57" s="270"/>
      <c r="O57" s="270"/>
      <c r="P57" s="270"/>
      <c r="Q57" s="270"/>
      <c r="R57" s="270"/>
      <c r="S57" s="270"/>
      <c r="T57" s="270"/>
      <c r="U57" s="270"/>
      <c r="V57" s="270">
        <f t="shared" ref="V57" si="2">SUM(J57:U57)</f>
        <v>300000</v>
      </c>
      <c r="W57" s="271">
        <f>SUM(V57)</f>
        <v>300000</v>
      </c>
    </row>
    <row r="58" spans="1:23" ht="15" thickBot="1">
      <c r="A58" s="1"/>
      <c r="D58" s="240" t="s">
        <v>238</v>
      </c>
      <c r="F58" s="248">
        <f>F18+F33+F50+F55</f>
        <v>1151580</v>
      </c>
      <c r="J58" s="270">
        <f>SUM(J11:J57)</f>
        <v>15000</v>
      </c>
      <c r="K58" s="270">
        <f t="shared" ref="K58:V58" si="3">SUM(K11:K57)</f>
        <v>49880</v>
      </c>
      <c r="L58" s="270">
        <f t="shared" si="3"/>
        <v>203750</v>
      </c>
      <c r="M58" s="270">
        <f t="shared" si="3"/>
        <v>565550</v>
      </c>
      <c r="N58" s="270">
        <f t="shared" si="3"/>
        <v>231100</v>
      </c>
      <c r="O58" s="270">
        <f t="shared" si="3"/>
        <v>155000</v>
      </c>
      <c r="P58" s="270">
        <f t="shared" si="3"/>
        <v>115000</v>
      </c>
      <c r="Q58" s="270">
        <f t="shared" si="3"/>
        <v>18800</v>
      </c>
      <c r="R58" s="270">
        <f t="shared" si="3"/>
        <v>50000</v>
      </c>
      <c r="S58" s="270">
        <f t="shared" si="3"/>
        <v>47500</v>
      </c>
      <c r="T58" s="270">
        <f t="shared" si="3"/>
        <v>0</v>
      </c>
      <c r="U58" s="270">
        <f t="shared" si="3"/>
        <v>0</v>
      </c>
      <c r="V58" s="270">
        <f t="shared" si="3"/>
        <v>1451580</v>
      </c>
      <c r="W58" s="232">
        <f>SUM(W11:W57)</f>
        <v>1451580</v>
      </c>
    </row>
    <row r="59" spans="1:23" ht="15" thickTop="1">
      <c r="A59" s="1"/>
    </row>
    <row r="60" spans="1:23">
      <c r="A60" s="1"/>
    </row>
  </sheetData>
  <mergeCells count="1">
    <mergeCell ref="A8:F8"/>
  </mergeCells>
  <pageMargins left="0.7" right="0.7" top="0.5" bottom="0.75" header="0.3" footer="0.3"/>
  <pageSetup scale="32" orientation="portrait" r:id="rId1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K23"/>
  <sheetViews>
    <sheetView showGridLines="0" topLeftCell="B1" workbookViewId="0">
      <selection activeCell="M27" sqref="M27"/>
    </sheetView>
  </sheetViews>
  <sheetFormatPr defaultRowHeight="12.5"/>
  <cols>
    <col min="1" max="1" width="9.08984375" style="177"/>
    <col min="2" max="2" width="26.08984375" style="177" customWidth="1"/>
    <col min="3" max="3" width="2.453125" style="177" customWidth="1"/>
    <col min="4" max="4" width="12.6328125" style="177" customWidth="1"/>
    <col min="5" max="5" width="5.90625" style="177" customWidth="1"/>
    <col min="6" max="6" width="10.90625" style="177" bestFit="1" customWidth="1"/>
    <col min="7" max="7" width="13" style="177" customWidth="1"/>
    <col min="8" max="8" width="14" style="177" bestFit="1" customWidth="1"/>
    <col min="9" max="9" width="11.36328125" style="177" bestFit="1" customWidth="1"/>
    <col min="10" max="10" width="1.90625" style="177" customWidth="1"/>
    <col min="11" max="11" width="11.36328125" style="177" bestFit="1" customWidth="1"/>
    <col min="12" max="256" width="9.08984375" style="177"/>
    <col min="257" max="257" width="28.453125" style="177" customWidth="1"/>
    <col min="258" max="258" width="2.453125" style="177" customWidth="1"/>
    <col min="259" max="260" width="10.36328125" style="177" bestFit="1" customWidth="1"/>
    <col min="261" max="261" width="11.36328125" style="177" bestFit="1" customWidth="1"/>
    <col min="262" max="262" width="3.08984375" style="177" customWidth="1"/>
    <col min="263" max="263" width="10.90625" style="177" bestFit="1" customWidth="1"/>
    <col min="264" max="264" width="14" style="177" bestFit="1" customWidth="1"/>
    <col min="265" max="265" width="9.6328125" style="177" bestFit="1" customWidth="1"/>
    <col min="266" max="266" width="1.90625" style="177" customWidth="1"/>
    <col min="267" max="267" width="11.36328125" style="177" bestFit="1" customWidth="1"/>
    <col min="268" max="512" width="9.08984375" style="177"/>
    <col min="513" max="513" width="28.453125" style="177" customWidth="1"/>
    <col min="514" max="514" width="2.453125" style="177" customWidth="1"/>
    <col min="515" max="516" width="10.36328125" style="177" bestFit="1" customWidth="1"/>
    <col min="517" max="517" width="11.36328125" style="177" bestFit="1" customWidth="1"/>
    <col min="518" max="518" width="3.08984375" style="177" customWidth="1"/>
    <col min="519" max="519" width="10.90625" style="177" bestFit="1" customWidth="1"/>
    <col min="520" max="520" width="14" style="177" bestFit="1" customWidth="1"/>
    <col min="521" max="521" width="9.6328125" style="177" bestFit="1" customWidth="1"/>
    <col min="522" max="522" width="1.90625" style="177" customWidth="1"/>
    <col min="523" max="523" width="11.36328125" style="177" bestFit="1" customWidth="1"/>
    <col min="524" max="768" width="9.08984375" style="177"/>
    <col min="769" max="769" width="28.453125" style="177" customWidth="1"/>
    <col min="770" max="770" width="2.453125" style="177" customWidth="1"/>
    <col min="771" max="772" width="10.36328125" style="177" bestFit="1" customWidth="1"/>
    <col min="773" max="773" width="11.36328125" style="177" bestFit="1" customWidth="1"/>
    <col min="774" max="774" width="3.08984375" style="177" customWidth="1"/>
    <col min="775" max="775" width="10.90625" style="177" bestFit="1" customWidth="1"/>
    <col min="776" max="776" width="14" style="177" bestFit="1" customWidth="1"/>
    <col min="777" max="777" width="9.6328125" style="177" bestFit="1" customWidth="1"/>
    <col min="778" max="778" width="1.90625" style="177" customWidth="1"/>
    <col min="779" max="779" width="11.36328125" style="177" bestFit="1" customWidth="1"/>
    <col min="780" max="1024" width="9.08984375" style="177"/>
    <col min="1025" max="1025" width="28.453125" style="177" customWidth="1"/>
    <col min="1026" max="1026" width="2.453125" style="177" customWidth="1"/>
    <col min="1027" max="1028" width="10.36328125" style="177" bestFit="1" customWidth="1"/>
    <col min="1029" max="1029" width="11.36328125" style="177" bestFit="1" customWidth="1"/>
    <col min="1030" max="1030" width="3.08984375" style="177" customWidth="1"/>
    <col min="1031" max="1031" width="10.90625" style="177" bestFit="1" customWidth="1"/>
    <col min="1032" max="1032" width="14" style="177" bestFit="1" customWidth="1"/>
    <col min="1033" max="1033" width="9.6328125" style="177" bestFit="1" customWidth="1"/>
    <col min="1034" max="1034" width="1.90625" style="177" customWidth="1"/>
    <col min="1035" max="1035" width="11.36328125" style="177" bestFit="1" customWidth="1"/>
    <col min="1036" max="1280" width="9.08984375" style="177"/>
    <col min="1281" max="1281" width="28.453125" style="177" customWidth="1"/>
    <col min="1282" max="1282" width="2.453125" style="177" customWidth="1"/>
    <col min="1283" max="1284" width="10.36328125" style="177" bestFit="1" customWidth="1"/>
    <col min="1285" max="1285" width="11.36328125" style="177" bestFit="1" customWidth="1"/>
    <col min="1286" max="1286" width="3.08984375" style="177" customWidth="1"/>
    <col min="1287" max="1287" width="10.90625" style="177" bestFit="1" customWidth="1"/>
    <col min="1288" max="1288" width="14" style="177" bestFit="1" customWidth="1"/>
    <col min="1289" max="1289" width="9.6328125" style="177" bestFit="1" customWidth="1"/>
    <col min="1290" max="1290" width="1.90625" style="177" customWidth="1"/>
    <col min="1291" max="1291" width="11.36328125" style="177" bestFit="1" customWidth="1"/>
    <col min="1292" max="1536" width="9.08984375" style="177"/>
    <col min="1537" max="1537" width="28.453125" style="177" customWidth="1"/>
    <col min="1538" max="1538" width="2.453125" style="177" customWidth="1"/>
    <col min="1539" max="1540" width="10.36328125" style="177" bestFit="1" customWidth="1"/>
    <col min="1541" max="1541" width="11.36328125" style="177" bestFit="1" customWidth="1"/>
    <col min="1542" max="1542" width="3.08984375" style="177" customWidth="1"/>
    <col min="1543" max="1543" width="10.90625" style="177" bestFit="1" customWidth="1"/>
    <col min="1544" max="1544" width="14" style="177" bestFit="1" customWidth="1"/>
    <col min="1545" max="1545" width="9.6328125" style="177" bestFit="1" customWidth="1"/>
    <col min="1546" max="1546" width="1.90625" style="177" customWidth="1"/>
    <col min="1547" max="1547" width="11.36328125" style="177" bestFit="1" customWidth="1"/>
    <col min="1548" max="1792" width="9.08984375" style="177"/>
    <col min="1793" max="1793" width="28.453125" style="177" customWidth="1"/>
    <col min="1794" max="1794" width="2.453125" style="177" customWidth="1"/>
    <col min="1795" max="1796" width="10.36328125" style="177" bestFit="1" customWidth="1"/>
    <col min="1797" max="1797" width="11.36328125" style="177" bestFit="1" customWidth="1"/>
    <col min="1798" max="1798" width="3.08984375" style="177" customWidth="1"/>
    <col min="1799" max="1799" width="10.90625" style="177" bestFit="1" customWidth="1"/>
    <col min="1800" max="1800" width="14" style="177" bestFit="1" customWidth="1"/>
    <col min="1801" max="1801" width="9.6328125" style="177" bestFit="1" customWidth="1"/>
    <col min="1802" max="1802" width="1.90625" style="177" customWidth="1"/>
    <col min="1803" max="1803" width="11.36328125" style="177" bestFit="1" customWidth="1"/>
    <col min="1804" max="2048" width="9.08984375" style="177"/>
    <col min="2049" max="2049" width="28.453125" style="177" customWidth="1"/>
    <col min="2050" max="2050" width="2.453125" style="177" customWidth="1"/>
    <col min="2051" max="2052" width="10.36328125" style="177" bestFit="1" customWidth="1"/>
    <col min="2053" max="2053" width="11.36328125" style="177" bestFit="1" customWidth="1"/>
    <col min="2054" max="2054" width="3.08984375" style="177" customWidth="1"/>
    <col min="2055" max="2055" width="10.90625" style="177" bestFit="1" customWidth="1"/>
    <col min="2056" max="2056" width="14" style="177" bestFit="1" customWidth="1"/>
    <col min="2057" max="2057" width="9.6328125" style="177" bestFit="1" customWidth="1"/>
    <col min="2058" max="2058" width="1.90625" style="177" customWidth="1"/>
    <col min="2059" max="2059" width="11.36328125" style="177" bestFit="1" customWidth="1"/>
    <col min="2060" max="2304" width="9.08984375" style="177"/>
    <col min="2305" max="2305" width="28.453125" style="177" customWidth="1"/>
    <col min="2306" max="2306" width="2.453125" style="177" customWidth="1"/>
    <col min="2307" max="2308" width="10.36328125" style="177" bestFit="1" customWidth="1"/>
    <col min="2309" max="2309" width="11.36328125" style="177" bestFit="1" customWidth="1"/>
    <col min="2310" max="2310" width="3.08984375" style="177" customWidth="1"/>
    <col min="2311" max="2311" width="10.90625" style="177" bestFit="1" customWidth="1"/>
    <col min="2312" max="2312" width="14" style="177" bestFit="1" customWidth="1"/>
    <col min="2313" max="2313" width="9.6328125" style="177" bestFit="1" customWidth="1"/>
    <col min="2314" max="2314" width="1.90625" style="177" customWidth="1"/>
    <col min="2315" max="2315" width="11.36328125" style="177" bestFit="1" customWidth="1"/>
    <col min="2316" max="2560" width="9.08984375" style="177"/>
    <col min="2561" max="2561" width="28.453125" style="177" customWidth="1"/>
    <col min="2562" max="2562" width="2.453125" style="177" customWidth="1"/>
    <col min="2563" max="2564" width="10.36328125" style="177" bestFit="1" customWidth="1"/>
    <col min="2565" max="2565" width="11.36328125" style="177" bestFit="1" customWidth="1"/>
    <col min="2566" max="2566" width="3.08984375" style="177" customWidth="1"/>
    <col min="2567" max="2567" width="10.90625" style="177" bestFit="1" customWidth="1"/>
    <col min="2568" max="2568" width="14" style="177" bestFit="1" customWidth="1"/>
    <col min="2569" max="2569" width="9.6328125" style="177" bestFit="1" customWidth="1"/>
    <col min="2570" max="2570" width="1.90625" style="177" customWidth="1"/>
    <col min="2571" max="2571" width="11.36328125" style="177" bestFit="1" customWidth="1"/>
    <col min="2572" max="2816" width="9.08984375" style="177"/>
    <col min="2817" max="2817" width="28.453125" style="177" customWidth="1"/>
    <col min="2818" max="2818" width="2.453125" style="177" customWidth="1"/>
    <col min="2819" max="2820" width="10.36328125" style="177" bestFit="1" customWidth="1"/>
    <col min="2821" max="2821" width="11.36328125" style="177" bestFit="1" customWidth="1"/>
    <col min="2822" max="2822" width="3.08984375" style="177" customWidth="1"/>
    <col min="2823" max="2823" width="10.90625" style="177" bestFit="1" customWidth="1"/>
    <col min="2824" max="2824" width="14" style="177" bestFit="1" customWidth="1"/>
    <col min="2825" max="2825" width="9.6328125" style="177" bestFit="1" customWidth="1"/>
    <col min="2826" max="2826" width="1.90625" style="177" customWidth="1"/>
    <col min="2827" max="2827" width="11.36328125" style="177" bestFit="1" customWidth="1"/>
    <col min="2828" max="3072" width="9.08984375" style="177"/>
    <col min="3073" max="3073" width="28.453125" style="177" customWidth="1"/>
    <col min="3074" max="3074" width="2.453125" style="177" customWidth="1"/>
    <col min="3075" max="3076" width="10.36328125" style="177" bestFit="1" customWidth="1"/>
    <col min="3077" max="3077" width="11.36328125" style="177" bestFit="1" customWidth="1"/>
    <col min="3078" max="3078" width="3.08984375" style="177" customWidth="1"/>
    <col min="3079" max="3079" width="10.90625" style="177" bestFit="1" customWidth="1"/>
    <col min="3080" max="3080" width="14" style="177" bestFit="1" customWidth="1"/>
    <col min="3081" max="3081" width="9.6328125" style="177" bestFit="1" customWidth="1"/>
    <col min="3082" max="3082" width="1.90625" style="177" customWidth="1"/>
    <col min="3083" max="3083" width="11.36328125" style="177" bestFit="1" customWidth="1"/>
    <col min="3084" max="3328" width="9.08984375" style="177"/>
    <col min="3329" max="3329" width="28.453125" style="177" customWidth="1"/>
    <col min="3330" max="3330" width="2.453125" style="177" customWidth="1"/>
    <col min="3331" max="3332" width="10.36328125" style="177" bestFit="1" customWidth="1"/>
    <col min="3333" max="3333" width="11.36328125" style="177" bestFit="1" customWidth="1"/>
    <col min="3334" max="3334" width="3.08984375" style="177" customWidth="1"/>
    <col min="3335" max="3335" width="10.90625" style="177" bestFit="1" customWidth="1"/>
    <col min="3336" max="3336" width="14" style="177" bestFit="1" customWidth="1"/>
    <col min="3337" max="3337" width="9.6328125" style="177" bestFit="1" customWidth="1"/>
    <col min="3338" max="3338" width="1.90625" style="177" customWidth="1"/>
    <col min="3339" max="3339" width="11.36328125" style="177" bestFit="1" customWidth="1"/>
    <col min="3340" max="3584" width="9.08984375" style="177"/>
    <col min="3585" max="3585" width="28.453125" style="177" customWidth="1"/>
    <col min="3586" max="3586" width="2.453125" style="177" customWidth="1"/>
    <col min="3587" max="3588" width="10.36328125" style="177" bestFit="1" customWidth="1"/>
    <col min="3589" max="3589" width="11.36328125" style="177" bestFit="1" customWidth="1"/>
    <col min="3590" max="3590" width="3.08984375" style="177" customWidth="1"/>
    <col min="3591" max="3591" width="10.90625" style="177" bestFit="1" customWidth="1"/>
    <col min="3592" max="3592" width="14" style="177" bestFit="1" customWidth="1"/>
    <col min="3593" max="3593" width="9.6328125" style="177" bestFit="1" customWidth="1"/>
    <col min="3594" max="3594" width="1.90625" style="177" customWidth="1"/>
    <col min="3595" max="3595" width="11.36328125" style="177" bestFit="1" customWidth="1"/>
    <col min="3596" max="3840" width="9.08984375" style="177"/>
    <col min="3841" max="3841" width="28.453125" style="177" customWidth="1"/>
    <col min="3842" max="3842" width="2.453125" style="177" customWidth="1"/>
    <col min="3843" max="3844" width="10.36328125" style="177" bestFit="1" customWidth="1"/>
    <col min="3845" max="3845" width="11.36328125" style="177" bestFit="1" customWidth="1"/>
    <col min="3846" max="3846" width="3.08984375" style="177" customWidth="1"/>
    <col min="3847" max="3847" width="10.90625" style="177" bestFit="1" customWidth="1"/>
    <col min="3848" max="3848" width="14" style="177" bestFit="1" customWidth="1"/>
    <col min="3849" max="3849" width="9.6328125" style="177" bestFit="1" customWidth="1"/>
    <col min="3850" max="3850" width="1.90625" style="177" customWidth="1"/>
    <col min="3851" max="3851" width="11.36328125" style="177" bestFit="1" customWidth="1"/>
    <col min="3852" max="4096" width="9.08984375" style="177"/>
    <col min="4097" max="4097" width="28.453125" style="177" customWidth="1"/>
    <col min="4098" max="4098" width="2.453125" style="177" customWidth="1"/>
    <col min="4099" max="4100" width="10.36328125" style="177" bestFit="1" customWidth="1"/>
    <col min="4101" max="4101" width="11.36328125" style="177" bestFit="1" customWidth="1"/>
    <col min="4102" max="4102" width="3.08984375" style="177" customWidth="1"/>
    <col min="4103" max="4103" width="10.90625" style="177" bestFit="1" customWidth="1"/>
    <col min="4104" max="4104" width="14" style="177" bestFit="1" customWidth="1"/>
    <col min="4105" max="4105" width="9.6328125" style="177" bestFit="1" customWidth="1"/>
    <col min="4106" max="4106" width="1.90625" style="177" customWidth="1"/>
    <col min="4107" max="4107" width="11.36328125" style="177" bestFit="1" customWidth="1"/>
    <col min="4108" max="4352" width="9.08984375" style="177"/>
    <col min="4353" max="4353" width="28.453125" style="177" customWidth="1"/>
    <col min="4354" max="4354" width="2.453125" style="177" customWidth="1"/>
    <col min="4355" max="4356" width="10.36328125" style="177" bestFit="1" customWidth="1"/>
    <col min="4357" max="4357" width="11.36328125" style="177" bestFit="1" customWidth="1"/>
    <col min="4358" max="4358" width="3.08984375" style="177" customWidth="1"/>
    <col min="4359" max="4359" width="10.90625" style="177" bestFit="1" customWidth="1"/>
    <col min="4360" max="4360" width="14" style="177" bestFit="1" customWidth="1"/>
    <col min="4361" max="4361" width="9.6328125" style="177" bestFit="1" customWidth="1"/>
    <col min="4362" max="4362" width="1.90625" style="177" customWidth="1"/>
    <col min="4363" max="4363" width="11.36328125" style="177" bestFit="1" customWidth="1"/>
    <col min="4364" max="4608" width="9.08984375" style="177"/>
    <col min="4609" max="4609" width="28.453125" style="177" customWidth="1"/>
    <col min="4610" max="4610" width="2.453125" style="177" customWidth="1"/>
    <col min="4611" max="4612" width="10.36328125" style="177" bestFit="1" customWidth="1"/>
    <col min="4613" max="4613" width="11.36328125" style="177" bestFit="1" customWidth="1"/>
    <col min="4614" max="4614" width="3.08984375" style="177" customWidth="1"/>
    <col min="4615" max="4615" width="10.90625" style="177" bestFit="1" customWidth="1"/>
    <col min="4616" max="4616" width="14" style="177" bestFit="1" customWidth="1"/>
    <col min="4617" max="4617" width="9.6328125" style="177" bestFit="1" customWidth="1"/>
    <col min="4618" max="4618" width="1.90625" style="177" customWidth="1"/>
    <col min="4619" max="4619" width="11.36328125" style="177" bestFit="1" customWidth="1"/>
    <col min="4620" max="4864" width="9.08984375" style="177"/>
    <col min="4865" max="4865" width="28.453125" style="177" customWidth="1"/>
    <col min="4866" max="4866" width="2.453125" style="177" customWidth="1"/>
    <col min="4867" max="4868" width="10.36328125" style="177" bestFit="1" customWidth="1"/>
    <col min="4869" max="4869" width="11.36328125" style="177" bestFit="1" customWidth="1"/>
    <col min="4870" max="4870" width="3.08984375" style="177" customWidth="1"/>
    <col min="4871" max="4871" width="10.90625" style="177" bestFit="1" customWidth="1"/>
    <col min="4872" max="4872" width="14" style="177" bestFit="1" customWidth="1"/>
    <col min="4873" max="4873" width="9.6328125" style="177" bestFit="1" customWidth="1"/>
    <col min="4874" max="4874" width="1.90625" style="177" customWidth="1"/>
    <col min="4875" max="4875" width="11.36328125" style="177" bestFit="1" customWidth="1"/>
    <col min="4876" max="5120" width="9.08984375" style="177"/>
    <col min="5121" max="5121" width="28.453125" style="177" customWidth="1"/>
    <col min="5122" max="5122" width="2.453125" style="177" customWidth="1"/>
    <col min="5123" max="5124" width="10.36328125" style="177" bestFit="1" customWidth="1"/>
    <col min="5125" max="5125" width="11.36328125" style="177" bestFit="1" customWidth="1"/>
    <col min="5126" max="5126" width="3.08984375" style="177" customWidth="1"/>
    <col min="5127" max="5127" width="10.90625" style="177" bestFit="1" customWidth="1"/>
    <col min="5128" max="5128" width="14" style="177" bestFit="1" customWidth="1"/>
    <col min="5129" max="5129" width="9.6328125" style="177" bestFit="1" customWidth="1"/>
    <col min="5130" max="5130" width="1.90625" style="177" customWidth="1"/>
    <col min="5131" max="5131" width="11.36328125" style="177" bestFit="1" customWidth="1"/>
    <col min="5132" max="5376" width="9.08984375" style="177"/>
    <col min="5377" max="5377" width="28.453125" style="177" customWidth="1"/>
    <col min="5378" max="5378" width="2.453125" style="177" customWidth="1"/>
    <col min="5379" max="5380" width="10.36328125" style="177" bestFit="1" customWidth="1"/>
    <col min="5381" max="5381" width="11.36328125" style="177" bestFit="1" customWidth="1"/>
    <col min="5382" max="5382" width="3.08984375" style="177" customWidth="1"/>
    <col min="5383" max="5383" width="10.90625" style="177" bestFit="1" customWidth="1"/>
    <col min="5384" max="5384" width="14" style="177" bestFit="1" customWidth="1"/>
    <col min="5385" max="5385" width="9.6328125" style="177" bestFit="1" customWidth="1"/>
    <col min="5386" max="5386" width="1.90625" style="177" customWidth="1"/>
    <col min="5387" max="5387" width="11.36328125" style="177" bestFit="1" customWidth="1"/>
    <col min="5388" max="5632" width="9.08984375" style="177"/>
    <col min="5633" max="5633" width="28.453125" style="177" customWidth="1"/>
    <col min="5634" max="5634" width="2.453125" style="177" customWidth="1"/>
    <col min="5635" max="5636" width="10.36328125" style="177" bestFit="1" customWidth="1"/>
    <col min="5637" max="5637" width="11.36328125" style="177" bestFit="1" customWidth="1"/>
    <col min="5638" max="5638" width="3.08984375" style="177" customWidth="1"/>
    <col min="5639" max="5639" width="10.90625" style="177" bestFit="1" customWidth="1"/>
    <col min="5640" max="5640" width="14" style="177" bestFit="1" customWidth="1"/>
    <col min="5641" max="5641" width="9.6328125" style="177" bestFit="1" customWidth="1"/>
    <col min="5642" max="5642" width="1.90625" style="177" customWidth="1"/>
    <col min="5643" max="5643" width="11.36328125" style="177" bestFit="1" customWidth="1"/>
    <col min="5644" max="5888" width="9.08984375" style="177"/>
    <col min="5889" max="5889" width="28.453125" style="177" customWidth="1"/>
    <col min="5890" max="5890" width="2.453125" style="177" customWidth="1"/>
    <col min="5891" max="5892" width="10.36328125" style="177" bestFit="1" customWidth="1"/>
    <col min="5893" max="5893" width="11.36328125" style="177" bestFit="1" customWidth="1"/>
    <col min="5894" max="5894" width="3.08984375" style="177" customWidth="1"/>
    <col min="5895" max="5895" width="10.90625" style="177" bestFit="1" customWidth="1"/>
    <col min="5896" max="5896" width="14" style="177" bestFit="1" customWidth="1"/>
    <col min="5897" max="5897" width="9.6328125" style="177" bestFit="1" customWidth="1"/>
    <col min="5898" max="5898" width="1.90625" style="177" customWidth="1"/>
    <col min="5899" max="5899" width="11.36328125" style="177" bestFit="1" customWidth="1"/>
    <col min="5900" max="6144" width="9.08984375" style="177"/>
    <col min="6145" max="6145" width="28.453125" style="177" customWidth="1"/>
    <col min="6146" max="6146" width="2.453125" style="177" customWidth="1"/>
    <col min="6147" max="6148" width="10.36328125" style="177" bestFit="1" customWidth="1"/>
    <col min="6149" max="6149" width="11.36328125" style="177" bestFit="1" customWidth="1"/>
    <col min="6150" max="6150" width="3.08984375" style="177" customWidth="1"/>
    <col min="6151" max="6151" width="10.90625" style="177" bestFit="1" customWidth="1"/>
    <col min="6152" max="6152" width="14" style="177" bestFit="1" customWidth="1"/>
    <col min="6153" max="6153" width="9.6328125" style="177" bestFit="1" customWidth="1"/>
    <col min="6154" max="6154" width="1.90625" style="177" customWidth="1"/>
    <col min="6155" max="6155" width="11.36328125" style="177" bestFit="1" customWidth="1"/>
    <col min="6156" max="6400" width="9.08984375" style="177"/>
    <col min="6401" max="6401" width="28.453125" style="177" customWidth="1"/>
    <col min="6402" max="6402" width="2.453125" style="177" customWidth="1"/>
    <col min="6403" max="6404" width="10.36328125" style="177" bestFit="1" customWidth="1"/>
    <col min="6405" max="6405" width="11.36328125" style="177" bestFit="1" customWidth="1"/>
    <col min="6406" max="6406" width="3.08984375" style="177" customWidth="1"/>
    <col min="6407" max="6407" width="10.90625" style="177" bestFit="1" customWidth="1"/>
    <col min="6408" max="6408" width="14" style="177" bestFit="1" customWidth="1"/>
    <col min="6409" max="6409" width="9.6328125" style="177" bestFit="1" customWidth="1"/>
    <col min="6410" max="6410" width="1.90625" style="177" customWidth="1"/>
    <col min="6411" max="6411" width="11.36328125" style="177" bestFit="1" customWidth="1"/>
    <col min="6412" max="6656" width="9.08984375" style="177"/>
    <col min="6657" max="6657" width="28.453125" style="177" customWidth="1"/>
    <col min="6658" max="6658" width="2.453125" style="177" customWidth="1"/>
    <col min="6659" max="6660" width="10.36328125" style="177" bestFit="1" customWidth="1"/>
    <col min="6661" max="6661" width="11.36328125" style="177" bestFit="1" customWidth="1"/>
    <col min="6662" max="6662" width="3.08984375" style="177" customWidth="1"/>
    <col min="6663" max="6663" width="10.90625" style="177" bestFit="1" customWidth="1"/>
    <col min="6664" max="6664" width="14" style="177" bestFit="1" customWidth="1"/>
    <col min="6665" max="6665" width="9.6328125" style="177" bestFit="1" customWidth="1"/>
    <col min="6666" max="6666" width="1.90625" style="177" customWidth="1"/>
    <col min="6667" max="6667" width="11.36328125" style="177" bestFit="1" customWidth="1"/>
    <col min="6668" max="6912" width="9.08984375" style="177"/>
    <col min="6913" max="6913" width="28.453125" style="177" customWidth="1"/>
    <col min="6914" max="6914" width="2.453125" style="177" customWidth="1"/>
    <col min="6915" max="6916" width="10.36328125" style="177" bestFit="1" customWidth="1"/>
    <col min="6917" max="6917" width="11.36328125" style="177" bestFit="1" customWidth="1"/>
    <col min="6918" max="6918" width="3.08984375" style="177" customWidth="1"/>
    <col min="6919" max="6919" width="10.90625" style="177" bestFit="1" customWidth="1"/>
    <col min="6920" max="6920" width="14" style="177" bestFit="1" customWidth="1"/>
    <col min="6921" max="6921" width="9.6328125" style="177" bestFit="1" customWidth="1"/>
    <col min="6922" max="6922" width="1.90625" style="177" customWidth="1"/>
    <col min="6923" max="6923" width="11.36328125" style="177" bestFit="1" customWidth="1"/>
    <col min="6924" max="7168" width="9.08984375" style="177"/>
    <col min="7169" max="7169" width="28.453125" style="177" customWidth="1"/>
    <col min="7170" max="7170" width="2.453125" style="177" customWidth="1"/>
    <col min="7171" max="7172" width="10.36328125" style="177" bestFit="1" customWidth="1"/>
    <col min="7173" max="7173" width="11.36328125" style="177" bestFit="1" customWidth="1"/>
    <col min="7174" max="7174" width="3.08984375" style="177" customWidth="1"/>
    <col min="7175" max="7175" width="10.90625" style="177" bestFit="1" customWidth="1"/>
    <col min="7176" max="7176" width="14" style="177" bestFit="1" customWidth="1"/>
    <col min="7177" max="7177" width="9.6328125" style="177" bestFit="1" customWidth="1"/>
    <col min="7178" max="7178" width="1.90625" style="177" customWidth="1"/>
    <col min="7179" max="7179" width="11.36328125" style="177" bestFit="1" customWidth="1"/>
    <col min="7180" max="7424" width="9.08984375" style="177"/>
    <col min="7425" max="7425" width="28.453125" style="177" customWidth="1"/>
    <col min="7426" max="7426" width="2.453125" style="177" customWidth="1"/>
    <col min="7427" max="7428" width="10.36328125" style="177" bestFit="1" customWidth="1"/>
    <col min="7429" max="7429" width="11.36328125" style="177" bestFit="1" customWidth="1"/>
    <col min="7430" max="7430" width="3.08984375" style="177" customWidth="1"/>
    <col min="7431" max="7431" width="10.90625" style="177" bestFit="1" customWidth="1"/>
    <col min="7432" max="7432" width="14" style="177" bestFit="1" customWidth="1"/>
    <col min="7433" max="7433" width="9.6328125" style="177" bestFit="1" customWidth="1"/>
    <col min="7434" max="7434" width="1.90625" style="177" customWidth="1"/>
    <col min="7435" max="7435" width="11.36328125" style="177" bestFit="1" customWidth="1"/>
    <col min="7436" max="7680" width="9.08984375" style="177"/>
    <col min="7681" max="7681" width="28.453125" style="177" customWidth="1"/>
    <col min="7682" max="7682" width="2.453125" style="177" customWidth="1"/>
    <col min="7683" max="7684" width="10.36328125" style="177" bestFit="1" customWidth="1"/>
    <col min="7685" max="7685" width="11.36328125" style="177" bestFit="1" customWidth="1"/>
    <col min="7686" max="7686" width="3.08984375" style="177" customWidth="1"/>
    <col min="7687" max="7687" width="10.90625" style="177" bestFit="1" customWidth="1"/>
    <col min="7688" max="7688" width="14" style="177" bestFit="1" customWidth="1"/>
    <col min="7689" max="7689" width="9.6328125" style="177" bestFit="1" customWidth="1"/>
    <col min="7690" max="7690" width="1.90625" style="177" customWidth="1"/>
    <col min="7691" max="7691" width="11.36328125" style="177" bestFit="1" customWidth="1"/>
    <col min="7692" max="7936" width="9.08984375" style="177"/>
    <col min="7937" max="7937" width="28.453125" style="177" customWidth="1"/>
    <col min="7938" max="7938" width="2.453125" style="177" customWidth="1"/>
    <col min="7939" max="7940" width="10.36328125" style="177" bestFit="1" customWidth="1"/>
    <col min="7941" max="7941" width="11.36328125" style="177" bestFit="1" customWidth="1"/>
    <col min="7942" max="7942" width="3.08984375" style="177" customWidth="1"/>
    <col min="7943" max="7943" width="10.90625" style="177" bestFit="1" customWidth="1"/>
    <col min="7944" max="7944" width="14" style="177" bestFit="1" customWidth="1"/>
    <col min="7945" max="7945" width="9.6328125" style="177" bestFit="1" customWidth="1"/>
    <col min="7946" max="7946" width="1.90625" style="177" customWidth="1"/>
    <col min="7947" max="7947" width="11.36328125" style="177" bestFit="1" customWidth="1"/>
    <col min="7948" max="8192" width="9.08984375" style="177"/>
    <col min="8193" max="8193" width="28.453125" style="177" customWidth="1"/>
    <col min="8194" max="8194" width="2.453125" style="177" customWidth="1"/>
    <col min="8195" max="8196" width="10.36328125" style="177" bestFit="1" customWidth="1"/>
    <col min="8197" max="8197" width="11.36328125" style="177" bestFit="1" customWidth="1"/>
    <col min="8198" max="8198" width="3.08984375" style="177" customWidth="1"/>
    <col min="8199" max="8199" width="10.90625" style="177" bestFit="1" customWidth="1"/>
    <col min="8200" max="8200" width="14" style="177" bestFit="1" customWidth="1"/>
    <col min="8201" max="8201" width="9.6328125" style="177" bestFit="1" customWidth="1"/>
    <col min="8202" max="8202" width="1.90625" style="177" customWidth="1"/>
    <col min="8203" max="8203" width="11.36328125" style="177" bestFit="1" customWidth="1"/>
    <col min="8204" max="8448" width="9.08984375" style="177"/>
    <col min="8449" max="8449" width="28.453125" style="177" customWidth="1"/>
    <col min="8450" max="8450" width="2.453125" style="177" customWidth="1"/>
    <col min="8451" max="8452" width="10.36328125" style="177" bestFit="1" customWidth="1"/>
    <col min="8453" max="8453" width="11.36328125" style="177" bestFit="1" customWidth="1"/>
    <col min="8454" max="8454" width="3.08984375" style="177" customWidth="1"/>
    <col min="8455" max="8455" width="10.90625" style="177" bestFit="1" customWidth="1"/>
    <col min="8456" max="8456" width="14" style="177" bestFit="1" customWidth="1"/>
    <col min="8457" max="8457" width="9.6328125" style="177" bestFit="1" customWidth="1"/>
    <col min="8458" max="8458" width="1.90625" style="177" customWidth="1"/>
    <col min="8459" max="8459" width="11.36328125" style="177" bestFit="1" customWidth="1"/>
    <col min="8460" max="8704" width="9.08984375" style="177"/>
    <col min="8705" max="8705" width="28.453125" style="177" customWidth="1"/>
    <col min="8706" max="8706" width="2.453125" style="177" customWidth="1"/>
    <col min="8707" max="8708" width="10.36328125" style="177" bestFit="1" customWidth="1"/>
    <col min="8709" max="8709" width="11.36328125" style="177" bestFit="1" customWidth="1"/>
    <col min="8710" max="8710" width="3.08984375" style="177" customWidth="1"/>
    <col min="8711" max="8711" width="10.90625" style="177" bestFit="1" customWidth="1"/>
    <col min="8712" max="8712" width="14" style="177" bestFit="1" customWidth="1"/>
    <col min="8713" max="8713" width="9.6328125" style="177" bestFit="1" customWidth="1"/>
    <col min="8714" max="8714" width="1.90625" style="177" customWidth="1"/>
    <col min="8715" max="8715" width="11.36328125" style="177" bestFit="1" customWidth="1"/>
    <col min="8716" max="8960" width="9.08984375" style="177"/>
    <col min="8961" max="8961" width="28.453125" style="177" customWidth="1"/>
    <col min="8962" max="8962" width="2.453125" style="177" customWidth="1"/>
    <col min="8963" max="8964" width="10.36328125" style="177" bestFit="1" customWidth="1"/>
    <col min="8965" max="8965" width="11.36328125" style="177" bestFit="1" customWidth="1"/>
    <col min="8966" max="8966" width="3.08984375" style="177" customWidth="1"/>
    <col min="8967" max="8967" width="10.90625" style="177" bestFit="1" customWidth="1"/>
    <col min="8968" max="8968" width="14" style="177" bestFit="1" customWidth="1"/>
    <col min="8969" max="8969" width="9.6328125" style="177" bestFit="1" customWidth="1"/>
    <col min="8970" max="8970" width="1.90625" style="177" customWidth="1"/>
    <col min="8971" max="8971" width="11.36328125" style="177" bestFit="1" customWidth="1"/>
    <col min="8972" max="9216" width="9.08984375" style="177"/>
    <col min="9217" max="9217" width="28.453125" style="177" customWidth="1"/>
    <col min="9218" max="9218" width="2.453125" style="177" customWidth="1"/>
    <col min="9219" max="9220" width="10.36328125" style="177" bestFit="1" customWidth="1"/>
    <col min="9221" max="9221" width="11.36328125" style="177" bestFit="1" customWidth="1"/>
    <col min="9222" max="9222" width="3.08984375" style="177" customWidth="1"/>
    <col min="9223" max="9223" width="10.90625" style="177" bestFit="1" customWidth="1"/>
    <col min="9224" max="9224" width="14" style="177" bestFit="1" customWidth="1"/>
    <col min="9225" max="9225" width="9.6328125" style="177" bestFit="1" customWidth="1"/>
    <col min="9226" max="9226" width="1.90625" style="177" customWidth="1"/>
    <col min="9227" max="9227" width="11.36328125" style="177" bestFit="1" customWidth="1"/>
    <col min="9228" max="9472" width="9.08984375" style="177"/>
    <col min="9473" max="9473" width="28.453125" style="177" customWidth="1"/>
    <col min="9474" max="9474" width="2.453125" style="177" customWidth="1"/>
    <col min="9475" max="9476" width="10.36328125" style="177" bestFit="1" customWidth="1"/>
    <col min="9477" max="9477" width="11.36328125" style="177" bestFit="1" customWidth="1"/>
    <col min="9478" max="9478" width="3.08984375" style="177" customWidth="1"/>
    <col min="9479" max="9479" width="10.90625" style="177" bestFit="1" customWidth="1"/>
    <col min="9480" max="9480" width="14" style="177" bestFit="1" customWidth="1"/>
    <col min="9481" max="9481" width="9.6328125" style="177" bestFit="1" customWidth="1"/>
    <col min="9482" max="9482" width="1.90625" style="177" customWidth="1"/>
    <col min="9483" max="9483" width="11.36328125" style="177" bestFit="1" customWidth="1"/>
    <col min="9484" max="9728" width="9.08984375" style="177"/>
    <col min="9729" max="9729" width="28.453125" style="177" customWidth="1"/>
    <col min="9730" max="9730" width="2.453125" style="177" customWidth="1"/>
    <col min="9731" max="9732" width="10.36328125" style="177" bestFit="1" customWidth="1"/>
    <col min="9733" max="9733" width="11.36328125" style="177" bestFit="1" customWidth="1"/>
    <col min="9734" max="9734" width="3.08984375" style="177" customWidth="1"/>
    <col min="9735" max="9735" width="10.90625" style="177" bestFit="1" customWidth="1"/>
    <col min="9736" max="9736" width="14" style="177" bestFit="1" customWidth="1"/>
    <col min="9737" max="9737" width="9.6328125" style="177" bestFit="1" customWidth="1"/>
    <col min="9738" max="9738" width="1.90625" style="177" customWidth="1"/>
    <col min="9739" max="9739" width="11.36328125" style="177" bestFit="1" customWidth="1"/>
    <col min="9740" max="9984" width="9.08984375" style="177"/>
    <col min="9985" max="9985" width="28.453125" style="177" customWidth="1"/>
    <col min="9986" max="9986" width="2.453125" style="177" customWidth="1"/>
    <col min="9987" max="9988" width="10.36328125" style="177" bestFit="1" customWidth="1"/>
    <col min="9989" max="9989" width="11.36328125" style="177" bestFit="1" customWidth="1"/>
    <col min="9990" max="9990" width="3.08984375" style="177" customWidth="1"/>
    <col min="9991" max="9991" width="10.90625" style="177" bestFit="1" customWidth="1"/>
    <col min="9992" max="9992" width="14" style="177" bestFit="1" customWidth="1"/>
    <col min="9993" max="9993" width="9.6328125" style="177" bestFit="1" customWidth="1"/>
    <col min="9994" max="9994" width="1.90625" style="177" customWidth="1"/>
    <col min="9995" max="9995" width="11.36328125" style="177" bestFit="1" customWidth="1"/>
    <col min="9996" max="10240" width="9.08984375" style="177"/>
    <col min="10241" max="10241" width="28.453125" style="177" customWidth="1"/>
    <col min="10242" max="10242" width="2.453125" style="177" customWidth="1"/>
    <col min="10243" max="10244" width="10.36328125" style="177" bestFit="1" customWidth="1"/>
    <col min="10245" max="10245" width="11.36328125" style="177" bestFit="1" customWidth="1"/>
    <col min="10246" max="10246" width="3.08984375" style="177" customWidth="1"/>
    <col min="10247" max="10247" width="10.90625" style="177" bestFit="1" customWidth="1"/>
    <col min="10248" max="10248" width="14" style="177" bestFit="1" customWidth="1"/>
    <col min="10249" max="10249" width="9.6328125" style="177" bestFit="1" customWidth="1"/>
    <col min="10250" max="10250" width="1.90625" style="177" customWidth="1"/>
    <col min="10251" max="10251" width="11.36328125" style="177" bestFit="1" customWidth="1"/>
    <col min="10252" max="10496" width="9.08984375" style="177"/>
    <col min="10497" max="10497" width="28.453125" style="177" customWidth="1"/>
    <col min="10498" max="10498" width="2.453125" style="177" customWidth="1"/>
    <col min="10499" max="10500" width="10.36328125" style="177" bestFit="1" customWidth="1"/>
    <col min="10501" max="10501" width="11.36328125" style="177" bestFit="1" customWidth="1"/>
    <col min="10502" max="10502" width="3.08984375" style="177" customWidth="1"/>
    <col min="10503" max="10503" width="10.90625" style="177" bestFit="1" customWidth="1"/>
    <col min="10504" max="10504" width="14" style="177" bestFit="1" customWidth="1"/>
    <col min="10505" max="10505" width="9.6328125" style="177" bestFit="1" customWidth="1"/>
    <col min="10506" max="10506" width="1.90625" style="177" customWidth="1"/>
    <col min="10507" max="10507" width="11.36328125" style="177" bestFit="1" customWidth="1"/>
    <col min="10508" max="10752" width="9.08984375" style="177"/>
    <col min="10753" max="10753" width="28.453125" style="177" customWidth="1"/>
    <col min="10754" max="10754" width="2.453125" style="177" customWidth="1"/>
    <col min="10755" max="10756" width="10.36328125" style="177" bestFit="1" customWidth="1"/>
    <col min="10757" max="10757" width="11.36328125" style="177" bestFit="1" customWidth="1"/>
    <col min="10758" max="10758" width="3.08984375" style="177" customWidth="1"/>
    <col min="10759" max="10759" width="10.90625" style="177" bestFit="1" customWidth="1"/>
    <col min="10760" max="10760" width="14" style="177" bestFit="1" customWidth="1"/>
    <col min="10761" max="10761" width="9.6328125" style="177" bestFit="1" customWidth="1"/>
    <col min="10762" max="10762" width="1.90625" style="177" customWidth="1"/>
    <col min="10763" max="10763" width="11.36328125" style="177" bestFit="1" customWidth="1"/>
    <col min="10764" max="11008" width="9.08984375" style="177"/>
    <col min="11009" max="11009" width="28.453125" style="177" customWidth="1"/>
    <col min="11010" max="11010" width="2.453125" style="177" customWidth="1"/>
    <col min="11011" max="11012" width="10.36328125" style="177" bestFit="1" customWidth="1"/>
    <col min="11013" max="11013" width="11.36328125" style="177" bestFit="1" customWidth="1"/>
    <col min="11014" max="11014" width="3.08984375" style="177" customWidth="1"/>
    <col min="11015" max="11015" width="10.90625" style="177" bestFit="1" customWidth="1"/>
    <col min="11016" max="11016" width="14" style="177" bestFit="1" customWidth="1"/>
    <col min="11017" max="11017" width="9.6328125" style="177" bestFit="1" customWidth="1"/>
    <col min="11018" max="11018" width="1.90625" style="177" customWidth="1"/>
    <col min="11019" max="11019" width="11.36328125" style="177" bestFit="1" customWidth="1"/>
    <col min="11020" max="11264" width="9.08984375" style="177"/>
    <col min="11265" max="11265" width="28.453125" style="177" customWidth="1"/>
    <col min="11266" max="11266" width="2.453125" style="177" customWidth="1"/>
    <col min="11267" max="11268" width="10.36328125" style="177" bestFit="1" customWidth="1"/>
    <col min="11269" max="11269" width="11.36328125" style="177" bestFit="1" customWidth="1"/>
    <col min="11270" max="11270" width="3.08984375" style="177" customWidth="1"/>
    <col min="11271" max="11271" width="10.90625" style="177" bestFit="1" customWidth="1"/>
    <col min="11272" max="11272" width="14" style="177" bestFit="1" customWidth="1"/>
    <col min="11273" max="11273" width="9.6328125" style="177" bestFit="1" customWidth="1"/>
    <col min="11274" max="11274" width="1.90625" style="177" customWidth="1"/>
    <col min="11275" max="11275" width="11.36328125" style="177" bestFit="1" customWidth="1"/>
    <col min="11276" max="11520" width="9.08984375" style="177"/>
    <col min="11521" max="11521" width="28.453125" style="177" customWidth="1"/>
    <col min="11522" max="11522" width="2.453125" style="177" customWidth="1"/>
    <col min="11523" max="11524" width="10.36328125" style="177" bestFit="1" customWidth="1"/>
    <col min="11525" max="11525" width="11.36328125" style="177" bestFit="1" customWidth="1"/>
    <col min="11526" max="11526" width="3.08984375" style="177" customWidth="1"/>
    <col min="11527" max="11527" width="10.90625" style="177" bestFit="1" customWidth="1"/>
    <col min="11528" max="11528" width="14" style="177" bestFit="1" customWidth="1"/>
    <col min="11529" max="11529" width="9.6328125" style="177" bestFit="1" customWidth="1"/>
    <col min="11530" max="11530" width="1.90625" style="177" customWidth="1"/>
    <col min="11531" max="11531" width="11.36328125" style="177" bestFit="1" customWidth="1"/>
    <col min="11532" max="11776" width="9.08984375" style="177"/>
    <col min="11777" max="11777" width="28.453125" style="177" customWidth="1"/>
    <col min="11778" max="11778" width="2.453125" style="177" customWidth="1"/>
    <col min="11779" max="11780" width="10.36328125" style="177" bestFit="1" customWidth="1"/>
    <col min="11781" max="11781" width="11.36328125" style="177" bestFit="1" customWidth="1"/>
    <col min="11782" max="11782" width="3.08984375" style="177" customWidth="1"/>
    <col min="11783" max="11783" width="10.90625" style="177" bestFit="1" customWidth="1"/>
    <col min="11784" max="11784" width="14" style="177" bestFit="1" customWidth="1"/>
    <col min="11785" max="11785" width="9.6328125" style="177" bestFit="1" customWidth="1"/>
    <col min="11786" max="11786" width="1.90625" style="177" customWidth="1"/>
    <col min="11787" max="11787" width="11.36328125" style="177" bestFit="1" customWidth="1"/>
    <col min="11788" max="12032" width="9.08984375" style="177"/>
    <col min="12033" max="12033" width="28.453125" style="177" customWidth="1"/>
    <col min="12034" max="12034" width="2.453125" style="177" customWidth="1"/>
    <col min="12035" max="12036" width="10.36328125" style="177" bestFit="1" customWidth="1"/>
    <col min="12037" max="12037" width="11.36328125" style="177" bestFit="1" customWidth="1"/>
    <col min="12038" max="12038" width="3.08984375" style="177" customWidth="1"/>
    <col min="12039" max="12039" width="10.90625" style="177" bestFit="1" customWidth="1"/>
    <col min="12040" max="12040" width="14" style="177" bestFit="1" customWidth="1"/>
    <col min="12041" max="12041" width="9.6328125" style="177" bestFit="1" customWidth="1"/>
    <col min="12042" max="12042" width="1.90625" style="177" customWidth="1"/>
    <col min="12043" max="12043" width="11.36328125" style="177" bestFit="1" customWidth="1"/>
    <col min="12044" max="12288" width="9.08984375" style="177"/>
    <col min="12289" max="12289" width="28.453125" style="177" customWidth="1"/>
    <col min="12290" max="12290" width="2.453125" style="177" customWidth="1"/>
    <col min="12291" max="12292" width="10.36328125" style="177" bestFit="1" customWidth="1"/>
    <col min="12293" max="12293" width="11.36328125" style="177" bestFit="1" customWidth="1"/>
    <col min="12294" max="12294" width="3.08984375" style="177" customWidth="1"/>
    <col min="12295" max="12295" width="10.90625" style="177" bestFit="1" customWidth="1"/>
    <col min="12296" max="12296" width="14" style="177" bestFit="1" customWidth="1"/>
    <col min="12297" max="12297" width="9.6328125" style="177" bestFit="1" customWidth="1"/>
    <col min="12298" max="12298" width="1.90625" style="177" customWidth="1"/>
    <col min="12299" max="12299" width="11.36328125" style="177" bestFit="1" customWidth="1"/>
    <col min="12300" max="12544" width="9.08984375" style="177"/>
    <col min="12545" max="12545" width="28.453125" style="177" customWidth="1"/>
    <col min="12546" max="12546" width="2.453125" style="177" customWidth="1"/>
    <col min="12547" max="12548" width="10.36328125" style="177" bestFit="1" customWidth="1"/>
    <col min="12549" max="12549" width="11.36328125" style="177" bestFit="1" customWidth="1"/>
    <col min="12550" max="12550" width="3.08984375" style="177" customWidth="1"/>
    <col min="12551" max="12551" width="10.90625" style="177" bestFit="1" customWidth="1"/>
    <col min="12552" max="12552" width="14" style="177" bestFit="1" customWidth="1"/>
    <col min="12553" max="12553" width="9.6328125" style="177" bestFit="1" customWidth="1"/>
    <col min="12554" max="12554" width="1.90625" style="177" customWidth="1"/>
    <col min="12555" max="12555" width="11.36328125" style="177" bestFit="1" customWidth="1"/>
    <col min="12556" max="12800" width="9.08984375" style="177"/>
    <col min="12801" max="12801" width="28.453125" style="177" customWidth="1"/>
    <col min="12802" max="12802" width="2.453125" style="177" customWidth="1"/>
    <col min="12803" max="12804" width="10.36328125" style="177" bestFit="1" customWidth="1"/>
    <col min="12805" max="12805" width="11.36328125" style="177" bestFit="1" customWidth="1"/>
    <col min="12806" max="12806" width="3.08984375" style="177" customWidth="1"/>
    <col min="12807" max="12807" width="10.90625" style="177" bestFit="1" customWidth="1"/>
    <col min="12808" max="12808" width="14" style="177" bestFit="1" customWidth="1"/>
    <col min="12809" max="12809" width="9.6328125" style="177" bestFit="1" customWidth="1"/>
    <col min="12810" max="12810" width="1.90625" style="177" customWidth="1"/>
    <col min="12811" max="12811" width="11.36328125" style="177" bestFit="1" customWidth="1"/>
    <col min="12812" max="13056" width="9.08984375" style="177"/>
    <col min="13057" max="13057" width="28.453125" style="177" customWidth="1"/>
    <col min="13058" max="13058" width="2.453125" style="177" customWidth="1"/>
    <col min="13059" max="13060" width="10.36328125" style="177" bestFit="1" customWidth="1"/>
    <col min="13061" max="13061" width="11.36328125" style="177" bestFit="1" customWidth="1"/>
    <col min="13062" max="13062" width="3.08984375" style="177" customWidth="1"/>
    <col min="13063" max="13063" width="10.90625" style="177" bestFit="1" customWidth="1"/>
    <col min="13064" max="13064" width="14" style="177" bestFit="1" customWidth="1"/>
    <col min="13065" max="13065" width="9.6328125" style="177" bestFit="1" customWidth="1"/>
    <col min="13066" max="13066" width="1.90625" style="177" customWidth="1"/>
    <col min="13067" max="13067" width="11.36328125" style="177" bestFit="1" customWidth="1"/>
    <col min="13068" max="13312" width="9.08984375" style="177"/>
    <col min="13313" max="13313" width="28.453125" style="177" customWidth="1"/>
    <col min="13314" max="13314" width="2.453125" style="177" customWidth="1"/>
    <col min="13315" max="13316" width="10.36328125" style="177" bestFit="1" customWidth="1"/>
    <col min="13317" max="13317" width="11.36328125" style="177" bestFit="1" customWidth="1"/>
    <col min="13318" max="13318" width="3.08984375" style="177" customWidth="1"/>
    <col min="13319" max="13319" width="10.90625" style="177" bestFit="1" customWidth="1"/>
    <col min="13320" max="13320" width="14" style="177" bestFit="1" customWidth="1"/>
    <col min="13321" max="13321" width="9.6328125" style="177" bestFit="1" customWidth="1"/>
    <col min="13322" max="13322" width="1.90625" style="177" customWidth="1"/>
    <col min="13323" max="13323" width="11.36328125" style="177" bestFit="1" customWidth="1"/>
    <col min="13324" max="13568" width="9.08984375" style="177"/>
    <col min="13569" max="13569" width="28.453125" style="177" customWidth="1"/>
    <col min="13570" max="13570" width="2.453125" style="177" customWidth="1"/>
    <col min="13571" max="13572" width="10.36328125" style="177" bestFit="1" customWidth="1"/>
    <col min="13573" max="13573" width="11.36328125" style="177" bestFit="1" customWidth="1"/>
    <col min="13574" max="13574" width="3.08984375" style="177" customWidth="1"/>
    <col min="13575" max="13575" width="10.90625" style="177" bestFit="1" customWidth="1"/>
    <col min="13576" max="13576" width="14" style="177" bestFit="1" customWidth="1"/>
    <col min="13577" max="13577" width="9.6328125" style="177" bestFit="1" customWidth="1"/>
    <col min="13578" max="13578" width="1.90625" style="177" customWidth="1"/>
    <col min="13579" max="13579" width="11.36328125" style="177" bestFit="1" customWidth="1"/>
    <col min="13580" max="13824" width="9.08984375" style="177"/>
    <col min="13825" max="13825" width="28.453125" style="177" customWidth="1"/>
    <col min="13826" max="13826" width="2.453125" style="177" customWidth="1"/>
    <col min="13827" max="13828" width="10.36328125" style="177" bestFit="1" customWidth="1"/>
    <col min="13829" max="13829" width="11.36328125" style="177" bestFit="1" customWidth="1"/>
    <col min="13830" max="13830" width="3.08984375" style="177" customWidth="1"/>
    <col min="13831" max="13831" width="10.90625" style="177" bestFit="1" customWidth="1"/>
    <col min="13832" max="13832" width="14" style="177" bestFit="1" customWidth="1"/>
    <col min="13833" max="13833" width="9.6328125" style="177" bestFit="1" customWidth="1"/>
    <col min="13834" max="13834" width="1.90625" style="177" customWidth="1"/>
    <col min="13835" max="13835" width="11.36328125" style="177" bestFit="1" customWidth="1"/>
    <col min="13836" max="14080" width="9.08984375" style="177"/>
    <col min="14081" max="14081" width="28.453125" style="177" customWidth="1"/>
    <col min="14082" max="14082" width="2.453125" style="177" customWidth="1"/>
    <col min="14083" max="14084" width="10.36328125" style="177" bestFit="1" customWidth="1"/>
    <col min="14085" max="14085" width="11.36328125" style="177" bestFit="1" customWidth="1"/>
    <col min="14086" max="14086" width="3.08984375" style="177" customWidth="1"/>
    <col min="14087" max="14087" width="10.90625" style="177" bestFit="1" customWidth="1"/>
    <col min="14088" max="14088" width="14" style="177" bestFit="1" customWidth="1"/>
    <col min="14089" max="14089" width="9.6328125" style="177" bestFit="1" customWidth="1"/>
    <col min="14090" max="14090" width="1.90625" style="177" customWidth="1"/>
    <col min="14091" max="14091" width="11.36328125" style="177" bestFit="1" customWidth="1"/>
    <col min="14092" max="14336" width="9.08984375" style="177"/>
    <col min="14337" max="14337" width="28.453125" style="177" customWidth="1"/>
    <col min="14338" max="14338" width="2.453125" style="177" customWidth="1"/>
    <col min="14339" max="14340" width="10.36328125" style="177" bestFit="1" customWidth="1"/>
    <col min="14341" max="14341" width="11.36328125" style="177" bestFit="1" customWidth="1"/>
    <col min="14342" max="14342" width="3.08984375" style="177" customWidth="1"/>
    <col min="14343" max="14343" width="10.90625" style="177" bestFit="1" customWidth="1"/>
    <col min="14344" max="14344" width="14" style="177" bestFit="1" customWidth="1"/>
    <col min="14345" max="14345" width="9.6328125" style="177" bestFit="1" customWidth="1"/>
    <col min="14346" max="14346" width="1.90625" style="177" customWidth="1"/>
    <col min="14347" max="14347" width="11.36328125" style="177" bestFit="1" customWidth="1"/>
    <col min="14348" max="14592" width="9.08984375" style="177"/>
    <col min="14593" max="14593" width="28.453125" style="177" customWidth="1"/>
    <col min="14594" max="14594" width="2.453125" style="177" customWidth="1"/>
    <col min="14595" max="14596" width="10.36328125" style="177" bestFit="1" customWidth="1"/>
    <col min="14597" max="14597" width="11.36328125" style="177" bestFit="1" customWidth="1"/>
    <col min="14598" max="14598" width="3.08984375" style="177" customWidth="1"/>
    <col min="14599" max="14599" width="10.90625" style="177" bestFit="1" customWidth="1"/>
    <col min="14600" max="14600" width="14" style="177" bestFit="1" customWidth="1"/>
    <col min="14601" max="14601" width="9.6328125" style="177" bestFit="1" customWidth="1"/>
    <col min="14602" max="14602" width="1.90625" style="177" customWidth="1"/>
    <col min="14603" max="14603" width="11.36328125" style="177" bestFit="1" customWidth="1"/>
    <col min="14604" max="14848" width="9.08984375" style="177"/>
    <col min="14849" max="14849" width="28.453125" style="177" customWidth="1"/>
    <col min="14850" max="14850" width="2.453125" style="177" customWidth="1"/>
    <col min="14851" max="14852" width="10.36328125" style="177" bestFit="1" customWidth="1"/>
    <col min="14853" max="14853" width="11.36328125" style="177" bestFit="1" customWidth="1"/>
    <col min="14854" max="14854" width="3.08984375" style="177" customWidth="1"/>
    <col min="14855" max="14855" width="10.90625" style="177" bestFit="1" customWidth="1"/>
    <col min="14856" max="14856" width="14" style="177" bestFit="1" customWidth="1"/>
    <col min="14857" max="14857" width="9.6328125" style="177" bestFit="1" customWidth="1"/>
    <col min="14858" max="14858" width="1.90625" style="177" customWidth="1"/>
    <col min="14859" max="14859" width="11.36328125" style="177" bestFit="1" customWidth="1"/>
    <col min="14860" max="15104" width="9.08984375" style="177"/>
    <col min="15105" max="15105" width="28.453125" style="177" customWidth="1"/>
    <col min="15106" max="15106" width="2.453125" style="177" customWidth="1"/>
    <col min="15107" max="15108" width="10.36328125" style="177" bestFit="1" customWidth="1"/>
    <col min="15109" max="15109" width="11.36328125" style="177" bestFit="1" customWidth="1"/>
    <col min="15110" max="15110" width="3.08984375" style="177" customWidth="1"/>
    <col min="15111" max="15111" width="10.90625" style="177" bestFit="1" customWidth="1"/>
    <col min="15112" max="15112" width="14" style="177" bestFit="1" customWidth="1"/>
    <col min="15113" max="15113" width="9.6328125" style="177" bestFit="1" customWidth="1"/>
    <col min="15114" max="15114" width="1.90625" style="177" customWidth="1"/>
    <col min="15115" max="15115" width="11.36328125" style="177" bestFit="1" customWidth="1"/>
    <col min="15116" max="15360" width="9.08984375" style="177"/>
    <col min="15361" max="15361" width="28.453125" style="177" customWidth="1"/>
    <col min="15362" max="15362" width="2.453125" style="177" customWidth="1"/>
    <col min="15363" max="15364" width="10.36328125" style="177" bestFit="1" customWidth="1"/>
    <col min="15365" max="15365" width="11.36328125" style="177" bestFit="1" customWidth="1"/>
    <col min="15366" max="15366" width="3.08984375" style="177" customWidth="1"/>
    <col min="15367" max="15367" width="10.90625" style="177" bestFit="1" customWidth="1"/>
    <col min="15368" max="15368" width="14" style="177" bestFit="1" customWidth="1"/>
    <col min="15369" max="15369" width="9.6328125" style="177" bestFit="1" customWidth="1"/>
    <col min="15370" max="15370" width="1.90625" style="177" customWidth="1"/>
    <col min="15371" max="15371" width="11.36328125" style="177" bestFit="1" customWidth="1"/>
    <col min="15372" max="15616" width="9.08984375" style="177"/>
    <col min="15617" max="15617" width="28.453125" style="177" customWidth="1"/>
    <col min="15618" max="15618" width="2.453125" style="177" customWidth="1"/>
    <col min="15619" max="15620" width="10.36328125" style="177" bestFit="1" customWidth="1"/>
    <col min="15621" max="15621" width="11.36328125" style="177" bestFit="1" customWidth="1"/>
    <col min="15622" max="15622" width="3.08984375" style="177" customWidth="1"/>
    <col min="15623" max="15623" width="10.90625" style="177" bestFit="1" customWidth="1"/>
    <col min="15624" max="15624" width="14" style="177" bestFit="1" customWidth="1"/>
    <col min="15625" max="15625" width="9.6328125" style="177" bestFit="1" customWidth="1"/>
    <col min="15626" max="15626" width="1.90625" style="177" customWidth="1"/>
    <col min="15627" max="15627" width="11.36328125" style="177" bestFit="1" customWidth="1"/>
    <col min="15628" max="15872" width="9.08984375" style="177"/>
    <col min="15873" max="15873" width="28.453125" style="177" customWidth="1"/>
    <col min="15874" max="15874" width="2.453125" style="177" customWidth="1"/>
    <col min="15875" max="15876" width="10.36328125" style="177" bestFit="1" customWidth="1"/>
    <col min="15877" max="15877" width="11.36328125" style="177" bestFit="1" customWidth="1"/>
    <col min="15878" max="15878" width="3.08984375" style="177" customWidth="1"/>
    <col min="15879" max="15879" width="10.90625" style="177" bestFit="1" customWidth="1"/>
    <col min="15880" max="15880" width="14" style="177" bestFit="1" customWidth="1"/>
    <col min="15881" max="15881" width="9.6328125" style="177" bestFit="1" customWidth="1"/>
    <col min="15882" max="15882" width="1.90625" style="177" customWidth="1"/>
    <col min="15883" max="15883" width="11.36328125" style="177" bestFit="1" customWidth="1"/>
    <col min="15884" max="16128" width="9.08984375" style="177"/>
    <col min="16129" max="16129" width="28.453125" style="177" customWidth="1"/>
    <col min="16130" max="16130" width="2.453125" style="177" customWidth="1"/>
    <col min="16131" max="16132" width="10.36328125" style="177" bestFit="1" customWidth="1"/>
    <col min="16133" max="16133" width="11.36328125" style="177" bestFit="1" customWidth="1"/>
    <col min="16134" max="16134" width="3.08984375" style="177" customWidth="1"/>
    <col min="16135" max="16135" width="10.90625" style="177" bestFit="1" customWidth="1"/>
    <col min="16136" max="16136" width="14" style="177" bestFit="1" customWidth="1"/>
    <col min="16137" max="16137" width="9.6328125" style="177" bestFit="1" customWidth="1"/>
    <col min="16138" max="16138" width="1.90625" style="177" customWidth="1"/>
    <col min="16139" max="16139" width="11.36328125" style="177" bestFit="1" customWidth="1"/>
    <col min="16140" max="16384" width="9.08984375" style="177"/>
  </cols>
  <sheetData>
    <row r="4" spans="2:11" ht="13.5" thickBot="1">
      <c r="C4" s="178"/>
      <c r="D4" s="179"/>
      <c r="E4" s="180"/>
      <c r="F4" s="1127" t="s">
        <v>196</v>
      </c>
      <c r="G4" s="1127"/>
      <c r="H4" s="1127"/>
      <c r="I4" s="1127"/>
      <c r="K4" s="180"/>
    </row>
    <row r="5" spans="2:11" ht="39.5" thickBot="1">
      <c r="D5" s="264" t="s">
        <v>282</v>
      </c>
      <c r="E5" s="180"/>
      <c r="F5" s="182" t="s">
        <v>130</v>
      </c>
      <c r="G5" s="183" t="s">
        <v>131</v>
      </c>
      <c r="H5" s="263" t="s">
        <v>281</v>
      </c>
      <c r="I5" s="183" t="s">
        <v>132</v>
      </c>
      <c r="K5" s="184" t="s">
        <v>197</v>
      </c>
    </row>
    <row r="6" spans="2:11" ht="13">
      <c r="B6" s="177" t="s">
        <v>133</v>
      </c>
      <c r="C6" s="185"/>
      <c r="D6" s="186">
        <v>77700</v>
      </c>
      <c r="E6" s="180"/>
      <c r="F6" s="187">
        <v>16059</v>
      </c>
      <c r="G6" s="187"/>
      <c r="H6" s="187"/>
      <c r="I6" s="187">
        <f>SUM(F6:H6)</f>
        <v>16059</v>
      </c>
      <c r="K6" s="187">
        <f>+D6-I6</f>
        <v>61641</v>
      </c>
    </row>
    <row r="7" spans="2:11">
      <c r="B7" s="177" t="s">
        <v>134</v>
      </c>
      <c r="C7" s="188"/>
      <c r="D7" s="189">
        <v>1160150</v>
      </c>
      <c r="E7" s="180"/>
      <c r="F7" s="189">
        <v>221624</v>
      </c>
      <c r="G7" s="3">
        <v>35698</v>
      </c>
      <c r="H7" s="3">
        <f>806200-196931-114938+250000-38360</f>
        <v>705971</v>
      </c>
      <c r="I7" s="190">
        <f t="shared" ref="I7:I12" si="0">SUM(F7:H7)</f>
        <v>963293</v>
      </c>
      <c r="K7" s="190">
        <f>+D7-I7</f>
        <v>196857</v>
      </c>
    </row>
    <row r="8" spans="2:11">
      <c r="B8" s="177" t="s">
        <v>135</v>
      </c>
      <c r="C8" s="188"/>
      <c r="D8" s="189">
        <v>274198</v>
      </c>
      <c r="E8" s="180"/>
      <c r="F8" s="189">
        <v>48400</v>
      </c>
      <c r="G8" s="189">
        <v>31368</v>
      </c>
      <c r="H8" s="189"/>
      <c r="I8" s="190">
        <f t="shared" si="0"/>
        <v>79768</v>
      </c>
      <c r="K8" s="190">
        <f>+D8-I8</f>
        <v>194430</v>
      </c>
    </row>
    <row r="9" spans="2:11">
      <c r="B9" s="177" t="s">
        <v>136</v>
      </c>
      <c r="C9" s="188"/>
      <c r="D9" s="191">
        <v>130030</v>
      </c>
      <c r="E9" s="180"/>
      <c r="F9" s="191">
        <v>22597</v>
      </c>
      <c r="G9" s="192"/>
      <c r="H9" s="192"/>
      <c r="I9" s="193">
        <f t="shared" si="0"/>
        <v>22597</v>
      </c>
      <c r="K9" s="193">
        <f>+D9-I9</f>
        <v>107433</v>
      </c>
    </row>
    <row r="10" spans="2:11">
      <c r="B10" s="177" t="s">
        <v>198</v>
      </c>
      <c r="C10" s="185"/>
      <c r="D10" s="194">
        <f>SUM(D6:D9)</f>
        <v>1642078</v>
      </c>
      <c r="E10" s="195"/>
      <c r="F10" s="194">
        <f>SUM(F6:F9)</f>
        <v>308680</v>
      </c>
      <c r="G10" s="194">
        <f>SUM(G6:G9)</f>
        <v>67066</v>
      </c>
      <c r="H10" s="194">
        <f>SUM(H6:H9)</f>
        <v>705971</v>
      </c>
      <c r="I10" s="194">
        <f>SUM(I6:I9)</f>
        <v>1081717</v>
      </c>
      <c r="K10" s="260">
        <f>SUM(K6:K9)</f>
        <v>560361</v>
      </c>
    </row>
    <row r="11" spans="2:11" ht="13" thickBot="1">
      <c r="B11" s="177" t="s">
        <v>199</v>
      </c>
      <c r="C11" s="185"/>
      <c r="D11" s="196">
        <v>210000</v>
      </c>
      <c r="E11" s="195"/>
      <c r="F11" s="196"/>
      <c r="G11" s="197">
        <v>210444</v>
      </c>
      <c r="H11" s="197"/>
      <c r="I11" s="198">
        <f t="shared" si="0"/>
        <v>210444</v>
      </c>
      <c r="J11" s="181"/>
      <c r="K11" s="261">
        <f>+D11-I11</f>
        <v>-444</v>
      </c>
    </row>
    <row r="12" spans="2:11" hidden="1">
      <c r="B12" s="177" t="s">
        <v>200</v>
      </c>
      <c r="C12" s="188"/>
      <c r="D12" s="192"/>
      <c r="E12" s="180"/>
      <c r="F12" s="192"/>
      <c r="G12" s="192"/>
      <c r="H12" s="192"/>
      <c r="I12" s="193">
        <f t="shared" si="0"/>
        <v>0</v>
      </c>
      <c r="K12" s="262">
        <f>+D12-I12</f>
        <v>0</v>
      </c>
    </row>
    <row r="13" spans="2:11">
      <c r="B13" s="177" t="s">
        <v>138</v>
      </c>
      <c r="C13" s="185"/>
      <c r="D13" s="194">
        <f>SUM(D10:D12)</f>
        <v>1852078</v>
      </c>
      <c r="E13" s="180"/>
      <c r="F13" s="194">
        <f>SUM(F10:F12)</f>
        <v>308680</v>
      </c>
      <c r="G13" s="194">
        <f>SUM(G10:G12)</f>
        <v>277510</v>
      </c>
      <c r="H13" s="194">
        <f>SUM(H10:H12)</f>
        <v>705971</v>
      </c>
      <c r="I13" s="194">
        <f>SUM(I10:I12)</f>
        <v>1292161</v>
      </c>
      <c r="K13" s="260">
        <f>SUM(K10:K12)</f>
        <v>559917</v>
      </c>
    </row>
    <row r="14" spans="2:11">
      <c r="C14" s="185"/>
      <c r="D14" s="194"/>
      <c r="E14" s="180"/>
      <c r="F14" s="194"/>
      <c r="G14" s="194"/>
      <c r="H14" s="194"/>
      <c r="I14" s="194"/>
      <c r="K14" s="260"/>
    </row>
    <row r="15" spans="2:11">
      <c r="C15" s="188"/>
      <c r="E15" s="180"/>
    </row>
    <row r="16" spans="2:11" ht="13">
      <c r="B16" s="199" t="s">
        <v>201</v>
      </c>
      <c r="C16" s="185"/>
      <c r="E16" s="180"/>
    </row>
    <row r="17" spans="2:7" hidden="1">
      <c r="B17" s="200" t="s">
        <v>202</v>
      </c>
      <c r="C17" s="185"/>
      <c r="D17" s="201">
        <v>18278.87</v>
      </c>
      <c r="E17" s="180"/>
    </row>
    <row r="18" spans="2:7" hidden="1">
      <c r="B18" s="200" t="s">
        <v>203</v>
      </c>
      <c r="D18" s="189">
        <v>13654.45</v>
      </c>
      <c r="E18" s="180"/>
    </row>
    <row r="19" spans="2:7" hidden="1">
      <c r="B19" s="200" t="s">
        <v>204</v>
      </c>
      <c r="D19" s="189">
        <v>7421</v>
      </c>
      <c r="E19" s="180"/>
    </row>
    <row r="20" spans="2:7" ht="14">
      <c r="B20" s="76" t="s">
        <v>206</v>
      </c>
      <c r="C20" s="77"/>
      <c r="D20" s="77"/>
      <c r="E20" s="77"/>
      <c r="F20" s="202">
        <v>35698</v>
      </c>
      <c r="G20" s="202"/>
    </row>
    <row r="21" spans="2:7" ht="14">
      <c r="B21" s="76" t="s">
        <v>24</v>
      </c>
      <c r="C21" s="77"/>
      <c r="D21" s="77"/>
      <c r="E21" s="77"/>
      <c r="F21" s="202">
        <v>31368</v>
      </c>
      <c r="G21" s="202"/>
    </row>
    <row r="22" spans="2:7" ht="14">
      <c r="B22" s="76"/>
      <c r="C22" s="77"/>
      <c r="D22" s="77"/>
      <c r="E22" s="77"/>
      <c r="F22" s="203"/>
      <c r="G22" s="203"/>
    </row>
    <row r="23" spans="2:7" ht="14">
      <c r="B23" s="99" t="s">
        <v>279</v>
      </c>
      <c r="C23" s="77"/>
      <c r="D23" s="77"/>
      <c r="E23" s="77"/>
      <c r="F23" s="202">
        <v>210444</v>
      </c>
      <c r="G23" s="202"/>
    </row>
  </sheetData>
  <mergeCells count="1">
    <mergeCell ref="F4:I4"/>
  </mergeCells>
  <pageMargins left="0.75" right="0.75" top="1" bottom="1" header="0.5" footer="0.5"/>
  <pageSetup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2:O158"/>
  <sheetViews>
    <sheetView showGridLines="0" topLeftCell="A125" zoomScaleNormal="100" workbookViewId="0">
      <selection activeCell="M27" sqref="M27"/>
    </sheetView>
  </sheetViews>
  <sheetFormatPr defaultRowHeight="14"/>
  <cols>
    <col min="1" max="1" width="13.453125" style="76" customWidth="1"/>
    <col min="2" max="2" width="6.54296875" style="76" customWidth="1"/>
    <col min="3" max="3" width="9.6328125" style="76" customWidth="1"/>
    <col min="4" max="4" width="12.453125" style="76" customWidth="1"/>
    <col min="5" max="5" width="3.6328125" style="76" customWidth="1"/>
    <col min="6" max="6" width="54.6328125" style="76" customWidth="1"/>
    <col min="7" max="7" width="3.90625" style="76" customWidth="1"/>
    <col min="8" max="8" width="15.6328125" style="76" bestFit="1" customWidth="1"/>
    <col min="9" max="9" width="1.54296875" style="76" customWidth="1"/>
    <col min="10" max="10" width="14.453125" style="202" customWidth="1"/>
    <col min="11" max="11" width="2" style="202" customWidth="1"/>
    <col min="12" max="12" width="15.453125" style="76" customWidth="1"/>
    <col min="13" max="13" width="17.453125" style="76" bestFit="1" customWidth="1"/>
    <col min="14" max="14" width="14.453125" style="76" hidden="1" customWidth="1"/>
    <col min="15" max="15" width="11.54296875" style="76" bestFit="1" customWidth="1"/>
    <col min="16" max="253" width="9.08984375" style="76"/>
    <col min="254" max="254" width="20" style="76" customWidth="1"/>
    <col min="255" max="255" width="16" style="76" bestFit="1" customWidth="1"/>
    <col min="256" max="256" width="5.6328125" style="76" bestFit="1" customWidth="1"/>
    <col min="257" max="257" width="7.6328125" style="76" customWidth="1"/>
    <col min="258" max="258" width="44.453125" style="76" customWidth="1"/>
    <col min="259" max="259" width="3.36328125" style="76" customWidth="1"/>
    <col min="260" max="260" width="10.36328125" style="76" bestFit="1" customWidth="1"/>
    <col min="261" max="261" width="12" style="76" customWidth="1"/>
    <col min="262" max="509" width="9.08984375" style="76"/>
    <col min="510" max="510" width="20" style="76" customWidth="1"/>
    <col min="511" max="511" width="16" style="76" bestFit="1" customWidth="1"/>
    <col min="512" max="512" width="5.6328125" style="76" bestFit="1" customWidth="1"/>
    <col min="513" max="513" width="7.6328125" style="76" customWidth="1"/>
    <col min="514" max="514" width="44.453125" style="76" customWidth="1"/>
    <col min="515" max="515" width="3.36328125" style="76" customWidth="1"/>
    <col min="516" max="516" width="10.36328125" style="76" bestFit="1" customWidth="1"/>
    <col min="517" max="517" width="12" style="76" customWidth="1"/>
    <col min="518" max="765" width="9.08984375" style="76"/>
    <col min="766" max="766" width="20" style="76" customWidth="1"/>
    <col min="767" max="767" width="16" style="76" bestFit="1" customWidth="1"/>
    <col min="768" max="768" width="5.6328125" style="76" bestFit="1" customWidth="1"/>
    <col min="769" max="769" width="7.6328125" style="76" customWidth="1"/>
    <col min="770" max="770" width="44.453125" style="76" customWidth="1"/>
    <col min="771" max="771" width="3.36328125" style="76" customWidth="1"/>
    <col min="772" max="772" width="10.36328125" style="76" bestFit="1" customWidth="1"/>
    <col min="773" max="773" width="12" style="76" customWidth="1"/>
    <col min="774" max="1021" width="9.08984375" style="76"/>
    <col min="1022" max="1022" width="20" style="76" customWidth="1"/>
    <col min="1023" max="1023" width="16" style="76" bestFit="1" customWidth="1"/>
    <col min="1024" max="1024" width="5.6328125" style="76" bestFit="1" customWidth="1"/>
    <col min="1025" max="1025" width="7.6328125" style="76" customWidth="1"/>
    <col min="1026" max="1026" width="44.453125" style="76" customWidth="1"/>
    <col min="1027" max="1027" width="3.36328125" style="76" customWidth="1"/>
    <col min="1028" max="1028" width="10.36328125" style="76" bestFit="1" customWidth="1"/>
    <col min="1029" max="1029" width="12" style="76" customWidth="1"/>
    <col min="1030" max="1277" width="9.08984375" style="76"/>
    <col min="1278" max="1278" width="20" style="76" customWidth="1"/>
    <col min="1279" max="1279" width="16" style="76" bestFit="1" customWidth="1"/>
    <col min="1280" max="1280" width="5.6328125" style="76" bestFit="1" customWidth="1"/>
    <col min="1281" max="1281" width="7.6328125" style="76" customWidth="1"/>
    <col min="1282" max="1282" width="44.453125" style="76" customWidth="1"/>
    <col min="1283" max="1283" width="3.36328125" style="76" customWidth="1"/>
    <col min="1284" max="1284" width="10.36328125" style="76" bestFit="1" customWidth="1"/>
    <col min="1285" max="1285" width="12" style="76" customWidth="1"/>
    <col min="1286" max="1533" width="9.08984375" style="76"/>
    <col min="1534" max="1534" width="20" style="76" customWidth="1"/>
    <col min="1535" max="1535" width="16" style="76" bestFit="1" customWidth="1"/>
    <col min="1536" max="1536" width="5.6328125" style="76" bestFit="1" customWidth="1"/>
    <col min="1537" max="1537" width="7.6328125" style="76" customWidth="1"/>
    <col min="1538" max="1538" width="44.453125" style="76" customWidth="1"/>
    <col min="1539" max="1539" width="3.36328125" style="76" customWidth="1"/>
    <col min="1540" max="1540" width="10.36328125" style="76" bestFit="1" customWidth="1"/>
    <col min="1541" max="1541" width="12" style="76" customWidth="1"/>
    <col min="1542" max="1789" width="9.08984375" style="76"/>
    <col min="1790" max="1790" width="20" style="76" customWidth="1"/>
    <col min="1791" max="1791" width="16" style="76" bestFit="1" customWidth="1"/>
    <col min="1792" max="1792" width="5.6328125" style="76" bestFit="1" customWidth="1"/>
    <col min="1793" max="1793" width="7.6328125" style="76" customWidth="1"/>
    <col min="1794" max="1794" width="44.453125" style="76" customWidth="1"/>
    <col min="1795" max="1795" width="3.36328125" style="76" customWidth="1"/>
    <col min="1796" max="1796" width="10.36328125" style="76" bestFit="1" customWidth="1"/>
    <col min="1797" max="1797" width="12" style="76" customWidth="1"/>
    <col min="1798" max="2045" width="9.08984375" style="76"/>
    <col min="2046" max="2046" width="20" style="76" customWidth="1"/>
    <col min="2047" max="2047" width="16" style="76" bestFit="1" customWidth="1"/>
    <col min="2048" max="2048" width="5.6328125" style="76" bestFit="1" customWidth="1"/>
    <col min="2049" max="2049" width="7.6328125" style="76" customWidth="1"/>
    <col min="2050" max="2050" width="44.453125" style="76" customWidth="1"/>
    <col min="2051" max="2051" width="3.36328125" style="76" customWidth="1"/>
    <col min="2052" max="2052" width="10.36328125" style="76" bestFit="1" customWidth="1"/>
    <col min="2053" max="2053" width="12" style="76" customWidth="1"/>
    <col min="2054" max="2301" width="9.08984375" style="76"/>
    <col min="2302" max="2302" width="20" style="76" customWidth="1"/>
    <col min="2303" max="2303" width="16" style="76" bestFit="1" customWidth="1"/>
    <col min="2304" max="2304" width="5.6328125" style="76" bestFit="1" customWidth="1"/>
    <col min="2305" max="2305" width="7.6328125" style="76" customWidth="1"/>
    <col min="2306" max="2306" width="44.453125" style="76" customWidth="1"/>
    <col min="2307" max="2307" width="3.36328125" style="76" customWidth="1"/>
    <col min="2308" max="2308" width="10.36328125" style="76" bestFit="1" customWidth="1"/>
    <col min="2309" max="2309" width="12" style="76" customWidth="1"/>
    <col min="2310" max="2557" width="9.08984375" style="76"/>
    <col min="2558" max="2558" width="20" style="76" customWidth="1"/>
    <col min="2559" max="2559" width="16" style="76" bestFit="1" customWidth="1"/>
    <col min="2560" max="2560" width="5.6328125" style="76" bestFit="1" customWidth="1"/>
    <col min="2561" max="2561" width="7.6328125" style="76" customWidth="1"/>
    <col min="2562" max="2562" width="44.453125" style="76" customWidth="1"/>
    <col min="2563" max="2563" width="3.36328125" style="76" customWidth="1"/>
    <col min="2564" max="2564" width="10.36328125" style="76" bestFit="1" customWidth="1"/>
    <col min="2565" max="2565" width="12" style="76" customWidth="1"/>
    <col min="2566" max="2813" width="9.08984375" style="76"/>
    <col min="2814" max="2814" width="20" style="76" customWidth="1"/>
    <col min="2815" max="2815" width="16" style="76" bestFit="1" customWidth="1"/>
    <col min="2816" max="2816" width="5.6328125" style="76" bestFit="1" customWidth="1"/>
    <col min="2817" max="2817" width="7.6328125" style="76" customWidth="1"/>
    <col min="2818" max="2818" width="44.453125" style="76" customWidth="1"/>
    <col min="2819" max="2819" width="3.36328125" style="76" customWidth="1"/>
    <col min="2820" max="2820" width="10.36328125" style="76" bestFit="1" customWidth="1"/>
    <col min="2821" max="2821" width="12" style="76" customWidth="1"/>
    <col min="2822" max="3069" width="9.08984375" style="76"/>
    <col min="3070" max="3070" width="20" style="76" customWidth="1"/>
    <col min="3071" max="3071" width="16" style="76" bestFit="1" customWidth="1"/>
    <col min="3072" max="3072" width="5.6328125" style="76" bestFit="1" customWidth="1"/>
    <col min="3073" max="3073" width="7.6328125" style="76" customWidth="1"/>
    <col min="3074" max="3074" width="44.453125" style="76" customWidth="1"/>
    <col min="3075" max="3075" width="3.36328125" style="76" customWidth="1"/>
    <col min="3076" max="3076" width="10.36328125" style="76" bestFit="1" customWidth="1"/>
    <col min="3077" max="3077" width="12" style="76" customWidth="1"/>
    <col min="3078" max="3325" width="9.08984375" style="76"/>
    <col min="3326" max="3326" width="20" style="76" customWidth="1"/>
    <col min="3327" max="3327" width="16" style="76" bestFit="1" customWidth="1"/>
    <col min="3328" max="3328" width="5.6328125" style="76" bestFit="1" customWidth="1"/>
    <col min="3329" max="3329" width="7.6328125" style="76" customWidth="1"/>
    <col min="3330" max="3330" width="44.453125" style="76" customWidth="1"/>
    <col min="3331" max="3331" width="3.36328125" style="76" customWidth="1"/>
    <col min="3332" max="3332" width="10.36328125" style="76" bestFit="1" customWidth="1"/>
    <col min="3333" max="3333" width="12" style="76" customWidth="1"/>
    <col min="3334" max="3581" width="9.08984375" style="76"/>
    <col min="3582" max="3582" width="20" style="76" customWidth="1"/>
    <col min="3583" max="3583" width="16" style="76" bestFit="1" customWidth="1"/>
    <col min="3584" max="3584" width="5.6328125" style="76" bestFit="1" customWidth="1"/>
    <col min="3585" max="3585" width="7.6328125" style="76" customWidth="1"/>
    <col min="3586" max="3586" width="44.453125" style="76" customWidth="1"/>
    <col min="3587" max="3587" width="3.36328125" style="76" customWidth="1"/>
    <col min="3588" max="3588" width="10.36328125" style="76" bestFit="1" customWidth="1"/>
    <col min="3589" max="3589" width="12" style="76" customWidth="1"/>
    <col min="3590" max="3837" width="9.08984375" style="76"/>
    <col min="3838" max="3838" width="20" style="76" customWidth="1"/>
    <col min="3839" max="3839" width="16" style="76" bestFit="1" customWidth="1"/>
    <col min="3840" max="3840" width="5.6328125" style="76" bestFit="1" customWidth="1"/>
    <col min="3841" max="3841" width="7.6328125" style="76" customWidth="1"/>
    <col min="3842" max="3842" width="44.453125" style="76" customWidth="1"/>
    <col min="3843" max="3843" width="3.36328125" style="76" customWidth="1"/>
    <col min="3844" max="3844" width="10.36328125" style="76" bestFit="1" customWidth="1"/>
    <col min="3845" max="3845" width="12" style="76" customWidth="1"/>
    <col min="3846" max="4093" width="9.08984375" style="76"/>
    <col min="4094" max="4094" width="20" style="76" customWidth="1"/>
    <col min="4095" max="4095" width="16" style="76" bestFit="1" customWidth="1"/>
    <col min="4096" max="4096" width="5.6328125" style="76" bestFit="1" customWidth="1"/>
    <col min="4097" max="4097" width="7.6328125" style="76" customWidth="1"/>
    <col min="4098" max="4098" width="44.453125" style="76" customWidth="1"/>
    <col min="4099" max="4099" width="3.36328125" style="76" customWidth="1"/>
    <col min="4100" max="4100" width="10.36328125" style="76" bestFit="1" customWidth="1"/>
    <col min="4101" max="4101" width="12" style="76" customWidth="1"/>
    <col min="4102" max="4349" width="9.08984375" style="76"/>
    <col min="4350" max="4350" width="20" style="76" customWidth="1"/>
    <col min="4351" max="4351" width="16" style="76" bestFit="1" customWidth="1"/>
    <col min="4352" max="4352" width="5.6328125" style="76" bestFit="1" customWidth="1"/>
    <col min="4353" max="4353" width="7.6328125" style="76" customWidth="1"/>
    <col min="4354" max="4354" width="44.453125" style="76" customWidth="1"/>
    <col min="4355" max="4355" width="3.36328125" style="76" customWidth="1"/>
    <col min="4356" max="4356" width="10.36328125" style="76" bestFit="1" customWidth="1"/>
    <col min="4357" max="4357" width="12" style="76" customWidth="1"/>
    <col min="4358" max="4605" width="9.08984375" style="76"/>
    <col min="4606" max="4606" width="20" style="76" customWidth="1"/>
    <col min="4607" max="4607" width="16" style="76" bestFit="1" customWidth="1"/>
    <col min="4608" max="4608" width="5.6328125" style="76" bestFit="1" customWidth="1"/>
    <col min="4609" max="4609" width="7.6328125" style="76" customWidth="1"/>
    <col min="4610" max="4610" width="44.453125" style="76" customWidth="1"/>
    <col min="4611" max="4611" width="3.36328125" style="76" customWidth="1"/>
    <col min="4612" max="4612" width="10.36328125" style="76" bestFit="1" customWidth="1"/>
    <col min="4613" max="4613" width="12" style="76" customWidth="1"/>
    <col min="4614" max="4861" width="9.08984375" style="76"/>
    <col min="4862" max="4862" width="20" style="76" customWidth="1"/>
    <col min="4863" max="4863" width="16" style="76" bestFit="1" customWidth="1"/>
    <col min="4864" max="4864" width="5.6328125" style="76" bestFit="1" customWidth="1"/>
    <col min="4865" max="4865" width="7.6328125" style="76" customWidth="1"/>
    <col min="4866" max="4866" width="44.453125" style="76" customWidth="1"/>
    <col min="4867" max="4867" width="3.36328125" style="76" customWidth="1"/>
    <col min="4868" max="4868" width="10.36328125" style="76" bestFit="1" customWidth="1"/>
    <col min="4869" max="4869" width="12" style="76" customWidth="1"/>
    <col min="4870" max="5117" width="9.08984375" style="76"/>
    <col min="5118" max="5118" width="20" style="76" customWidth="1"/>
    <col min="5119" max="5119" width="16" style="76" bestFit="1" customWidth="1"/>
    <col min="5120" max="5120" width="5.6328125" style="76" bestFit="1" customWidth="1"/>
    <col min="5121" max="5121" width="7.6328125" style="76" customWidth="1"/>
    <col min="5122" max="5122" width="44.453125" style="76" customWidth="1"/>
    <col min="5123" max="5123" width="3.36328125" style="76" customWidth="1"/>
    <col min="5124" max="5124" width="10.36328125" style="76" bestFit="1" customWidth="1"/>
    <col min="5125" max="5125" width="12" style="76" customWidth="1"/>
    <col min="5126" max="5373" width="9.08984375" style="76"/>
    <col min="5374" max="5374" width="20" style="76" customWidth="1"/>
    <col min="5375" max="5375" width="16" style="76" bestFit="1" customWidth="1"/>
    <col min="5376" max="5376" width="5.6328125" style="76" bestFit="1" customWidth="1"/>
    <col min="5377" max="5377" width="7.6328125" style="76" customWidth="1"/>
    <col min="5378" max="5378" width="44.453125" style="76" customWidth="1"/>
    <col min="5379" max="5379" width="3.36328125" style="76" customWidth="1"/>
    <col min="5380" max="5380" width="10.36328125" style="76" bestFit="1" customWidth="1"/>
    <col min="5381" max="5381" width="12" style="76" customWidth="1"/>
    <col min="5382" max="5629" width="9.08984375" style="76"/>
    <col min="5630" max="5630" width="20" style="76" customWidth="1"/>
    <col min="5631" max="5631" width="16" style="76" bestFit="1" customWidth="1"/>
    <col min="5632" max="5632" width="5.6328125" style="76" bestFit="1" customWidth="1"/>
    <col min="5633" max="5633" width="7.6328125" style="76" customWidth="1"/>
    <col min="5634" max="5634" width="44.453125" style="76" customWidth="1"/>
    <col min="5635" max="5635" width="3.36328125" style="76" customWidth="1"/>
    <col min="5636" max="5636" width="10.36328125" style="76" bestFit="1" customWidth="1"/>
    <col min="5637" max="5637" width="12" style="76" customWidth="1"/>
    <col min="5638" max="5885" width="9.08984375" style="76"/>
    <col min="5886" max="5886" width="20" style="76" customWidth="1"/>
    <col min="5887" max="5887" width="16" style="76" bestFit="1" customWidth="1"/>
    <col min="5888" max="5888" width="5.6328125" style="76" bestFit="1" customWidth="1"/>
    <col min="5889" max="5889" width="7.6328125" style="76" customWidth="1"/>
    <col min="5890" max="5890" width="44.453125" style="76" customWidth="1"/>
    <col min="5891" max="5891" width="3.36328125" style="76" customWidth="1"/>
    <col min="5892" max="5892" width="10.36328125" style="76" bestFit="1" customWidth="1"/>
    <col min="5893" max="5893" width="12" style="76" customWidth="1"/>
    <col min="5894" max="6141" width="9.08984375" style="76"/>
    <col min="6142" max="6142" width="20" style="76" customWidth="1"/>
    <col min="6143" max="6143" width="16" style="76" bestFit="1" customWidth="1"/>
    <col min="6144" max="6144" width="5.6328125" style="76" bestFit="1" customWidth="1"/>
    <col min="6145" max="6145" width="7.6328125" style="76" customWidth="1"/>
    <col min="6146" max="6146" width="44.453125" style="76" customWidth="1"/>
    <col min="6147" max="6147" width="3.36328125" style="76" customWidth="1"/>
    <col min="6148" max="6148" width="10.36328125" style="76" bestFit="1" customWidth="1"/>
    <col min="6149" max="6149" width="12" style="76" customWidth="1"/>
    <col min="6150" max="6397" width="9.08984375" style="76"/>
    <col min="6398" max="6398" width="20" style="76" customWidth="1"/>
    <col min="6399" max="6399" width="16" style="76" bestFit="1" customWidth="1"/>
    <col min="6400" max="6400" width="5.6328125" style="76" bestFit="1" customWidth="1"/>
    <col min="6401" max="6401" width="7.6328125" style="76" customWidth="1"/>
    <col min="6402" max="6402" width="44.453125" style="76" customWidth="1"/>
    <col min="6403" max="6403" width="3.36328125" style="76" customWidth="1"/>
    <col min="6404" max="6404" width="10.36328125" style="76" bestFit="1" customWidth="1"/>
    <col min="6405" max="6405" width="12" style="76" customWidth="1"/>
    <col min="6406" max="6653" width="9.08984375" style="76"/>
    <col min="6654" max="6654" width="20" style="76" customWidth="1"/>
    <col min="6655" max="6655" width="16" style="76" bestFit="1" customWidth="1"/>
    <col min="6656" max="6656" width="5.6328125" style="76" bestFit="1" customWidth="1"/>
    <col min="6657" max="6657" width="7.6328125" style="76" customWidth="1"/>
    <col min="6658" max="6658" width="44.453125" style="76" customWidth="1"/>
    <col min="6659" max="6659" width="3.36328125" style="76" customWidth="1"/>
    <col min="6660" max="6660" width="10.36328125" style="76" bestFit="1" customWidth="1"/>
    <col min="6661" max="6661" width="12" style="76" customWidth="1"/>
    <col min="6662" max="6909" width="9.08984375" style="76"/>
    <col min="6910" max="6910" width="20" style="76" customWidth="1"/>
    <col min="6911" max="6911" width="16" style="76" bestFit="1" customWidth="1"/>
    <col min="6912" max="6912" width="5.6328125" style="76" bestFit="1" customWidth="1"/>
    <col min="6913" max="6913" width="7.6328125" style="76" customWidth="1"/>
    <col min="6914" max="6914" width="44.453125" style="76" customWidth="1"/>
    <col min="6915" max="6915" width="3.36328125" style="76" customWidth="1"/>
    <col min="6916" max="6916" width="10.36328125" style="76" bestFit="1" customWidth="1"/>
    <col min="6917" max="6917" width="12" style="76" customWidth="1"/>
    <col min="6918" max="7165" width="9.08984375" style="76"/>
    <col min="7166" max="7166" width="20" style="76" customWidth="1"/>
    <col min="7167" max="7167" width="16" style="76" bestFit="1" customWidth="1"/>
    <col min="7168" max="7168" width="5.6328125" style="76" bestFit="1" customWidth="1"/>
    <col min="7169" max="7169" width="7.6328125" style="76" customWidth="1"/>
    <col min="7170" max="7170" width="44.453125" style="76" customWidth="1"/>
    <col min="7171" max="7171" width="3.36328125" style="76" customWidth="1"/>
    <col min="7172" max="7172" width="10.36328125" style="76" bestFit="1" customWidth="1"/>
    <col min="7173" max="7173" width="12" style="76" customWidth="1"/>
    <col min="7174" max="7421" width="9.08984375" style="76"/>
    <col min="7422" max="7422" width="20" style="76" customWidth="1"/>
    <col min="7423" max="7423" width="16" style="76" bestFit="1" customWidth="1"/>
    <col min="7424" max="7424" width="5.6328125" style="76" bestFit="1" customWidth="1"/>
    <col min="7425" max="7425" width="7.6328125" style="76" customWidth="1"/>
    <col min="7426" max="7426" width="44.453125" style="76" customWidth="1"/>
    <col min="7427" max="7427" width="3.36328125" style="76" customWidth="1"/>
    <col min="7428" max="7428" width="10.36328125" style="76" bestFit="1" customWidth="1"/>
    <col min="7429" max="7429" width="12" style="76" customWidth="1"/>
    <col min="7430" max="7677" width="9.08984375" style="76"/>
    <col min="7678" max="7678" width="20" style="76" customWidth="1"/>
    <col min="7679" max="7679" width="16" style="76" bestFit="1" customWidth="1"/>
    <col min="7680" max="7680" width="5.6328125" style="76" bestFit="1" customWidth="1"/>
    <col min="7681" max="7681" width="7.6328125" style="76" customWidth="1"/>
    <col min="7682" max="7682" width="44.453125" style="76" customWidth="1"/>
    <col min="7683" max="7683" width="3.36328125" style="76" customWidth="1"/>
    <col min="7684" max="7684" width="10.36328125" style="76" bestFit="1" customWidth="1"/>
    <col min="7685" max="7685" width="12" style="76" customWidth="1"/>
    <col min="7686" max="7933" width="9.08984375" style="76"/>
    <col min="7934" max="7934" width="20" style="76" customWidth="1"/>
    <col min="7935" max="7935" width="16" style="76" bestFit="1" customWidth="1"/>
    <col min="7936" max="7936" width="5.6328125" style="76" bestFit="1" customWidth="1"/>
    <col min="7937" max="7937" width="7.6328125" style="76" customWidth="1"/>
    <col min="7938" max="7938" width="44.453125" style="76" customWidth="1"/>
    <col min="7939" max="7939" width="3.36328125" style="76" customWidth="1"/>
    <col min="7940" max="7940" width="10.36328125" style="76" bestFit="1" customWidth="1"/>
    <col min="7941" max="7941" width="12" style="76" customWidth="1"/>
    <col min="7942" max="8189" width="9.08984375" style="76"/>
    <col min="8190" max="8190" width="20" style="76" customWidth="1"/>
    <col min="8191" max="8191" width="16" style="76" bestFit="1" customWidth="1"/>
    <col min="8192" max="8192" width="5.6328125" style="76" bestFit="1" customWidth="1"/>
    <col min="8193" max="8193" width="7.6328125" style="76" customWidth="1"/>
    <col min="8194" max="8194" width="44.453125" style="76" customWidth="1"/>
    <col min="8195" max="8195" width="3.36328125" style="76" customWidth="1"/>
    <col min="8196" max="8196" width="10.36328125" style="76" bestFit="1" customWidth="1"/>
    <col min="8197" max="8197" width="12" style="76" customWidth="1"/>
    <col min="8198" max="8445" width="9.08984375" style="76"/>
    <col min="8446" max="8446" width="20" style="76" customWidth="1"/>
    <col min="8447" max="8447" width="16" style="76" bestFit="1" customWidth="1"/>
    <col min="8448" max="8448" width="5.6328125" style="76" bestFit="1" customWidth="1"/>
    <col min="8449" max="8449" width="7.6328125" style="76" customWidth="1"/>
    <col min="8450" max="8450" width="44.453125" style="76" customWidth="1"/>
    <col min="8451" max="8451" width="3.36328125" style="76" customWidth="1"/>
    <col min="8452" max="8452" width="10.36328125" style="76" bestFit="1" customWidth="1"/>
    <col min="8453" max="8453" width="12" style="76" customWidth="1"/>
    <col min="8454" max="8701" width="9.08984375" style="76"/>
    <col min="8702" max="8702" width="20" style="76" customWidth="1"/>
    <col min="8703" max="8703" width="16" style="76" bestFit="1" customWidth="1"/>
    <col min="8704" max="8704" width="5.6328125" style="76" bestFit="1" customWidth="1"/>
    <col min="8705" max="8705" width="7.6328125" style="76" customWidth="1"/>
    <col min="8706" max="8706" width="44.453125" style="76" customWidth="1"/>
    <col min="8707" max="8707" width="3.36328125" style="76" customWidth="1"/>
    <col min="8708" max="8708" width="10.36328125" style="76" bestFit="1" customWidth="1"/>
    <col min="8709" max="8709" width="12" style="76" customWidth="1"/>
    <col min="8710" max="8957" width="9.08984375" style="76"/>
    <col min="8958" max="8958" width="20" style="76" customWidth="1"/>
    <col min="8959" max="8959" width="16" style="76" bestFit="1" customWidth="1"/>
    <col min="8960" max="8960" width="5.6328125" style="76" bestFit="1" customWidth="1"/>
    <col min="8961" max="8961" width="7.6328125" style="76" customWidth="1"/>
    <col min="8962" max="8962" width="44.453125" style="76" customWidth="1"/>
    <col min="8963" max="8963" width="3.36328125" style="76" customWidth="1"/>
    <col min="8964" max="8964" width="10.36328125" style="76" bestFit="1" customWidth="1"/>
    <col min="8965" max="8965" width="12" style="76" customWidth="1"/>
    <col min="8966" max="9213" width="9.08984375" style="76"/>
    <col min="9214" max="9214" width="20" style="76" customWidth="1"/>
    <col min="9215" max="9215" width="16" style="76" bestFit="1" customWidth="1"/>
    <col min="9216" max="9216" width="5.6328125" style="76" bestFit="1" customWidth="1"/>
    <col min="9217" max="9217" width="7.6328125" style="76" customWidth="1"/>
    <col min="9218" max="9218" width="44.453125" style="76" customWidth="1"/>
    <col min="9219" max="9219" width="3.36328125" style="76" customWidth="1"/>
    <col min="9220" max="9220" width="10.36328125" style="76" bestFit="1" customWidth="1"/>
    <col min="9221" max="9221" width="12" style="76" customWidth="1"/>
    <col min="9222" max="9469" width="9.08984375" style="76"/>
    <col min="9470" max="9470" width="20" style="76" customWidth="1"/>
    <col min="9471" max="9471" width="16" style="76" bestFit="1" customWidth="1"/>
    <col min="9472" max="9472" width="5.6328125" style="76" bestFit="1" customWidth="1"/>
    <col min="9473" max="9473" width="7.6328125" style="76" customWidth="1"/>
    <col min="9474" max="9474" width="44.453125" style="76" customWidth="1"/>
    <col min="9475" max="9475" width="3.36328125" style="76" customWidth="1"/>
    <col min="9476" max="9476" width="10.36328125" style="76" bestFit="1" customWidth="1"/>
    <col min="9477" max="9477" width="12" style="76" customWidth="1"/>
    <col min="9478" max="9725" width="9.08984375" style="76"/>
    <col min="9726" max="9726" width="20" style="76" customWidth="1"/>
    <col min="9727" max="9727" width="16" style="76" bestFit="1" customWidth="1"/>
    <col min="9728" max="9728" width="5.6328125" style="76" bestFit="1" customWidth="1"/>
    <col min="9729" max="9729" width="7.6328125" style="76" customWidth="1"/>
    <col min="9730" max="9730" width="44.453125" style="76" customWidth="1"/>
    <col min="9731" max="9731" width="3.36328125" style="76" customWidth="1"/>
    <col min="9732" max="9732" width="10.36328125" style="76" bestFit="1" customWidth="1"/>
    <col min="9733" max="9733" width="12" style="76" customWidth="1"/>
    <col min="9734" max="9981" width="9.08984375" style="76"/>
    <col min="9982" max="9982" width="20" style="76" customWidth="1"/>
    <col min="9983" max="9983" width="16" style="76" bestFit="1" customWidth="1"/>
    <col min="9984" max="9984" width="5.6328125" style="76" bestFit="1" customWidth="1"/>
    <col min="9985" max="9985" width="7.6328125" style="76" customWidth="1"/>
    <col min="9986" max="9986" width="44.453125" style="76" customWidth="1"/>
    <col min="9987" max="9987" width="3.36328125" style="76" customWidth="1"/>
    <col min="9988" max="9988" width="10.36328125" style="76" bestFit="1" customWidth="1"/>
    <col min="9989" max="9989" width="12" style="76" customWidth="1"/>
    <col min="9990" max="10237" width="9.08984375" style="76"/>
    <col min="10238" max="10238" width="20" style="76" customWidth="1"/>
    <col min="10239" max="10239" width="16" style="76" bestFit="1" customWidth="1"/>
    <col min="10240" max="10240" width="5.6328125" style="76" bestFit="1" customWidth="1"/>
    <col min="10241" max="10241" width="7.6328125" style="76" customWidth="1"/>
    <col min="10242" max="10242" width="44.453125" style="76" customWidth="1"/>
    <col min="10243" max="10243" width="3.36328125" style="76" customWidth="1"/>
    <col min="10244" max="10244" width="10.36328125" style="76" bestFit="1" customWidth="1"/>
    <col min="10245" max="10245" width="12" style="76" customWidth="1"/>
    <col min="10246" max="10493" width="9.08984375" style="76"/>
    <col min="10494" max="10494" width="20" style="76" customWidth="1"/>
    <col min="10495" max="10495" width="16" style="76" bestFit="1" customWidth="1"/>
    <col min="10496" max="10496" width="5.6328125" style="76" bestFit="1" customWidth="1"/>
    <col min="10497" max="10497" width="7.6328125" style="76" customWidth="1"/>
    <col min="10498" max="10498" width="44.453125" style="76" customWidth="1"/>
    <col min="10499" max="10499" width="3.36328125" style="76" customWidth="1"/>
    <col min="10500" max="10500" width="10.36328125" style="76" bestFit="1" customWidth="1"/>
    <col min="10501" max="10501" width="12" style="76" customWidth="1"/>
    <col min="10502" max="10749" width="9.08984375" style="76"/>
    <col min="10750" max="10750" width="20" style="76" customWidth="1"/>
    <col min="10751" max="10751" width="16" style="76" bestFit="1" customWidth="1"/>
    <col min="10752" max="10752" width="5.6328125" style="76" bestFit="1" customWidth="1"/>
    <col min="10753" max="10753" width="7.6328125" style="76" customWidth="1"/>
    <col min="10754" max="10754" width="44.453125" style="76" customWidth="1"/>
    <col min="10755" max="10755" width="3.36328125" style="76" customWidth="1"/>
    <col min="10756" max="10756" width="10.36328125" style="76" bestFit="1" customWidth="1"/>
    <col min="10757" max="10757" width="12" style="76" customWidth="1"/>
    <col min="10758" max="11005" width="9.08984375" style="76"/>
    <col min="11006" max="11006" width="20" style="76" customWidth="1"/>
    <col min="11007" max="11007" width="16" style="76" bestFit="1" customWidth="1"/>
    <col min="11008" max="11008" width="5.6328125" style="76" bestFit="1" customWidth="1"/>
    <col min="11009" max="11009" width="7.6328125" style="76" customWidth="1"/>
    <col min="11010" max="11010" width="44.453125" style="76" customWidth="1"/>
    <col min="11011" max="11011" width="3.36328125" style="76" customWidth="1"/>
    <col min="11012" max="11012" width="10.36328125" style="76" bestFit="1" customWidth="1"/>
    <col min="11013" max="11013" width="12" style="76" customWidth="1"/>
    <col min="11014" max="11261" width="9.08984375" style="76"/>
    <col min="11262" max="11262" width="20" style="76" customWidth="1"/>
    <col min="11263" max="11263" width="16" style="76" bestFit="1" customWidth="1"/>
    <col min="11264" max="11264" width="5.6328125" style="76" bestFit="1" customWidth="1"/>
    <col min="11265" max="11265" width="7.6328125" style="76" customWidth="1"/>
    <col min="11266" max="11266" width="44.453125" style="76" customWidth="1"/>
    <col min="11267" max="11267" width="3.36328125" style="76" customWidth="1"/>
    <col min="11268" max="11268" width="10.36328125" style="76" bestFit="1" customWidth="1"/>
    <col min="11269" max="11269" width="12" style="76" customWidth="1"/>
    <col min="11270" max="11517" width="9.08984375" style="76"/>
    <col min="11518" max="11518" width="20" style="76" customWidth="1"/>
    <col min="11519" max="11519" width="16" style="76" bestFit="1" customWidth="1"/>
    <col min="11520" max="11520" width="5.6328125" style="76" bestFit="1" customWidth="1"/>
    <col min="11521" max="11521" width="7.6328125" style="76" customWidth="1"/>
    <col min="11522" max="11522" width="44.453125" style="76" customWidth="1"/>
    <col min="11523" max="11523" width="3.36328125" style="76" customWidth="1"/>
    <col min="11524" max="11524" width="10.36328125" style="76" bestFit="1" customWidth="1"/>
    <col min="11525" max="11525" width="12" style="76" customWidth="1"/>
    <col min="11526" max="11773" width="9.08984375" style="76"/>
    <col min="11774" max="11774" width="20" style="76" customWidth="1"/>
    <col min="11775" max="11775" width="16" style="76" bestFit="1" customWidth="1"/>
    <col min="11776" max="11776" width="5.6328125" style="76" bestFit="1" customWidth="1"/>
    <col min="11777" max="11777" width="7.6328125" style="76" customWidth="1"/>
    <col min="11778" max="11778" width="44.453125" style="76" customWidth="1"/>
    <col min="11779" max="11779" width="3.36328125" style="76" customWidth="1"/>
    <col min="11780" max="11780" width="10.36328125" style="76" bestFit="1" customWidth="1"/>
    <col min="11781" max="11781" width="12" style="76" customWidth="1"/>
    <col min="11782" max="12029" width="9.08984375" style="76"/>
    <col min="12030" max="12030" width="20" style="76" customWidth="1"/>
    <col min="12031" max="12031" width="16" style="76" bestFit="1" customWidth="1"/>
    <col min="12032" max="12032" width="5.6328125" style="76" bestFit="1" customWidth="1"/>
    <col min="12033" max="12033" width="7.6328125" style="76" customWidth="1"/>
    <col min="12034" max="12034" width="44.453125" style="76" customWidth="1"/>
    <col min="12035" max="12035" width="3.36328125" style="76" customWidth="1"/>
    <col min="12036" max="12036" width="10.36328125" style="76" bestFit="1" customWidth="1"/>
    <col min="12037" max="12037" width="12" style="76" customWidth="1"/>
    <col min="12038" max="12285" width="9.08984375" style="76"/>
    <col min="12286" max="12286" width="20" style="76" customWidth="1"/>
    <col min="12287" max="12287" width="16" style="76" bestFit="1" customWidth="1"/>
    <col min="12288" max="12288" width="5.6328125" style="76" bestFit="1" customWidth="1"/>
    <col min="12289" max="12289" width="7.6328125" style="76" customWidth="1"/>
    <col min="12290" max="12290" width="44.453125" style="76" customWidth="1"/>
    <col min="12291" max="12291" width="3.36328125" style="76" customWidth="1"/>
    <col min="12292" max="12292" width="10.36328125" style="76" bestFit="1" customWidth="1"/>
    <col min="12293" max="12293" width="12" style="76" customWidth="1"/>
    <col min="12294" max="12541" width="9.08984375" style="76"/>
    <col min="12542" max="12542" width="20" style="76" customWidth="1"/>
    <col min="12543" max="12543" width="16" style="76" bestFit="1" customWidth="1"/>
    <col min="12544" max="12544" width="5.6328125" style="76" bestFit="1" customWidth="1"/>
    <col min="12545" max="12545" width="7.6328125" style="76" customWidth="1"/>
    <col min="12546" max="12546" width="44.453125" style="76" customWidth="1"/>
    <col min="12547" max="12547" width="3.36328125" style="76" customWidth="1"/>
    <col min="12548" max="12548" width="10.36328125" style="76" bestFit="1" customWidth="1"/>
    <col min="12549" max="12549" width="12" style="76" customWidth="1"/>
    <col min="12550" max="12797" width="9.08984375" style="76"/>
    <col min="12798" max="12798" width="20" style="76" customWidth="1"/>
    <col min="12799" max="12799" width="16" style="76" bestFit="1" customWidth="1"/>
    <col min="12800" max="12800" width="5.6328125" style="76" bestFit="1" customWidth="1"/>
    <col min="12801" max="12801" width="7.6328125" style="76" customWidth="1"/>
    <col min="12802" max="12802" width="44.453125" style="76" customWidth="1"/>
    <col min="12803" max="12803" width="3.36328125" style="76" customWidth="1"/>
    <col min="12804" max="12804" width="10.36328125" style="76" bestFit="1" customWidth="1"/>
    <col min="12805" max="12805" width="12" style="76" customWidth="1"/>
    <col min="12806" max="13053" width="9.08984375" style="76"/>
    <col min="13054" max="13054" width="20" style="76" customWidth="1"/>
    <col min="13055" max="13055" width="16" style="76" bestFit="1" customWidth="1"/>
    <col min="13056" max="13056" width="5.6328125" style="76" bestFit="1" customWidth="1"/>
    <col min="13057" max="13057" width="7.6328125" style="76" customWidth="1"/>
    <col min="13058" max="13058" width="44.453125" style="76" customWidth="1"/>
    <col min="13059" max="13059" width="3.36328125" style="76" customWidth="1"/>
    <col min="13060" max="13060" width="10.36328125" style="76" bestFit="1" customWidth="1"/>
    <col min="13061" max="13061" width="12" style="76" customWidth="1"/>
    <col min="13062" max="13309" width="9.08984375" style="76"/>
    <col min="13310" max="13310" width="20" style="76" customWidth="1"/>
    <col min="13311" max="13311" width="16" style="76" bestFit="1" customWidth="1"/>
    <col min="13312" max="13312" width="5.6328125" style="76" bestFit="1" customWidth="1"/>
    <col min="13313" max="13313" width="7.6328125" style="76" customWidth="1"/>
    <col min="13314" max="13314" width="44.453125" style="76" customWidth="1"/>
    <col min="13315" max="13315" width="3.36328125" style="76" customWidth="1"/>
    <col min="13316" max="13316" width="10.36328125" style="76" bestFit="1" customWidth="1"/>
    <col min="13317" max="13317" width="12" style="76" customWidth="1"/>
    <col min="13318" max="13565" width="9.08984375" style="76"/>
    <col min="13566" max="13566" width="20" style="76" customWidth="1"/>
    <col min="13567" max="13567" width="16" style="76" bestFit="1" customWidth="1"/>
    <col min="13568" max="13568" width="5.6328125" style="76" bestFit="1" customWidth="1"/>
    <col min="13569" max="13569" width="7.6328125" style="76" customWidth="1"/>
    <col min="13570" max="13570" width="44.453125" style="76" customWidth="1"/>
    <col min="13571" max="13571" width="3.36328125" style="76" customWidth="1"/>
    <col min="13572" max="13572" width="10.36328125" style="76" bestFit="1" customWidth="1"/>
    <col min="13573" max="13573" width="12" style="76" customWidth="1"/>
    <col min="13574" max="13821" width="9.08984375" style="76"/>
    <col min="13822" max="13822" width="20" style="76" customWidth="1"/>
    <col min="13823" max="13823" width="16" style="76" bestFit="1" customWidth="1"/>
    <col min="13824" max="13824" width="5.6328125" style="76" bestFit="1" customWidth="1"/>
    <col min="13825" max="13825" width="7.6328125" style="76" customWidth="1"/>
    <col min="13826" max="13826" width="44.453125" style="76" customWidth="1"/>
    <col min="13827" max="13827" width="3.36328125" style="76" customWidth="1"/>
    <col min="13828" max="13828" width="10.36328125" style="76" bestFit="1" customWidth="1"/>
    <col min="13829" max="13829" width="12" style="76" customWidth="1"/>
    <col min="13830" max="14077" width="9.08984375" style="76"/>
    <col min="14078" max="14078" width="20" style="76" customWidth="1"/>
    <col min="14079" max="14079" width="16" style="76" bestFit="1" customWidth="1"/>
    <col min="14080" max="14080" width="5.6328125" style="76" bestFit="1" customWidth="1"/>
    <col min="14081" max="14081" width="7.6328125" style="76" customWidth="1"/>
    <col min="14082" max="14082" width="44.453125" style="76" customWidth="1"/>
    <col min="14083" max="14083" width="3.36328125" style="76" customWidth="1"/>
    <col min="14084" max="14084" width="10.36328125" style="76" bestFit="1" customWidth="1"/>
    <col min="14085" max="14085" width="12" style="76" customWidth="1"/>
    <col min="14086" max="14333" width="9.08984375" style="76"/>
    <col min="14334" max="14334" width="20" style="76" customWidth="1"/>
    <col min="14335" max="14335" width="16" style="76" bestFit="1" customWidth="1"/>
    <col min="14336" max="14336" width="5.6328125" style="76" bestFit="1" customWidth="1"/>
    <col min="14337" max="14337" width="7.6328125" style="76" customWidth="1"/>
    <col min="14338" max="14338" width="44.453125" style="76" customWidth="1"/>
    <col min="14339" max="14339" width="3.36328125" style="76" customWidth="1"/>
    <col min="14340" max="14340" width="10.36328125" style="76" bestFit="1" customWidth="1"/>
    <col min="14341" max="14341" width="12" style="76" customWidth="1"/>
    <col min="14342" max="14589" width="9.08984375" style="76"/>
    <col min="14590" max="14590" width="20" style="76" customWidth="1"/>
    <col min="14591" max="14591" width="16" style="76" bestFit="1" customWidth="1"/>
    <col min="14592" max="14592" width="5.6328125" style="76" bestFit="1" customWidth="1"/>
    <col min="14593" max="14593" width="7.6328125" style="76" customWidth="1"/>
    <col min="14594" max="14594" width="44.453125" style="76" customWidth="1"/>
    <col min="14595" max="14595" width="3.36328125" style="76" customWidth="1"/>
    <col min="14596" max="14596" width="10.36328125" style="76" bestFit="1" customWidth="1"/>
    <col min="14597" max="14597" width="12" style="76" customWidth="1"/>
    <col min="14598" max="14845" width="9.08984375" style="76"/>
    <col min="14846" max="14846" width="20" style="76" customWidth="1"/>
    <col min="14847" max="14847" width="16" style="76" bestFit="1" customWidth="1"/>
    <col min="14848" max="14848" width="5.6328125" style="76" bestFit="1" customWidth="1"/>
    <col min="14849" max="14849" width="7.6328125" style="76" customWidth="1"/>
    <col min="14850" max="14850" width="44.453125" style="76" customWidth="1"/>
    <col min="14851" max="14851" width="3.36328125" style="76" customWidth="1"/>
    <col min="14852" max="14852" width="10.36328125" style="76" bestFit="1" customWidth="1"/>
    <col min="14853" max="14853" width="12" style="76" customWidth="1"/>
    <col min="14854" max="15101" width="9.08984375" style="76"/>
    <col min="15102" max="15102" width="20" style="76" customWidth="1"/>
    <col min="15103" max="15103" width="16" style="76" bestFit="1" customWidth="1"/>
    <col min="15104" max="15104" width="5.6328125" style="76" bestFit="1" customWidth="1"/>
    <col min="15105" max="15105" width="7.6328125" style="76" customWidth="1"/>
    <col min="15106" max="15106" width="44.453125" style="76" customWidth="1"/>
    <col min="15107" max="15107" width="3.36328125" style="76" customWidth="1"/>
    <col min="15108" max="15108" width="10.36328125" style="76" bestFit="1" customWidth="1"/>
    <col min="15109" max="15109" width="12" style="76" customWidth="1"/>
    <col min="15110" max="15357" width="9.08984375" style="76"/>
    <col min="15358" max="15358" width="20" style="76" customWidth="1"/>
    <col min="15359" max="15359" width="16" style="76" bestFit="1" customWidth="1"/>
    <col min="15360" max="15360" width="5.6328125" style="76" bestFit="1" customWidth="1"/>
    <col min="15361" max="15361" width="7.6328125" style="76" customWidth="1"/>
    <col min="15362" max="15362" width="44.453125" style="76" customWidth="1"/>
    <col min="15363" max="15363" width="3.36328125" style="76" customWidth="1"/>
    <col min="15364" max="15364" width="10.36328125" style="76" bestFit="1" customWidth="1"/>
    <col min="15365" max="15365" width="12" style="76" customWidth="1"/>
    <col min="15366" max="15613" width="9.08984375" style="76"/>
    <col min="15614" max="15614" width="20" style="76" customWidth="1"/>
    <col min="15615" max="15615" width="16" style="76" bestFit="1" customWidth="1"/>
    <col min="15616" max="15616" width="5.6328125" style="76" bestFit="1" customWidth="1"/>
    <col min="15617" max="15617" width="7.6328125" style="76" customWidth="1"/>
    <col min="15618" max="15618" width="44.453125" style="76" customWidth="1"/>
    <col min="15619" max="15619" width="3.36328125" style="76" customWidth="1"/>
    <col min="15620" max="15620" width="10.36328125" style="76" bestFit="1" customWidth="1"/>
    <col min="15621" max="15621" width="12" style="76" customWidth="1"/>
    <col min="15622" max="15869" width="9.08984375" style="76"/>
    <col min="15870" max="15870" width="20" style="76" customWidth="1"/>
    <col min="15871" max="15871" width="16" style="76" bestFit="1" customWidth="1"/>
    <col min="15872" max="15872" width="5.6328125" style="76" bestFit="1" customWidth="1"/>
    <col min="15873" max="15873" width="7.6328125" style="76" customWidth="1"/>
    <col min="15874" max="15874" width="44.453125" style="76" customWidth="1"/>
    <col min="15875" max="15875" width="3.36328125" style="76" customWidth="1"/>
    <col min="15876" max="15876" width="10.36328125" style="76" bestFit="1" customWidth="1"/>
    <col min="15877" max="15877" width="12" style="76" customWidth="1"/>
    <col min="15878" max="16125" width="9.08984375" style="76"/>
    <col min="16126" max="16126" width="20" style="76" customWidth="1"/>
    <col min="16127" max="16127" width="16" style="76" bestFit="1" customWidth="1"/>
    <col min="16128" max="16128" width="5.6328125" style="76" bestFit="1" customWidth="1"/>
    <col min="16129" max="16129" width="7.6328125" style="76" customWidth="1"/>
    <col min="16130" max="16130" width="44.453125" style="76" customWidth="1"/>
    <col min="16131" max="16131" width="3.36328125" style="76" customWidth="1"/>
    <col min="16132" max="16132" width="10.36328125" style="76" bestFit="1" customWidth="1"/>
    <col min="16133" max="16133" width="12" style="76" customWidth="1"/>
    <col min="16134" max="16384" width="9.08984375" style="76"/>
  </cols>
  <sheetData>
    <row r="12" spans="1:11">
      <c r="A12" s="76" t="s">
        <v>70</v>
      </c>
      <c r="B12" s="1139">
        <v>40676</v>
      </c>
      <c r="C12" s="1140"/>
      <c r="D12" s="169"/>
      <c r="H12" s="78"/>
      <c r="I12" s="77"/>
      <c r="J12" s="76"/>
      <c r="K12" s="76"/>
    </row>
    <row r="13" spans="1:11">
      <c r="H13" s="78"/>
      <c r="I13" s="77"/>
      <c r="J13" s="76"/>
      <c r="K13" s="76"/>
    </row>
    <row r="14" spans="1:11">
      <c r="A14" s="76" t="s">
        <v>71</v>
      </c>
      <c r="B14" s="76" t="s">
        <v>72</v>
      </c>
      <c r="H14" s="78"/>
      <c r="I14" s="77"/>
      <c r="J14" s="76"/>
      <c r="K14" s="76"/>
    </row>
    <row r="15" spans="1:11">
      <c r="H15" s="78"/>
      <c r="I15" s="77"/>
      <c r="J15" s="76"/>
      <c r="K15" s="76"/>
    </row>
    <row r="16" spans="1:11">
      <c r="A16" s="76" t="s">
        <v>73</v>
      </c>
      <c r="B16" s="76" t="s">
        <v>74</v>
      </c>
      <c r="H16" s="78"/>
      <c r="I16" s="77"/>
      <c r="J16" s="76"/>
      <c r="K16" s="76"/>
    </row>
    <row r="17" spans="1:13">
      <c r="H17" s="78"/>
      <c r="I17" s="77"/>
      <c r="J17" s="76"/>
      <c r="K17" s="76"/>
    </row>
    <row r="18" spans="1:13">
      <c r="A18" s="76" t="s">
        <v>75</v>
      </c>
      <c r="B18" s="76" t="s">
        <v>241</v>
      </c>
      <c r="H18" s="78"/>
      <c r="I18" s="77"/>
      <c r="J18" s="76"/>
      <c r="K18" s="76"/>
    </row>
    <row r="19" spans="1:13">
      <c r="H19" s="78"/>
      <c r="I19" s="77"/>
      <c r="J19" s="76"/>
      <c r="K19" s="76"/>
      <c r="L19" s="77"/>
    </row>
    <row r="20" spans="1:13">
      <c r="B20" s="76" t="s">
        <v>195</v>
      </c>
      <c r="H20" s="78"/>
      <c r="I20" s="77"/>
      <c r="J20" s="76"/>
      <c r="K20" s="76"/>
    </row>
    <row r="21" spans="1:13">
      <c r="B21" s="76" t="s">
        <v>275</v>
      </c>
      <c r="H21" s="78"/>
      <c r="I21" s="77"/>
      <c r="J21" s="76"/>
      <c r="K21" s="76"/>
    </row>
    <row r="22" spans="1:13">
      <c r="H22" s="78"/>
      <c r="I22" s="77"/>
      <c r="J22" s="76"/>
      <c r="K22" s="76"/>
    </row>
    <row r="23" spans="1:13">
      <c r="H23" s="78"/>
      <c r="I23" s="77"/>
      <c r="J23" s="76"/>
      <c r="K23" s="76"/>
    </row>
    <row r="24" spans="1:13">
      <c r="H24" s="78"/>
      <c r="I24" s="77"/>
      <c r="J24" s="76"/>
      <c r="K24" s="76"/>
    </row>
    <row r="25" spans="1:13">
      <c r="H25" s="78"/>
      <c r="I25" s="77"/>
      <c r="J25" s="76"/>
      <c r="K25" s="76"/>
    </row>
    <row r="26" spans="1:13" s="77" customFormat="1" ht="14.5" thickBot="1">
      <c r="C26" s="255" t="s">
        <v>0</v>
      </c>
      <c r="E26" s="256"/>
      <c r="F26" s="258" t="s">
        <v>181</v>
      </c>
      <c r="H26" s="1137" t="s">
        <v>242</v>
      </c>
      <c r="I26" s="1137"/>
      <c r="J26" s="1137"/>
      <c r="K26" s="1137"/>
      <c r="L26" s="1137"/>
      <c r="M26" s="256"/>
    </row>
    <row r="27" spans="1:13" ht="17">
      <c r="C27" s="85"/>
      <c r="D27" s="85"/>
      <c r="E27" s="257"/>
      <c r="H27" s="86" t="s">
        <v>3</v>
      </c>
      <c r="I27" s="86"/>
      <c r="J27" s="86" t="s">
        <v>124</v>
      </c>
      <c r="K27" s="86"/>
      <c r="L27" s="86" t="s">
        <v>125</v>
      </c>
      <c r="M27" s="88"/>
    </row>
    <row r="28" spans="1:13" ht="17">
      <c r="C28" s="85"/>
      <c r="D28" s="85"/>
      <c r="E28" s="85"/>
      <c r="H28" s="89"/>
      <c r="I28" s="89"/>
      <c r="J28" s="89"/>
      <c r="K28" s="89"/>
      <c r="L28" s="90"/>
      <c r="M28" s="88"/>
    </row>
    <row r="29" spans="1:13">
      <c r="C29" s="85"/>
      <c r="F29" s="77" t="s">
        <v>276</v>
      </c>
      <c r="H29" s="91">
        <f>+H146</f>
        <v>1642078</v>
      </c>
      <c r="I29" s="91"/>
      <c r="J29" s="91">
        <f>+J146</f>
        <v>308679.75</v>
      </c>
      <c r="K29" s="91"/>
      <c r="L29" s="92">
        <f>H29-J29</f>
        <v>1333398.25</v>
      </c>
    </row>
    <row r="30" spans="1:13">
      <c r="C30" s="85"/>
      <c r="F30" s="77"/>
      <c r="H30" s="91"/>
      <c r="I30" s="91"/>
      <c r="J30" s="91"/>
      <c r="K30" s="91"/>
      <c r="L30" s="92"/>
    </row>
    <row r="31" spans="1:13">
      <c r="C31" s="85"/>
      <c r="F31" s="253" t="s">
        <v>277</v>
      </c>
      <c r="H31" s="91">
        <f>+H149</f>
        <v>210000</v>
      </c>
      <c r="I31" s="91"/>
      <c r="J31" s="91">
        <f>+J149</f>
        <v>210444.44</v>
      </c>
      <c r="K31" s="108"/>
      <c r="L31" s="92">
        <f>H31-J31</f>
        <v>-444.44000000000233</v>
      </c>
    </row>
    <row r="32" spans="1:13" ht="17">
      <c r="C32" s="85"/>
      <c r="F32" s="85"/>
      <c r="H32" s="89"/>
      <c r="I32" s="89"/>
      <c r="J32" s="89"/>
      <c r="K32" s="89"/>
      <c r="L32" s="90"/>
    </row>
    <row r="33" spans="2:12" ht="17">
      <c r="C33" s="85"/>
      <c r="F33" s="93" t="s">
        <v>181</v>
      </c>
      <c r="H33" s="89"/>
      <c r="I33" s="89"/>
      <c r="J33" s="89"/>
      <c r="K33" s="89"/>
      <c r="L33" s="90"/>
    </row>
    <row r="34" spans="2:12">
      <c r="C34" s="76">
        <v>301</v>
      </c>
      <c r="F34" s="76" t="s">
        <v>206</v>
      </c>
      <c r="G34" s="77"/>
      <c r="H34" s="77">
        <v>0</v>
      </c>
      <c r="I34" s="77"/>
      <c r="J34" s="204">
        <v>35698</v>
      </c>
      <c r="K34" s="98"/>
      <c r="L34" s="92">
        <f>H34-J34</f>
        <v>-35698</v>
      </c>
    </row>
    <row r="35" spans="2:12">
      <c r="C35" s="76">
        <v>412</v>
      </c>
      <c r="F35" s="76" t="s">
        <v>212</v>
      </c>
      <c r="G35" s="77"/>
      <c r="H35" s="77">
        <v>0</v>
      </c>
      <c r="I35" s="77"/>
      <c r="J35" s="204">
        <v>31368</v>
      </c>
      <c r="K35" s="98"/>
      <c r="L35" s="92"/>
    </row>
    <row r="36" spans="2:12" ht="14.5" thickBot="1">
      <c r="C36" s="94"/>
      <c r="F36" s="99"/>
      <c r="H36" s="100"/>
      <c r="I36" s="100"/>
      <c r="J36" s="101"/>
      <c r="K36" s="101"/>
      <c r="L36" s="100">
        <f>H36-J36</f>
        <v>0</v>
      </c>
    </row>
    <row r="37" spans="2:12" ht="14.5" thickTop="1">
      <c r="C37" s="85"/>
      <c r="F37" s="103" t="s">
        <v>272</v>
      </c>
      <c r="H37" s="97">
        <f>SUM(H34:H36)</f>
        <v>0</v>
      </c>
      <c r="I37" s="97"/>
      <c r="J37" s="104">
        <f>SUM(J34:J36)</f>
        <v>67066</v>
      </c>
      <c r="K37" s="104"/>
      <c r="L37" s="105">
        <f>H37-J37</f>
        <v>-67066</v>
      </c>
    </row>
    <row r="38" spans="2:12">
      <c r="C38" s="106"/>
      <c r="F38" s="77"/>
      <c r="H38" s="91"/>
      <c r="I38" s="91"/>
      <c r="J38" s="91"/>
      <c r="K38" s="91"/>
      <c r="L38" s="92"/>
    </row>
    <row r="39" spans="2:12">
      <c r="B39" s="85"/>
      <c r="C39" s="85"/>
      <c r="H39" s="89"/>
      <c r="I39" s="89"/>
      <c r="J39" s="108"/>
      <c r="K39" s="108"/>
      <c r="L39" s="120"/>
    </row>
    <row r="40" spans="2:12" ht="14.5" thickBot="1">
      <c r="B40" s="85"/>
      <c r="C40" s="85"/>
      <c r="F40" s="77" t="s">
        <v>129</v>
      </c>
      <c r="H40" s="121">
        <f>+H29+H31+H37</f>
        <v>1852078</v>
      </c>
      <c r="I40" s="121"/>
      <c r="J40" s="121">
        <f>+J29+J31+J37</f>
        <v>586190.18999999994</v>
      </c>
      <c r="K40" s="121"/>
      <c r="L40" s="121">
        <f>+L29+L31+L37</f>
        <v>1265887.81</v>
      </c>
    </row>
    <row r="41" spans="2:12" ht="14.5" thickTop="1">
      <c r="B41" s="85"/>
      <c r="C41" s="85"/>
      <c r="F41" s="77"/>
      <c r="G41" s="91"/>
      <c r="H41" s="91"/>
    </row>
    <row r="42" spans="2:12">
      <c r="B42" s="85"/>
      <c r="C42" s="85"/>
      <c r="G42" s="123"/>
    </row>
    <row r="43" spans="2:12">
      <c r="B43" s="85"/>
      <c r="C43" s="85"/>
      <c r="G43" s="123"/>
    </row>
    <row r="44" spans="2:12">
      <c r="B44" s="85"/>
      <c r="C44" s="85"/>
      <c r="G44" s="123"/>
    </row>
    <row r="45" spans="2:12">
      <c r="B45" s="85"/>
      <c r="C45" s="85"/>
      <c r="G45" s="123"/>
    </row>
    <row r="46" spans="2:12">
      <c r="B46" s="85"/>
      <c r="C46" s="85"/>
      <c r="G46" s="123"/>
    </row>
    <row r="47" spans="2:12">
      <c r="B47" s="85"/>
      <c r="C47" s="85"/>
      <c r="G47" s="123"/>
    </row>
    <row r="48" spans="2:12">
      <c r="B48" s="85"/>
      <c r="C48" s="85"/>
      <c r="G48" s="123"/>
    </row>
    <row r="49" spans="2:7">
      <c r="B49" s="85"/>
      <c r="C49" s="85"/>
      <c r="G49" s="123"/>
    </row>
    <row r="50" spans="2:7">
      <c r="B50" s="85"/>
      <c r="C50" s="85"/>
      <c r="G50" s="123"/>
    </row>
    <row r="51" spans="2:7">
      <c r="B51" s="85"/>
      <c r="C51" s="85"/>
      <c r="G51" s="123"/>
    </row>
    <row r="52" spans="2:7">
      <c r="B52" s="85"/>
      <c r="C52" s="85"/>
      <c r="G52" s="123"/>
    </row>
    <row r="53" spans="2:7">
      <c r="B53" s="85"/>
      <c r="C53" s="85"/>
      <c r="G53" s="123"/>
    </row>
    <row r="54" spans="2:7">
      <c r="B54" s="85"/>
      <c r="C54" s="85"/>
      <c r="G54" s="123"/>
    </row>
    <row r="55" spans="2:7">
      <c r="B55" s="85"/>
      <c r="C55" s="85"/>
      <c r="G55" s="123"/>
    </row>
    <row r="56" spans="2:7">
      <c r="B56" s="85"/>
      <c r="C56" s="85"/>
      <c r="G56" s="123"/>
    </row>
    <row r="57" spans="2:7">
      <c r="B57" s="85"/>
      <c r="C57" s="85"/>
      <c r="G57" s="123"/>
    </row>
    <row r="58" spans="2:7">
      <c r="B58" s="85"/>
      <c r="C58" s="85"/>
      <c r="G58" s="123"/>
    </row>
    <row r="59" spans="2:7">
      <c r="B59" s="85"/>
      <c r="C59" s="85"/>
      <c r="G59" s="123"/>
    </row>
    <row r="60" spans="2:7">
      <c r="B60" s="85"/>
      <c r="C60" s="85"/>
      <c r="G60" s="123"/>
    </row>
    <row r="61" spans="2:7">
      <c r="B61" s="85"/>
      <c r="C61" s="85"/>
      <c r="G61" s="123"/>
    </row>
    <row r="62" spans="2:7">
      <c r="B62" s="85"/>
      <c r="C62" s="85"/>
      <c r="G62" s="123"/>
    </row>
    <row r="63" spans="2:7">
      <c r="B63" s="85"/>
      <c r="C63" s="85"/>
      <c r="G63" s="123"/>
    </row>
    <row r="64" spans="2:7">
      <c r="B64" s="85"/>
      <c r="C64" s="85"/>
      <c r="G64" s="123"/>
    </row>
    <row r="65" spans="2:7">
      <c r="B65" s="85"/>
      <c r="C65" s="85"/>
      <c r="G65" s="123"/>
    </row>
    <row r="66" spans="2:7">
      <c r="B66" s="85"/>
      <c r="C66" s="85"/>
      <c r="G66" s="123"/>
    </row>
    <row r="67" spans="2:7">
      <c r="B67" s="85"/>
      <c r="C67" s="85"/>
      <c r="G67" s="123"/>
    </row>
    <row r="68" spans="2:7">
      <c r="B68" s="85"/>
      <c r="C68" s="85"/>
      <c r="G68" s="123"/>
    </row>
    <row r="69" spans="2:7">
      <c r="B69" s="85"/>
      <c r="C69" s="85"/>
      <c r="G69" s="123"/>
    </row>
    <row r="70" spans="2:7">
      <c r="B70" s="85"/>
      <c r="C70" s="85"/>
      <c r="G70" s="123"/>
    </row>
    <row r="71" spans="2:7">
      <c r="B71" s="85"/>
      <c r="C71" s="85"/>
      <c r="G71" s="123"/>
    </row>
    <row r="72" spans="2:7">
      <c r="B72" s="85"/>
      <c r="C72" s="85"/>
      <c r="G72" s="123"/>
    </row>
    <row r="73" spans="2:7">
      <c r="B73" s="85"/>
      <c r="C73" s="85"/>
      <c r="G73" s="123"/>
    </row>
    <row r="74" spans="2:7">
      <c r="B74" s="85"/>
      <c r="C74" s="85"/>
      <c r="G74" s="123"/>
    </row>
    <row r="75" spans="2:7">
      <c r="B75" s="85"/>
      <c r="C75" s="85"/>
      <c r="G75" s="123"/>
    </row>
    <row r="87" spans="1:14">
      <c r="C87" s="1119"/>
      <c r="D87" s="1119"/>
      <c r="E87" s="168"/>
      <c r="F87" s="153"/>
    </row>
    <row r="88" spans="1:14">
      <c r="B88" s="176"/>
      <c r="C88" s="176"/>
      <c r="D88" s="176"/>
      <c r="E88" s="176"/>
      <c r="F88" s="1138" t="s">
        <v>278</v>
      </c>
      <c r="G88" s="1138"/>
      <c r="H88" s="1138"/>
      <c r="I88" s="1138"/>
      <c r="J88" s="1138"/>
      <c r="K88" s="1138"/>
      <c r="L88" s="1138"/>
    </row>
    <row r="89" spans="1:14" ht="28">
      <c r="A89" s="154" t="s">
        <v>18</v>
      </c>
      <c r="B89" s="253"/>
      <c r="C89" s="1141" t="s">
        <v>0</v>
      </c>
      <c r="D89" s="1141"/>
      <c r="E89" s="171"/>
      <c r="F89" s="170" t="s">
        <v>1</v>
      </c>
      <c r="G89" s="77"/>
      <c r="H89" s="205" t="s">
        <v>163</v>
      </c>
      <c r="I89" s="206"/>
      <c r="J89" s="242" t="s">
        <v>239</v>
      </c>
      <c r="K89" s="242"/>
      <c r="L89" s="170" t="s">
        <v>125</v>
      </c>
    </row>
    <row r="90" spans="1:14">
      <c r="B90" s="88"/>
      <c r="I90" s="88"/>
    </row>
    <row r="91" spans="1:14">
      <c r="C91" s="1136" t="s">
        <v>4</v>
      </c>
      <c r="D91" s="1136"/>
      <c r="E91" s="159"/>
      <c r="G91" s="123"/>
      <c r="H91" s="202"/>
      <c r="I91" s="207"/>
    </row>
    <row r="92" spans="1:14">
      <c r="C92" s="99">
        <v>201</v>
      </c>
      <c r="D92" s="99"/>
      <c r="E92" s="99"/>
      <c r="F92" s="99" t="s">
        <v>5</v>
      </c>
      <c r="G92" s="99"/>
      <c r="H92" s="208">
        <f>50000-38200</f>
        <v>11800</v>
      </c>
      <c r="I92" s="209"/>
      <c r="L92" s="210">
        <f>H92-J92</f>
        <v>11800</v>
      </c>
    </row>
    <row r="93" spans="1:14">
      <c r="A93" s="76" t="s">
        <v>19</v>
      </c>
      <c r="C93" s="99">
        <v>204</v>
      </c>
      <c r="D93" s="99"/>
      <c r="E93" s="99"/>
      <c r="F93" s="99" t="s">
        <v>54</v>
      </c>
      <c r="G93" s="99"/>
      <c r="H93" s="211">
        <v>27700</v>
      </c>
      <c r="I93" s="212"/>
      <c r="L93" s="210">
        <f t="shared" ref="L93:L96" si="0">H93-J93</f>
        <v>27700</v>
      </c>
    </row>
    <row r="94" spans="1:14">
      <c r="A94" s="76" t="s">
        <v>19</v>
      </c>
      <c r="C94" s="99">
        <v>204</v>
      </c>
      <c r="D94" s="99"/>
      <c r="E94" s="99"/>
      <c r="F94" s="99" t="s">
        <v>55</v>
      </c>
      <c r="G94" s="99"/>
      <c r="H94" s="211">
        <v>13350</v>
      </c>
      <c r="I94" s="212"/>
      <c r="J94" s="211">
        <v>1684</v>
      </c>
      <c r="K94" s="211"/>
      <c r="L94" s="213">
        <f t="shared" si="0"/>
        <v>11666</v>
      </c>
    </row>
    <row r="95" spans="1:14">
      <c r="A95" s="76" t="s">
        <v>19</v>
      </c>
      <c r="C95" s="99">
        <v>204</v>
      </c>
      <c r="D95" s="99"/>
      <c r="E95" s="99"/>
      <c r="F95" s="99" t="s">
        <v>29</v>
      </c>
      <c r="G95" s="99"/>
      <c r="H95" s="211">
        <v>17700</v>
      </c>
      <c r="I95" s="212"/>
      <c r="J95" s="211">
        <v>14375</v>
      </c>
      <c r="K95" s="211"/>
      <c r="L95" s="213">
        <f t="shared" si="0"/>
        <v>3325</v>
      </c>
    </row>
    <row r="96" spans="1:14">
      <c r="A96" s="76" t="s">
        <v>19</v>
      </c>
      <c r="C96" s="99">
        <v>204</v>
      </c>
      <c r="D96" s="99"/>
      <c r="E96" s="99"/>
      <c r="F96" s="99" t="s">
        <v>30</v>
      </c>
      <c r="G96" s="99"/>
      <c r="H96" s="211">
        <v>7150</v>
      </c>
      <c r="I96" s="212"/>
      <c r="J96" s="211"/>
      <c r="K96" s="211"/>
      <c r="L96" s="213">
        <f t="shared" si="0"/>
        <v>7150</v>
      </c>
      <c r="N96" s="214"/>
    </row>
    <row r="97" spans="1:14">
      <c r="H97" s="211"/>
      <c r="I97" s="212"/>
    </row>
    <row r="98" spans="1:14">
      <c r="F98" s="252" t="s">
        <v>154</v>
      </c>
      <c r="H98" s="215">
        <f>SUM(H92:H97)</f>
        <v>77700</v>
      </c>
      <c r="I98" s="216"/>
      <c r="J98" s="217">
        <f>SUM(J92:J96)</f>
        <v>16059</v>
      </c>
      <c r="K98" s="217"/>
      <c r="L98" s="218">
        <f>SUM(L92:L97)</f>
        <v>61641</v>
      </c>
    </row>
    <row r="99" spans="1:14">
      <c r="H99" s="211"/>
      <c r="I99" s="212"/>
    </row>
    <row r="100" spans="1:14">
      <c r="C100" s="1136" t="s">
        <v>7</v>
      </c>
      <c r="D100" s="1136"/>
      <c r="E100" s="159"/>
      <c r="H100" s="211"/>
      <c r="I100" s="212"/>
    </row>
    <row r="101" spans="1:14">
      <c r="A101" s="76" t="s">
        <v>19</v>
      </c>
      <c r="C101" s="76">
        <v>301</v>
      </c>
      <c r="F101" s="76" t="s">
        <v>240</v>
      </c>
      <c r="H101" s="136">
        <v>15800</v>
      </c>
      <c r="I101" s="161"/>
      <c r="J101" s="136">
        <f>13654+7421</f>
        <v>21075</v>
      </c>
      <c r="K101" s="136"/>
      <c r="L101" s="162">
        <f>H101-J101</f>
        <v>-5275</v>
      </c>
    </row>
    <row r="102" spans="1:14">
      <c r="A102" s="76" t="s">
        <v>47</v>
      </c>
      <c r="C102" s="76">
        <v>301</v>
      </c>
      <c r="F102" s="76" t="s">
        <v>51</v>
      </c>
      <c r="H102" s="211">
        <v>806200</v>
      </c>
      <c r="I102" s="212"/>
      <c r="J102" s="202">
        <f>78782+36156.12</f>
        <v>114938.12</v>
      </c>
      <c r="L102" s="219">
        <f t="shared" ref="L102:L109" si="1">H102-J102</f>
        <v>691261.88</v>
      </c>
    </row>
    <row r="103" spans="1:14">
      <c r="A103" s="76" t="s">
        <v>48</v>
      </c>
      <c r="C103" s="76">
        <v>301</v>
      </c>
      <c r="F103" s="76" t="s">
        <v>58</v>
      </c>
      <c r="H103" s="211">
        <v>250000</v>
      </c>
      <c r="I103" s="212"/>
      <c r="J103" s="202">
        <v>38360</v>
      </c>
      <c r="L103" s="219">
        <f t="shared" si="1"/>
        <v>211640</v>
      </c>
    </row>
    <row r="104" spans="1:14">
      <c r="A104" s="76" t="s">
        <v>19</v>
      </c>
      <c r="C104" s="76">
        <v>301</v>
      </c>
      <c r="F104" s="76" t="s">
        <v>53</v>
      </c>
      <c r="H104" s="211">
        <v>13680</v>
      </c>
      <c r="I104" s="212"/>
      <c r="L104" s="219">
        <f t="shared" si="1"/>
        <v>13680</v>
      </c>
    </row>
    <row r="105" spans="1:14">
      <c r="A105" s="76" t="s">
        <v>47</v>
      </c>
      <c r="C105" s="76">
        <v>301</v>
      </c>
      <c r="F105" s="76" t="s">
        <v>56</v>
      </c>
      <c r="H105" s="211">
        <v>25000</v>
      </c>
      <c r="I105" s="212"/>
      <c r="J105" s="202">
        <f>6355+18532.76</f>
        <v>24887.759999999998</v>
      </c>
      <c r="L105" s="219">
        <f t="shared" si="1"/>
        <v>112.2400000000016</v>
      </c>
    </row>
    <row r="106" spans="1:14">
      <c r="A106" s="76" t="s">
        <v>47</v>
      </c>
      <c r="C106" s="76">
        <v>301</v>
      </c>
      <c r="F106" s="76" t="s">
        <v>57</v>
      </c>
      <c r="H106" s="211">
        <v>12800</v>
      </c>
      <c r="I106" s="212"/>
      <c r="L106" s="219">
        <f t="shared" si="1"/>
        <v>12800</v>
      </c>
    </row>
    <row r="107" spans="1:14">
      <c r="A107" s="76" t="s">
        <v>47</v>
      </c>
      <c r="C107" s="143" t="s">
        <v>31</v>
      </c>
      <c r="F107" s="76" t="s">
        <v>32</v>
      </c>
      <c r="H107" s="211">
        <v>13700</v>
      </c>
      <c r="I107" s="212"/>
      <c r="J107" s="202">
        <v>8232</v>
      </c>
      <c r="L107" s="219">
        <f t="shared" si="1"/>
        <v>5468</v>
      </c>
    </row>
    <row r="108" spans="1:14">
      <c r="A108" s="76" t="s">
        <v>48</v>
      </c>
      <c r="C108" s="76">
        <v>322</v>
      </c>
      <c r="F108" s="76" t="s">
        <v>38</v>
      </c>
      <c r="H108" s="211">
        <v>18470</v>
      </c>
      <c r="I108" s="212"/>
      <c r="J108" s="202">
        <v>14131</v>
      </c>
      <c r="L108" s="219">
        <f t="shared" si="1"/>
        <v>4339</v>
      </c>
    </row>
    <row r="109" spans="1:14">
      <c r="A109" s="76" t="s">
        <v>47</v>
      </c>
      <c r="C109" s="143">
        <v>322</v>
      </c>
      <c r="F109" s="76" t="s">
        <v>22</v>
      </c>
      <c r="H109" s="211">
        <v>4500</v>
      </c>
      <c r="I109" s="212"/>
      <c r="L109" s="219">
        <f t="shared" si="1"/>
        <v>4500</v>
      </c>
    </row>
    <row r="110" spans="1:14">
      <c r="H110" s="211"/>
      <c r="I110" s="212"/>
    </row>
    <row r="111" spans="1:14">
      <c r="F111" s="252" t="s">
        <v>155</v>
      </c>
      <c r="H111" s="139">
        <f>SUM(H101:H110)</f>
        <v>1160150</v>
      </c>
      <c r="I111" s="163"/>
      <c r="J111" s="165">
        <f>SUM(J101:J109)</f>
        <v>221623.88</v>
      </c>
      <c r="K111" s="165"/>
      <c r="L111" s="165">
        <f>SUM(L101:L110)</f>
        <v>938526.12</v>
      </c>
      <c r="N111" s="219">
        <f>+H111-J111</f>
        <v>938526.12</v>
      </c>
    </row>
    <row r="112" spans="1:14">
      <c r="H112" s="211"/>
      <c r="I112" s="212"/>
    </row>
    <row r="113" spans="1:12">
      <c r="C113" s="259" t="s">
        <v>9</v>
      </c>
      <c r="D113" s="88"/>
      <c r="E113" s="88"/>
      <c r="H113" s="211"/>
      <c r="I113" s="212"/>
    </row>
    <row r="114" spans="1:12">
      <c r="A114" s="76" t="s">
        <v>49</v>
      </c>
      <c r="C114" s="76">
        <v>411</v>
      </c>
      <c r="D114" s="76" t="s">
        <v>66</v>
      </c>
      <c r="F114" s="76" t="s">
        <v>34</v>
      </c>
      <c r="H114" s="136">
        <v>50000</v>
      </c>
      <c r="I114" s="161"/>
      <c r="J114" s="162">
        <v>21945</v>
      </c>
      <c r="K114" s="162"/>
      <c r="L114" s="162">
        <f>H114-J114</f>
        <v>28055</v>
      </c>
    </row>
    <row r="115" spans="1:12">
      <c r="A115" s="76" t="s">
        <v>47</v>
      </c>
      <c r="C115" s="76">
        <v>411</v>
      </c>
      <c r="F115" s="76" t="s">
        <v>35</v>
      </c>
      <c r="H115" s="211">
        <v>32000</v>
      </c>
      <c r="I115" s="212"/>
      <c r="L115" s="219">
        <f t="shared" ref="L115:L130" si="2">H115-J115</f>
        <v>32000</v>
      </c>
    </row>
    <row r="116" spans="1:12">
      <c r="A116" s="76" t="s">
        <v>19</v>
      </c>
      <c r="C116" s="76">
        <v>411</v>
      </c>
      <c r="F116" s="76" t="s">
        <v>23</v>
      </c>
      <c r="H116" s="202">
        <v>11248</v>
      </c>
      <c r="I116" s="207"/>
      <c r="L116" s="219">
        <f t="shared" si="2"/>
        <v>11248</v>
      </c>
    </row>
    <row r="117" spans="1:12" hidden="1">
      <c r="A117" s="76" t="s">
        <v>19</v>
      </c>
      <c r="C117" s="76">
        <v>411</v>
      </c>
      <c r="F117" s="76" t="s">
        <v>52</v>
      </c>
      <c r="H117" s="202">
        <v>0</v>
      </c>
      <c r="I117" s="207"/>
      <c r="L117" s="219">
        <f t="shared" si="2"/>
        <v>0</v>
      </c>
    </row>
    <row r="118" spans="1:12" hidden="1">
      <c r="A118" s="76" t="s">
        <v>19</v>
      </c>
      <c r="C118" s="76">
        <v>411</v>
      </c>
      <c r="F118" s="76" t="s">
        <v>24</v>
      </c>
      <c r="H118" s="202">
        <v>0</v>
      </c>
      <c r="I118" s="207"/>
      <c r="J118" s="202">
        <v>0</v>
      </c>
      <c r="L118" s="219">
        <f t="shared" si="2"/>
        <v>0</v>
      </c>
    </row>
    <row r="119" spans="1:12">
      <c r="A119" s="76" t="s">
        <v>19</v>
      </c>
      <c r="C119" s="76">
        <v>411</v>
      </c>
      <c r="F119" s="76" t="s">
        <v>33</v>
      </c>
      <c r="H119" s="211">
        <v>11000</v>
      </c>
      <c r="I119" s="212"/>
      <c r="L119" s="219">
        <f t="shared" si="2"/>
        <v>11000</v>
      </c>
    </row>
    <row r="120" spans="1:12">
      <c r="A120" s="76" t="s">
        <v>50</v>
      </c>
      <c r="C120" s="76">
        <v>411</v>
      </c>
      <c r="D120" s="88"/>
      <c r="E120" s="88"/>
      <c r="F120" s="76" t="s">
        <v>61</v>
      </c>
      <c r="H120" s="211">
        <v>30000</v>
      </c>
      <c r="I120" s="212"/>
      <c r="L120" s="219">
        <f t="shared" si="2"/>
        <v>30000</v>
      </c>
    </row>
    <row r="121" spans="1:12">
      <c r="A121" s="76" t="s">
        <v>48</v>
      </c>
      <c r="C121" s="76">
        <v>412</v>
      </c>
      <c r="F121" s="76" t="s">
        <v>36</v>
      </c>
      <c r="H121" s="211">
        <v>7000</v>
      </c>
      <c r="I121" s="212"/>
      <c r="L121" s="219">
        <f t="shared" si="2"/>
        <v>7000</v>
      </c>
    </row>
    <row r="122" spans="1:12">
      <c r="A122" s="76" t="s">
        <v>49</v>
      </c>
      <c r="C122" s="76">
        <v>412</v>
      </c>
      <c r="F122" s="76" t="s">
        <v>37</v>
      </c>
      <c r="H122" s="211">
        <v>20000</v>
      </c>
      <c r="I122" s="212"/>
      <c r="L122" s="219">
        <f t="shared" si="2"/>
        <v>20000</v>
      </c>
    </row>
    <row r="123" spans="1:12">
      <c r="A123" s="76" t="s">
        <v>19</v>
      </c>
      <c r="C123" s="76">
        <v>413</v>
      </c>
      <c r="D123" s="76" t="s">
        <v>69</v>
      </c>
      <c r="F123" s="76" t="s">
        <v>39</v>
      </c>
      <c r="H123" s="211">
        <v>8300</v>
      </c>
      <c r="I123" s="212"/>
      <c r="L123" s="219">
        <f t="shared" si="2"/>
        <v>8300</v>
      </c>
    </row>
    <row r="124" spans="1:12">
      <c r="A124" s="76" t="s">
        <v>62</v>
      </c>
      <c r="C124" s="76">
        <v>415</v>
      </c>
      <c r="D124" s="76" t="s">
        <v>67</v>
      </c>
      <c r="F124" s="99" t="s">
        <v>40</v>
      </c>
      <c r="H124" s="211">
        <v>16000</v>
      </c>
      <c r="I124" s="212"/>
      <c r="J124" s="202">
        <v>18278.87</v>
      </c>
      <c r="L124" s="219">
        <f t="shared" si="2"/>
        <v>-2278.869999999999</v>
      </c>
    </row>
    <row r="125" spans="1:12">
      <c r="A125" s="76" t="s">
        <v>19</v>
      </c>
      <c r="C125" s="76">
        <v>415</v>
      </c>
      <c r="F125" s="76" t="s">
        <v>63</v>
      </c>
      <c r="H125" s="211">
        <v>6000</v>
      </c>
      <c r="I125" s="212"/>
      <c r="L125" s="219">
        <f t="shared" si="2"/>
        <v>6000</v>
      </c>
    </row>
    <row r="126" spans="1:12">
      <c r="A126" s="76" t="s">
        <v>64</v>
      </c>
      <c r="C126" s="76">
        <v>415</v>
      </c>
      <c r="F126" s="76" t="s">
        <v>65</v>
      </c>
      <c r="H126" s="211">
        <v>11050</v>
      </c>
      <c r="I126" s="212"/>
      <c r="J126" s="202">
        <v>8176</v>
      </c>
      <c r="L126" s="219">
        <f t="shared" si="2"/>
        <v>2874</v>
      </c>
    </row>
    <row r="127" spans="1:12">
      <c r="A127" s="76" t="s">
        <v>47</v>
      </c>
      <c r="C127" s="143" t="s">
        <v>12</v>
      </c>
      <c r="D127" s="76" t="s">
        <v>67</v>
      </c>
      <c r="F127" s="76" t="s">
        <v>41</v>
      </c>
      <c r="H127" s="211">
        <v>18600</v>
      </c>
      <c r="I127" s="212"/>
      <c r="L127" s="219">
        <f t="shared" si="2"/>
        <v>18600</v>
      </c>
    </row>
    <row r="128" spans="1:12">
      <c r="A128" s="76" t="s">
        <v>19</v>
      </c>
      <c r="C128" s="76">
        <v>418</v>
      </c>
      <c r="D128" s="76" t="s">
        <v>68</v>
      </c>
      <c r="F128" s="76" t="s">
        <v>274</v>
      </c>
      <c r="H128" s="211">
        <v>15000</v>
      </c>
      <c r="I128" s="212"/>
      <c r="L128" s="219">
        <f t="shared" si="2"/>
        <v>15000</v>
      </c>
    </row>
    <row r="129" spans="1:14">
      <c r="A129" s="76" t="s">
        <v>19</v>
      </c>
      <c r="C129" s="76">
        <v>418</v>
      </c>
      <c r="F129" s="76" t="s">
        <v>43</v>
      </c>
      <c r="H129" s="211">
        <v>18000</v>
      </c>
      <c r="I129" s="212"/>
      <c r="L129" s="219">
        <f t="shared" si="2"/>
        <v>18000</v>
      </c>
    </row>
    <row r="130" spans="1:14">
      <c r="A130" s="76" t="s">
        <v>19</v>
      </c>
      <c r="C130" s="99">
        <v>418</v>
      </c>
      <c r="F130" s="76" t="s">
        <v>44</v>
      </c>
      <c r="H130" s="211">
        <v>20000</v>
      </c>
      <c r="I130" s="212"/>
      <c r="L130" s="219">
        <f t="shared" si="2"/>
        <v>20000</v>
      </c>
    </row>
    <row r="131" spans="1:14">
      <c r="C131" s="99"/>
      <c r="H131" s="211"/>
      <c r="I131" s="212"/>
    </row>
    <row r="132" spans="1:14">
      <c r="F132" s="252" t="s">
        <v>157</v>
      </c>
      <c r="H132" s="215">
        <f>SUM(H114:H130)</f>
        <v>274198</v>
      </c>
      <c r="I132" s="216"/>
      <c r="J132" s="217">
        <f>SUM(J114:J130)</f>
        <v>48399.869999999995</v>
      </c>
      <c r="K132" s="217"/>
      <c r="L132" s="220">
        <f>SUM(L114:L130)</f>
        <v>225798.13</v>
      </c>
      <c r="N132" s="219">
        <f t="shared" ref="N132:N133" si="3">+H132-J132</f>
        <v>225798.13</v>
      </c>
    </row>
    <row r="133" spans="1:14" ht="14.5" thickBot="1">
      <c r="F133" s="252" t="s">
        <v>59</v>
      </c>
      <c r="H133" s="221">
        <f>H98+H111+H132</f>
        <v>1512048</v>
      </c>
      <c r="I133" s="221">
        <f t="shared" ref="I133:L133" si="4">I98+I111+I132</f>
        <v>0</v>
      </c>
      <c r="J133" s="222">
        <f t="shared" si="4"/>
        <v>286082.75</v>
      </c>
      <c r="K133" s="222"/>
      <c r="L133" s="221">
        <f t="shared" si="4"/>
        <v>1225965.25</v>
      </c>
      <c r="N133" s="219">
        <f t="shared" si="3"/>
        <v>1225965.25</v>
      </c>
    </row>
    <row r="134" spans="1:14" ht="14.5" thickTop="1">
      <c r="H134" s="216"/>
      <c r="I134" s="216"/>
    </row>
    <row r="135" spans="1:14">
      <c r="C135" s="259" t="s">
        <v>13</v>
      </c>
      <c r="H135" s="223"/>
      <c r="I135" s="224"/>
    </row>
    <row r="136" spans="1:14">
      <c r="A136" s="76" t="s">
        <v>19</v>
      </c>
      <c r="C136" s="76">
        <v>501</v>
      </c>
      <c r="F136" s="76" t="s">
        <v>25</v>
      </c>
      <c r="H136" s="136">
        <v>34100</v>
      </c>
      <c r="I136" s="161"/>
      <c r="J136" s="162">
        <v>22597</v>
      </c>
      <c r="K136" s="162"/>
      <c r="L136" s="162">
        <f t="shared" ref="L136:L141" si="5">H136-J136</f>
        <v>11503</v>
      </c>
    </row>
    <row r="137" spans="1:14">
      <c r="A137" s="76" t="s">
        <v>19</v>
      </c>
      <c r="C137" s="76">
        <v>501</v>
      </c>
      <c r="F137" s="76" t="s">
        <v>14</v>
      </c>
      <c r="H137" s="211">
        <v>60000</v>
      </c>
      <c r="I137" s="212"/>
      <c r="L137" s="225">
        <f t="shared" si="5"/>
        <v>60000</v>
      </c>
    </row>
    <row r="138" spans="1:14">
      <c r="A138" s="76" t="s">
        <v>19</v>
      </c>
      <c r="C138" s="76">
        <v>501</v>
      </c>
      <c r="F138" s="76" t="s">
        <v>15</v>
      </c>
      <c r="H138" s="211">
        <v>20000</v>
      </c>
      <c r="I138" s="212"/>
      <c r="L138" s="225">
        <f t="shared" si="5"/>
        <v>20000</v>
      </c>
    </row>
    <row r="139" spans="1:14">
      <c r="A139" s="76" t="s">
        <v>19</v>
      </c>
      <c r="C139" s="76">
        <v>501</v>
      </c>
      <c r="F139" s="76" t="s">
        <v>20</v>
      </c>
      <c r="H139" s="211">
        <v>3150</v>
      </c>
      <c r="I139" s="212"/>
      <c r="L139" s="225">
        <f t="shared" si="5"/>
        <v>3150</v>
      </c>
    </row>
    <row r="140" spans="1:14">
      <c r="A140" s="76" t="s">
        <v>19</v>
      </c>
      <c r="C140" s="76">
        <v>501</v>
      </c>
      <c r="F140" s="76" t="s">
        <v>21</v>
      </c>
      <c r="H140" s="211">
        <v>3780</v>
      </c>
      <c r="I140" s="212"/>
      <c r="L140" s="225">
        <f t="shared" si="5"/>
        <v>3780</v>
      </c>
    </row>
    <row r="141" spans="1:14">
      <c r="A141" s="76" t="s">
        <v>19</v>
      </c>
      <c r="C141" s="76">
        <v>501</v>
      </c>
      <c r="F141" s="76" t="s">
        <v>45</v>
      </c>
      <c r="H141" s="212">
        <v>9000</v>
      </c>
      <c r="I141" s="212"/>
      <c r="L141" s="225">
        <f t="shared" si="5"/>
        <v>9000</v>
      </c>
    </row>
    <row r="142" spans="1:14">
      <c r="H142" s="211"/>
      <c r="I142" s="212"/>
    </row>
    <row r="143" spans="1:14">
      <c r="F143" s="252" t="s">
        <v>158</v>
      </c>
      <c r="H143" s="215">
        <f>SUM(H136:H141)</f>
        <v>130030</v>
      </c>
      <c r="I143" s="216"/>
      <c r="J143" s="226">
        <f t="shared" ref="J143:L143" si="6">SUM(J136:J141)</f>
        <v>22597</v>
      </c>
      <c r="K143" s="226"/>
      <c r="L143" s="215">
        <f t="shared" si="6"/>
        <v>107433</v>
      </c>
      <c r="N143" s="219">
        <f>+H143-J143</f>
        <v>107433</v>
      </c>
    </row>
    <row r="144" spans="1:14">
      <c r="H144" s="223"/>
      <c r="I144" s="224"/>
    </row>
    <row r="145" spans="3:15">
      <c r="H145" s="211"/>
      <c r="I145" s="212"/>
    </row>
    <row r="146" spans="3:15">
      <c r="F146" s="252" t="s">
        <v>243</v>
      </c>
      <c r="G146" s="143"/>
      <c r="H146" s="215">
        <f>+H133+H143</f>
        <v>1642078</v>
      </c>
      <c r="I146" s="216"/>
      <c r="J146" s="226">
        <f t="shared" ref="J146:L146" si="7">+J133+J143</f>
        <v>308679.75</v>
      </c>
      <c r="K146" s="226"/>
      <c r="L146" s="215">
        <f t="shared" si="7"/>
        <v>1333398.25</v>
      </c>
      <c r="M146" s="99"/>
      <c r="N146" s="219">
        <f>+H146-J146</f>
        <v>1333398.25</v>
      </c>
    </row>
    <row r="147" spans="3:15">
      <c r="H147" s="211"/>
      <c r="I147" s="212"/>
    </row>
    <row r="148" spans="3:15">
      <c r="D148" s="88"/>
      <c r="F148" s="77" t="s">
        <v>273</v>
      </c>
      <c r="G148" s="77"/>
      <c r="H148" s="77"/>
      <c r="I148" s="77"/>
    </row>
    <row r="149" spans="3:15">
      <c r="C149" s="76">
        <v>415</v>
      </c>
      <c r="D149" s="88"/>
      <c r="E149" s="88"/>
      <c r="F149" s="99" t="s">
        <v>244</v>
      </c>
      <c r="G149" s="77"/>
      <c r="H149" s="254">
        <v>210000</v>
      </c>
      <c r="I149" s="77"/>
      <c r="J149" s="162">
        <f>192509.86+17934.58</f>
        <v>210444.44</v>
      </c>
      <c r="L149" s="162">
        <f t="shared" ref="L149:L151" si="8">H149-J149</f>
        <v>-444.44000000000233</v>
      </c>
    </row>
    <row r="150" spans="3:15">
      <c r="C150" s="76">
        <v>301</v>
      </c>
      <c r="D150" s="88"/>
      <c r="E150" s="88"/>
      <c r="F150" s="76" t="s">
        <v>206</v>
      </c>
      <c r="G150" s="77"/>
      <c r="H150" s="77"/>
      <c r="I150" s="77"/>
      <c r="J150" s="202">
        <v>35698</v>
      </c>
      <c r="L150" s="225">
        <f t="shared" si="8"/>
        <v>-35698</v>
      </c>
    </row>
    <row r="151" spans="3:15">
      <c r="C151" s="76">
        <v>412</v>
      </c>
      <c r="D151" s="88"/>
      <c r="E151" s="88"/>
      <c r="F151" s="76" t="s">
        <v>212</v>
      </c>
      <c r="G151" s="77"/>
      <c r="H151" s="77"/>
      <c r="I151" s="77"/>
      <c r="J151" s="202">
        <v>31368</v>
      </c>
      <c r="L151" s="225">
        <f t="shared" si="8"/>
        <v>-31368</v>
      </c>
    </row>
    <row r="152" spans="3:15">
      <c r="D152" s="88"/>
      <c r="E152" s="88"/>
      <c r="G152" s="77"/>
      <c r="H152" s="77"/>
      <c r="I152" s="77"/>
    </row>
    <row r="153" spans="3:15">
      <c r="D153" s="88"/>
      <c r="E153" s="88"/>
      <c r="F153" s="252" t="s">
        <v>207</v>
      </c>
      <c r="G153" s="77"/>
      <c r="H153" s="165">
        <f>SUM(H149:H152)</f>
        <v>210000</v>
      </c>
      <c r="I153" s="254"/>
      <c r="J153" s="165">
        <f>SUM(J149:J152)</f>
        <v>277510.44</v>
      </c>
      <c r="K153" s="165"/>
      <c r="L153" s="165">
        <f>SUM(L149:L152)</f>
        <v>-67510.44</v>
      </c>
      <c r="N153" s="219">
        <f>+H153-J153</f>
        <v>-67510.44</v>
      </c>
      <c r="O153" s="225"/>
    </row>
    <row r="154" spans="3:15">
      <c r="D154" s="88"/>
      <c r="E154" s="88"/>
      <c r="G154" s="77"/>
      <c r="H154" s="77"/>
      <c r="I154" s="77"/>
    </row>
    <row r="155" spans="3:15">
      <c r="D155" s="88"/>
      <c r="E155" s="88"/>
      <c r="G155" s="77"/>
      <c r="H155" s="165">
        <f>+H153+H146</f>
        <v>1852078</v>
      </c>
      <c r="I155" s="165"/>
      <c r="J155" s="165">
        <f>+J153+J146</f>
        <v>586190.18999999994</v>
      </c>
      <c r="K155" s="165"/>
      <c r="L155" s="165">
        <f>+L153+L146</f>
        <v>1265887.81</v>
      </c>
      <c r="N155" s="219">
        <f>+H155-J155</f>
        <v>1265887.81</v>
      </c>
    </row>
    <row r="156" spans="3:15">
      <c r="D156" s="88"/>
      <c r="E156" s="88"/>
      <c r="G156" s="77"/>
      <c r="H156" s="77"/>
      <c r="I156" s="77"/>
    </row>
    <row r="157" spans="3:15">
      <c r="D157" s="88"/>
      <c r="E157" s="88"/>
    </row>
    <row r="158" spans="3:15">
      <c r="D158" s="88"/>
      <c r="E158" s="88"/>
      <c r="G158" s="77"/>
      <c r="H158" s="77"/>
      <c r="I158" s="77"/>
    </row>
  </sheetData>
  <mergeCells count="7">
    <mergeCell ref="C100:D100"/>
    <mergeCell ref="H26:L26"/>
    <mergeCell ref="F88:L88"/>
    <mergeCell ref="B12:C12"/>
    <mergeCell ref="C87:D87"/>
    <mergeCell ref="C89:D89"/>
    <mergeCell ref="C91:D91"/>
  </mergeCells>
  <pageMargins left="0.5" right="0.33" top="0.5" bottom="0.28999999999999998" header="0.5" footer="0.25"/>
  <pageSetup scale="65" fitToHeight="2" orientation="portrait" r:id="rId1"/>
  <headerFooter alignWithMargins="0">
    <oddFooter xml:space="preserve">&amp;L&amp;F&amp;RPage &amp;P&amp;  of &amp;P        </oddFooter>
  </headerFooter>
  <rowBreaks count="2" manualBreakCount="2">
    <brk id="77" max="16383" man="1"/>
    <brk id="78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7:O78"/>
  <sheetViews>
    <sheetView topLeftCell="B1" zoomScaleNormal="100" workbookViewId="0">
      <selection activeCell="M27" sqref="M27"/>
    </sheetView>
  </sheetViews>
  <sheetFormatPr defaultRowHeight="14"/>
  <cols>
    <col min="1" max="1" width="13.453125" style="76" hidden="1" customWidth="1"/>
    <col min="2" max="2" width="6.36328125" style="76" customWidth="1"/>
    <col min="3" max="3" width="9.6328125" style="76" customWidth="1"/>
    <col min="4" max="4" width="9.54296875" style="76" customWidth="1"/>
    <col min="5" max="5" width="3.6328125" style="76" customWidth="1"/>
    <col min="6" max="6" width="7.6328125" style="76" customWidth="1"/>
    <col min="7" max="7" width="49.6328125" style="76" customWidth="1"/>
    <col min="8" max="8" width="1.6328125" style="76" customWidth="1"/>
    <col min="9" max="9" width="15.6328125" style="76" bestFit="1" customWidth="1"/>
    <col min="10" max="10" width="1.54296875" style="76" customWidth="1"/>
    <col min="11" max="11" width="14.453125" style="202" customWidth="1"/>
    <col min="12" max="12" width="15.453125" style="76" customWidth="1"/>
    <col min="13" max="13" width="9.08984375" style="76"/>
    <col min="14" max="14" width="14.453125" style="76" hidden="1" customWidth="1"/>
    <col min="15" max="15" width="11.54296875" style="76" bestFit="1" customWidth="1"/>
    <col min="16" max="253" width="9.08984375" style="76"/>
    <col min="254" max="254" width="20" style="76" customWidth="1"/>
    <col min="255" max="255" width="16" style="76" bestFit="1" customWidth="1"/>
    <col min="256" max="256" width="5.6328125" style="76" bestFit="1" customWidth="1"/>
    <col min="257" max="257" width="7.6328125" style="76" customWidth="1"/>
    <col min="258" max="258" width="44.453125" style="76" customWidth="1"/>
    <col min="259" max="259" width="3.36328125" style="76" customWidth="1"/>
    <col min="260" max="260" width="10.36328125" style="76" bestFit="1" customWidth="1"/>
    <col min="261" max="261" width="12" style="76" customWidth="1"/>
    <col min="262" max="509" width="9.08984375" style="76"/>
    <col min="510" max="510" width="20" style="76" customWidth="1"/>
    <col min="511" max="511" width="16" style="76" bestFit="1" customWidth="1"/>
    <col min="512" max="512" width="5.6328125" style="76" bestFit="1" customWidth="1"/>
    <col min="513" max="513" width="7.6328125" style="76" customWidth="1"/>
    <col min="514" max="514" width="44.453125" style="76" customWidth="1"/>
    <col min="515" max="515" width="3.36328125" style="76" customWidth="1"/>
    <col min="516" max="516" width="10.36328125" style="76" bestFit="1" customWidth="1"/>
    <col min="517" max="517" width="12" style="76" customWidth="1"/>
    <col min="518" max="765" width="9.08984375" style="76"/>
    <col min="766" max="766" width="20" style="76" customWidth="1"/>
    <col min="767" max="767" width="16" style="76" bestFit="1" customWidth="1"/>
    <col min="768" max="768" width="5.6328125" style="76" bestFit="1" customWidth="1"/>
    <col min="769" max="769" width="7.6328125" style="76" customWidth="1"/>
    <col min="770" max="770" width="44.453125" style="76" customWidth="1"/>
    <col min="771" max="771" width="3.36328125" style="76" customWidth="1"/>
    <col min="772" max="772" width="10.36328125" style="76" bestFit="1" customWidth="1"/>
    <col min="773" max="773" width="12" style="76" customWidth="1"/>
    <col min="774" max="1021" width="9.08984375" style="76"/>
    <col min="1022" max="1022" width="20" style="76" customWidth="1"/>
    <col min="1023" max="1023" width="16" style="76" bestFit="1" customWidth="1"/>
    <col min="1024" max="1024" width="5.6328125" style="76" bestFit="1" customWidth="1"/>
    <col min="1025" max="1025" width="7.6328125" style="76" customWidth="1"/>
    <col min="1026" max="1026" width="44.453125" style="76" customWidth="1"/>
    <col min="1027" max="1027" width="3.36328125" style="76" customWidth="1"/>
    <col min="1028" max="1028" width="10.36328125" style="76" bestFit="1" customWidth="1"/>
    <col min="1029" max="1029" width="12" style="76" customWidth="1"/>
    <col min="1030" max="1277" width="9.08984375" style="76"/>
    <col min="1278" max="1278" width="20" style="76" customWidth="1"/>
    <col min="1279" max="1279" width="16" style="76" bestFit="1" customWidth="1"/>
    <col min="1280" max="1280" width="5.6328125" style="76" bestFit="1" customWidth="1"/>
    <col min="1281" max="1281" width="7.6328125" style="76" customWidth="1"/>
    <col min="1282" max="1282" width="44.453125" style="76" customWidth="1"/>
    <col min="1283" max="1283" width="3.36328125" style="76" customWidth="1"/>
    <col min="1284" max="1284" width="10.36328125" style="76" bestFit="1" customWidth="1"/>
    <col min="1285" max="1285" width="12" style="76" customWidth="1"/>
    <col min="1286" max="1533" width="9.08984375" style="76"/>
    <col min="1534" max="1534" width="20" style="76" customWidth="1"/>
    <col min="1535" max="1535" width="16" style="76" bestFit="1" customWidth="1"/>
    <col min="1536" max="1536" width="5.6328125" style="76" bestFit="1" customWidth="1"/>
    <col min="1537" max="1537" width="7.6328125" style="76" customWidth="1"/>
    <col min="1538" max="1538" width="44.453125" style="76" customWidth="1"/>
    <col min="1539" max="1539" width="3.36328125" style="76" customWidth="1"/>
    <col min="1540" max="1540" width="10.36328125" style="76" bestFit="1" customWidth="1"/>
    <col min="1541" max="1541" width="12" style="76" customWidth="1"/>
    <col min="1542" max="1789" width="9.08984375" style="76"/>
    <col min="1790" max="1790" width="20" style="76" customWidth="1"/>
    <col min="1791" max="1791" width="16" style="76" bestFit="1" customWidth="1"/>
    <col min="1792" max="1792" width="5.6328125" style="76" bestFit="1" customWidth="1"/>
    <col min="1793" max="1793" width="7.6328125" style="76" customWidth="1"/>
    <col min="1794" max="1794" width="44.453125" style="76" customWidth="1"/>
    <col min="1795" max="1795" width="3.36328125" style="76" customWidth="1"/>
    <col min="1796" max="1796" width="10.36328125" style="76" bestFit="1" customWidth="1"/>
    <col min="1797" max="1797" width="12" style="76" customWidth="1"/>
    <col min="1798" max="2045" width="9.08984375" style="76"/>
    <col min="2046" max="2046" width="20" style="76" customWidth="1"/>
    <col min="2047" max="2047" width="16" style="76" bestFit="1" customWidth="1"/>
    <col min="2048" max="2048" width="5.6328125" style="76" bestFit="1" customWidth="1"/>
    <col min="2049" max="2049" width="7.6328125" style="76" customWidth="1"/>
    <col min="2050" max="2050" width="44.453125" style="76" customWidth="1"/>
    <col min="2051" max="2051" width="3.36328125" style="76" customWidth="1"/>
    <col min="2052" max="2052" width="10.36328125" style="76" bestFit="1" customWidth="1"/>
    <col min="2053" max="2053" width="12" style="76" customWidth="1"/>
    <col min="2054" max="2301" width="9.08984375" style="76"/>
    <col min="2302" max="2302" width="20" style="76" customWidth="1"/>
    <col min="2303" max="2303" width="16" style="76" bestFit="1" customWidth="1"/>
    <col min="2304" max="2304" width="5.6328125" style="76" bestFit="1" customWidth="1"/>
    <col min="2305" max="2305" width="7.6328125" style="76" customWidth="1"/>
    <col min="2306" max="2306" width="44.453125" style="76" customWidth="1"/>
    <col min="2307" max="2307" width="3.36328125" style="76" customWidth="1"/>
    <col min="2308" max="2308" width="10.36328125" style="76" bestFit="1" customWidth="1"/>
    <col min="2309" max="2309" width="12" style="76" customWidth="1"/>
    <col min="2310" max="2557" width="9.08984375" style="76"/>
    <col min="2558" max="2558" width="20" style="76" customWidth="1"/>
    <col min="2559" max="2559" width="16" style="76" bestFit="1" customWidth="1"/>
    <col min="2560" max="2560" width="5.6328125" style="76" bestFit="1" customWidth="1"/>
    <col min="2561" max="2561" width="7.6328125" style="76" customWidth="1"/>
    <col min="2562" max="2562" width="44.453125" style="76" customWidth="1"/>
    <col min="2563" max="2563" width="3.36328125" style="76" customWidth="1"/>
    <col min="2564" max="2564" width="10.36328125" style="76" bestFit="1" customWidth="1"/>
    <col min="2565" max="2565" width="12" style="76" customWidth="1"/>
    <col min="2566" max="2813" width="9.08984375" style="76"/>
    <col min="2814" max="2814" width="20" style="76" customWidth="1"/>
    <col min="2815" max="2815" width="16" style="76" bestFit="1" customWidth="1"/>
    <col min="2816" max="2816" width="5.6328125" style="76" bestFit="1" customWidth="1"/>
    <col min="2817" max="2817" width="7.6328125" style="76" customWidth="1"/>
    <col min="2818" max="2818" width="44.453125" style="76" customWidth="1"/>
    <col min="2819" max="2819" width="3.36328125" style="76" customWidth="1"/>
    <col min="2820" max="2820" width="10.36328125" style="76" bestFit="1" customWidth="1"/>
    <col min="2821" max="2821" width="12" style="76" customWidth="1"/>
    <col min="2822" max="3069" width="9.08984375" style="76"/>
    <col min="3070" max="3070" width="20" style="76" customWidth="1"/>
    <col min="3071" max="3071" width="16" style="76" bestFit="1" customWidth="1"/>
    <col min="3072" max="3072" width="5.6328125" style="76" bestFit="1" customWidth="1"/>
    <col min="3073" max="3073" width="7.6328125" style="76" customWidth="1"/>
    <col min="3074" max="3074" width="44.453125" style="76" customWidth="1"/>
    <col min="3075" max="3075" width="3.36328125" style="76" customWidth="1"/>
    <col min="3076" max="3076" width="10.36328125" style="76" bestFit="1" customWidth="1"/>
    <col min="3077" max="3077" width="12" style="76" customWidth="1"/>
    <col min="3078" max="3325" width="9.08984375" style="76"/>
    <col min="3326" max="3326" width="20" style="76" customWidth="1"/>
    <col min="3327" max="3327" width="16" style="76" bestFit="1" customWidth="1"/>
    <col min="3328" max="3328" width="5.6328125" style="76" bestFit="1" customWidth="1"/>
    <col min="3329" max="3329" width="7.6328125" style="76" customWidth="1"/>
    <col min="3330" max="3330" width="44.453125" style="76" customWidth="1"/>
    <col min="3331" max="3331" width="3.36328125" style="76" customWidth="1"/>
    <col min="3332" max="3332" width="10.36328125" style="76" bestFit="1" customWidth="1"/>
    <col min="3333" max="3333" width="12" style="76" customWidth="1"/>
    <col min="3334" max="3581" width="9.08984375" style="76"/>
    <col min="3582" max="3582" width="20" style="76" customWidth="1"/>
    <col min="3583" max="3583" width="16" style="76" bestFit="1" customWidth="1"/>
    <col min="3584" max="3584" width="5.6328125" style="76" bestFit="1" customWidth="1"/>
    <col min="3585" max="3585" width="7.6328125" style="76" customWidth="1"/>
    <col min="3586" max="3586" width="44.453125" style="76" customWidth="1"/>
    <col min="3587" max="3587" width="3.36328125" style="76" customWidth="1"/>
    <col min="3588" max="3588" width="10.36328125" style="76" bestFit="1" customWidth="1"/>
    <col min="3589" max="3589" width="12" style="76" customWidth="1"/>
    <col min="3590" max="3837" width="9.08984375" style="76"/>
    <col min="3838" max="3838" width="20" style="76" customWidth="1"/>
    <col min="3839" max="3839" width="16" style="76" bestFit="1" customWidth="1"/>
    <col min="3840" max="3840" width="5.6328125" style="76" bestFit="1" customWidth="1"/>
    <col min="3841" max="3841" width="7.6328125" style="76" customWidth="1"/>
    <col min="3842" max="3842" width="44.453125" style="76" customWidth="1"/>
    <col min="3843" max="3843" width="3.36328125" style="76" customWidth="1"/>
    <col min="3844" max="3844" width="10.36328125" style="76" bestFit="1" customWidth="1"/>
    <col min="3845" max="3845" width="12" style="76" customWidth="1"/>
    <col min="3846" max="4093" width="9.08984375" style="76"/>
    <col min="4094" max="4094" width="20" style="76" customWidth="1"/>
    <col min="4095" max="4095" width="16" style="76" bestFit="1" customWidth="1"/>
    <col min="4096" max="4096" width="5.6328125" style="76" bestFit="1" customWidth="1"/>
    <col min="4097" max="4097" width="7.6328125" style="76" customWidth="1"/>
    <col min="4098" max="4098" width="44.453125" style="76" customWidth="1"/>
    <col min="4099" max="4099" width="3.36328125" style="76" customWidth="1"/>
    <col min="4100" max="4100" width="10.36328125" style="76" bestFit="1" customWidth="1"/>
    <col min="4101" max="4101" width="12" style="76" customWidth="1"/>
    <col min="4102" max="4349" width="9.08984375" style="76"/>
    <col min="4350" max="4350" width="20" style="76" customWidth="1"/>
    <col min="4351" max="4351" width="16" style="76" bestFit="1" customWidth="1"/>
    <col min="4352" max="4352" width="5.6328125" style="76" bestFit="1" customWidth="1"/>
    <col min="4353" max="4353" width="7.6328125" style="76" customWidth="1"/>
    <col min="4354" max="4354" width="44.453125" style="76" customWidth="1"/>
    <col min="4355" max="4355" width="3.36328125" style="76" customWidth="1"/>
    <col min="4356" max="4356" width="10.36328125" style="76" bestFit="1" customWidth="1"/>
    <col min="4357" max="4357" width="12" style="76" customWidth="1"/>
    <col min="4358" max="4605" width="9.08984375" style="76"/>
    <col min="4606" max="4606" width="20" style="76" customWidth="1"/>
    <col min="4607" max="4607" width="16" style="76" bestFit="1" customWidth="1"/>
    <col min="4608" max="4608" width="5.6328125" style="76" bestFit="1" customWidth="1"/>
    <col min="4609" max="4609" width="7.6328125" style="76" customWidth="1"/>
    <col min="4610" max="4610" width="44.453125" style="76" customWidth="1"/>
    <col min="4611" max="4611" width="3.36328125" style="76" customWidth="1"/>
    <col min="4612" max="4612" width="10.36328125" style="76" bestFit="1" customWidth="1"/>
    <col min="4613" max="4613" width="12" style="76" customWidth="1"/>
    <col min="4614" max="4861" width="9.08984375" style="76"/>
    <col min="4862" max="4862" width="20" style="76" customWidth="1"/>
    <col min="4863" max="4863" width="16" style="76" bestFit="1" customWidth="1"/>
    <col min="4864" max="4864" width="5.6328125" style="76" bestFit="1" customWidth="1"/>
    <col min="4865" max="4865" width="7.6328125" style="76" customWidth="1"/>
    <col min="4866" max="4866" width="44.453125" style="76" customWidth="1"/>
    <col min="4867" max="4867" width="3.36328125" style="76" customWidth="1"/>
    <col min="4868" max="4868" width="10.36328125" style="76" bestFit="1" customWidth="1"/>
    <col min="4869" max="4869" width="12" style="76" customWidth="1"/>
    <col min="4870" max="5117" width="9.08984375" style="76"/>
    <col min="5118" max="5118" width="20" style="76" customWidth="1"/>
    <col min="5119" max="5119" width="16" style="76" bestFit="1" customWidth="1"/>
    <col min="5120" max="5120" width="5.6328125" style="76" bestFit="1" customWidth="1"/>
    <col min="5121" max="5121" width="7.6328125" style="76" customWidth="1"/>
    <col min="5122" max="5122" width="44.453125" style="76" customWidth="1"/>
    <col min="5123" max="5123" width="3.36328125" style="76" customWidth="1"/>
    <col min="5124" max="5124" width="10.36328125" style="76" bestFit="1" customWidth="1"/>
    <col min="5125" max="5125" width="12" style="76" customWidth="1"/>
    <col min="5126" max="5373" width="9.08984375" style="76"/>
    <col min="5374" max="5374" width="20" style="76" customWidth="1"/>
    <col min="5375" max="5375" width="16" style="76" bestFit="1" customWidth="1"/>
    <col min="5376" max="5376" width="5.6328125" style="76" bestFit="1" customWidth="1"/>
    <col min="5377" max="5377" width="7.6328125" style="76" customWidth="1"/>
    <col min="5378" max="5378" width="44.453125" style="76" customWidth="1"/>
    <col min="5379" max="5379" width="3.36328125" style="76" customWidth="1"/>
    <col min="5380" max="5380" width="10.36328125" style="76" bestFit="1" customWidth="1"/>
    <col min="5381" max="5381" width="12" style="76" customWidth="1"/>
    <col min="5382" max="5629" width="9.08984375" style="76"/>
    <col min="5630" max="5630" width="20" style="76" customWidth="1"/>
    <col min="5631" max="5631" width="16" style="76" bestFit="1" customWidth="1"/>
    <col min="5632" max="5632" width="5.6328125" style="76" bestFit="1" customWidth="1"/>
    <col min="5633" max="5633" width="7.6328125" style="76" customWidth="1"/>
    <col min="5634" max="5634" width="44.453125" style="76" customWidth="1"/>
    <col min="5635" max="5635" width="3.36328125" style="76" customWidth="1"/>
    <col min="5636" max="5636" width="10.36328125" style="76" bestFit="1" customWidth="1"/>
    <col min="5637" max="5637" width="12" style="76" customWidth="1"/>
    <col min="5638" max="5885" width="9.08984375" style="76"/>
    <col min="5886" max="5886" width="20" style="76" customWidth="1"/>
    <col min="5887" max="5887" width="16" style="76" bestFit="1" customWidth="1"/>
    <col min="5888" max="5888" width="5.6328125" style="76" bestFit="1" customWidth="1"/>
    <col min="5889" max="5889" width="7.6328125" style="76" customWidth="1"/>
    <col min="5890" max="5890" width="44.453125" style="76" customWidth="1"/>
    <col min="5891" max="5891" width="3.36328125" style="76" customWidth="1"/>
    <col min="5892" max="5892" width="10.36328125" style="76" bestFit="1" customWidth="1"/>
    <col min="5893" max="5893" width="12" style="76" customWidth="1"/>
    <col min="5894" max="6141" width="9.08984375" style="76"/>
    <col min="6142" max="6142" width="20" style="76" customWidth="1"/>
    <col min="6143" max="6143" width="16" style="76" bestFit="1" customWidth="1"/>
    <col min="6144" max="6144" width="5.6328125" style="76" bestFit="1" customWidth="1"/>
    <col min="6145" max="6145" width="7.6328125" style="76" customWidth="1"/>
    <col min="6146" max="6146" width="44.453125" style="76" customWidth="1"/>
    <col min="6147" max="6147" width="3.36328125" style="76" customWidth="1"/>
    <col min="6148" max="6148" width="10.36328125" style="76" bestFit="1" customWidth="1"/>
    <col min="6149" max="6149" width="12" style="76" customWidth="1"/>
    <col min="6150" max="6397" width="9.08984375" style="76"/>
    <col min="6398" max="6398" width="20" style="76" customWidth="1"/>
    <col min="6399" max="6399" width="16" style="76" bestFit="1" customWidth="1"/>
    <col min="6400" max="6400" width="5.6328125" style="76" bestFit="1" customWidth="1"/>
    <col min="6401" max="6401" width="7.6328125" style="76" customWidth="1"/>
    <col min="6402" max="6402" width="44.453125" style="76" customWidth="1"/>
    <col min="6403" max="6403" width="3.36328125" style="76" customWidth="1"/>
    <col min="6404" max="6404" width="10.36328125" style="76" bestFit="1" customWidth="1"/>
    <col min="6405" max="6405" width="12" style="76" customWidth="1"/>
    <col min="6406" max="6653" width="9.08984375" style="76"/>
    <col min="6654" max="6654" width="20" style="76" customWidth="1"/>
    <col min="6655" max="6655" width="16" style="76" bestFit="1" customWidth="1"/>
    <col min="6656" max="6656" width="5.6328125" style="76" bestFit="1" customWidth="1"/>
    <col min="6657" max="6657" width="7.6328125" style="76" customWidth="1"/>
    <col min="6658" max="6658" width="44.453125" style="76" customWidth="1"/>
    <col min="6659" max="6659" width="3.36328125" style="76" customWidth="1"/>
    <col min="6660" max="6660" width="10.36328125" style="76" bestFit="1" customWidth="1"/>
    <col min="6661" max="6661" width="12" style="76" customWidth="1"/>
    <col min="6662" max="6909" width="9.08984375" style="76"/>
    <col min="6910" max="6910" width="20" style="76" customWidth="1"/>
    <col min="6911" max="6911" width="16" style="76" bestFit="1" customWidth="1"/>
    <col min="6912" max="6912" width="5.6328125" style="76" bestFit="1" customWidth="1"/>
    <col min="6913" max="6913" width="7.6328125" style="76" customWidth="1"/>
    <col min="6914" max="6914" width="44.453125" style="76" customWidth="1"/>
    <col min="6915" max="6915" width="3.36328125" style="76" customWidth="1"/>
    <col min="6916" max="6916" width="10.36328125" style="76" bestFit="1" customWidth="1"/>
    <col min="6917" max="6917" width="12" style="76" customWidth="1"/>
    <col min="6918" max="7165" width="9.08984375" style="76"/>
    <col min="7166" max="7166" width="20" style="76" customWidth="1"/>
    <col min="7167" max="7167" width="16" style="76" bestFit="1" customWidth="1"/>
    <col min="7168" max="7168" width="5.6328125" style="76" bestFit="1" customWidth="1"/>
    <col min="7169" max="7169" width="7.6328125" style="76" customWidth="1"/>
    <col min="7170" max="7170" width="44.453125" style="76" customWidth="1"/>
    <col min="7171" max="7171" width="3.36328125" style="76" customWidth="1"/>
    <col min="7172" max="7172" width="10.36328125" style="76" bestFit="1" customWidth="1"/>
    <col min="7173" max="7173" width="12" style="76" customWidth="1"/>
    <col min="7174" max="7421" width="9.08984375" style="76"/>
    <col min="7422" max="7422" width="20" style="76" customWidth="1"/>
    <col min="7423" max="7423" width="16" style="76" bestFit="1" customWidth="1"/>
    <col min="7424" max="7424" width="5.6328125" style="76" bestFit="1" customWidth="1"/>
    <col min="7425" max="7425" width="7.6328125" style="76" customWidth="1"/>
    <col min="7426" max="7426" width="44.453125" style="76" customWidth="1"/>
    <col min="7427" max="7427" width="3.36328125" style="76" customWidth="1"/>
    <col min="7428" max="7428" width="10.36328125" style="76" bestFit="1" customWidth="1"/>
    <col min="7429" max="7429" width="12" style="76" customWidth="1"/>
    <col min="7430" max="7677" width="9.08984375" style="76"/>
    <col min="7678" max="7678" width="20" style="76" customWidth="1"/>
    <col min="7679" max="7679" width="16" style="76" bestFit="1" customWidth="1"/>
    <col min="7680" max="7680" width="5.6328125" style="76" bestFit="1" customWidth="1"/>
    <col min="7681" max="7681" width="7.6328125" style="76" customWidth="1"/>
    <col min="7682" max="7682" width="44.453125" style="76" customWidth="1"/>
    <col min="7683" max="7683" width="3.36328125" style="76" customWidth="1"/>
    <col min="7684" max="7684" width="10.36328125" style="76" bestFit="1" customWidth="1"/>
    <col min="7685" max="7685" width="12" style="76" customWidth="1"/>
    <col min="7686" max="7933" width="9.08984375" style="76"/>
    <col min="7934" max="7934" width="20" style="76" customWidth="1"/>
    <col min="7935" max="7935" width="16" style="76" bestFit="1" customWidth="1"/>
    <col min="7936" max="7936" width="5.6328125" style="76" bestFit="1" customWidth="1"/>
    <col min="7937" max="7937" width="7.6328125" style="76" customWidth="1"/>
    <col min="7938" max="7938" width="44.453125" style="76" customWidth="1"/>
    <col min="7939" max="7939" width="3.36328125" style="76" customWidth="1"/>
    <col min="7940" max="7940" width="10.36328125" style="76" bestFit="1" customWidth="1"/>
    <col min="7941" max="7941" width="12" style="76" customWidth="1"/>
    <col min="7942" max="8189" width="9.08984375" style="76"/>
    <col min="8190" max="8190" width="20" style="76" customWidth="1"/>
    <col min="8191" max="8191" width="16" style="76" bestFit="1" customWidth="1"/>
    <col min="8192" max="8192" width="5.6328125" style="76" bestFit="1" customWidth="1"/>
    <col min="8193" max="8193" width="7.6328125" style="76" customWidth="1"/>
    <col min="8194" max="8194" width="44.453125" style="76" customWidth="1"/>
    <col min="8195" max="8195" width="3.36328125" style="76" customWidth="1"/>
    <col min="8196" max="8196" width="10.36328125" style="76" bestFit="1" customWidth="1"/>
    <col min="8197" max="8197" width="12" style="76" customWidth="1"/>
    <col min="8198" max="8445" width="9.08984375" style="76"/>
    <col min="8446" max="8446" width="20" style="76" customWidth="1"/>
    <col min="8447" max="8447" width="16" style="76" bestFit="1" customWidth="1"/>
    <col min="8448" max="8448" width="5.6328125" style="76" bestFit="1" customWidth="1"/>
    <col min="8449" max="8449" width="7.6328125" style="76" customWidth="1"/>
    <col min="8450" max="8450" width="44.453125" style="76" customWidth="1"/>
    <col min="8451" max="8451" width="3.36328125" style="76" customWidth="1"/>
    <col min="8452" max="8452" width="10.36328125" style="76" bestFit="1" customWidth="1"/>
    <col min="8453" max="8453" width="12" style="76" customWidth="1"/>
    <col min="8454" max="8701" width="9.08984375" style="76"/>
    <col min="8702" max="8702" width="20" style="76" customWidth="1"/>
    <col min="8703" max="8703" width="16" style="76" bestFit="1" customWidth="1"/>
    <col min="8704" max="8704" width="5.6328125" style="76" bestFit="1" customWidth="1"/>
    <col min="8705" max="8705" width="7.6328125" style="76" customWidth="1"/>
    <col min="8706" max="8706" width="44.453125" style="76" customWidth="1"/>
    <col min="8707" max="8707" width="3.36328125" style="76" customWidth="1"/>
    <col min="8708" max="8708" width="10.36328125" style="76" bestFit="1" customWidth="1"/>
    <col min="8709" max="8709" width="12" style="76" customWidth="1"/>
    <col min="8710" max="8957" width="9.08984375" style="76"/>
    <col min="8958" max="8958" width="20" style="76" customWidth="1"/>
    <col min="8959" max="8959" width="16" style="76" bestFit="1" customWidth="1"/>
    <col min="8960" max="8960" width="5.6328125" style="76" bestFit="1" customWidth="1"/>
    <col min="8961" max="8961" width="7.6328125" style="76" customWidth="1"/>
    <col min="8962" max="8962" width="44.453125" style="76" customWidth="1"/>
    <col min="8963" max="8963" width="3.36328125" style="76" customWidth="1"/>
    <col min="8964" max="8964" width="10.36328125" style="76" bestFit="1" customWidth="1"/>
    <col min="8965" max="8965" width="12" style="76" customWidth="1"/>
    <col min="8966" max="9213" width="9.08984375" style="76"/>
    <col min="9214" max="9214" width="20" style="76" customWidth="1"/>
    <col min="9215" max="9215" width="16" style="76" bestFit="1" customWidth="1"/>
    <col min="9216" max="9216" width="5.6328125" style="76" bestFit="1" customWidth="1"/>
    <col min="9217" max="9217" width="7.6328125" style="76" customWidth="1"/>
    <col min="9218" max="9218" width="44.453125" style="76" customWidth="1"/>
    <col min="9219" max="9219" width="3.36328125" style="76" customWidth="1"/>
    <col min="9220" max="9220" width="10.36328125" style="76" bestFit="1" customWidth="1"/>
    <col min="9221" max="9221" width="12" style="76" customWidth="1"/>
    <col min="9222" max="9469" width="9.08984375" style="76"/>
    <col min="9470" max="9470" width="20" style="76" customWidth="1"/>
    <col min="9471" max="9471" width="16" style="76" bestFit="1" customWidth="1"/>
    <col min="9472" max="9472" width="5.6328125" style="76" bestFit="1" customWidth="1"/>
    <col min="9473" max="9473" width="7.6328125" style="76" customWidth="1"/>
    <col min="9474" max="9474" width="44.453125" style="76" customWidth="1"/>
    <col min="9475" max="9475" width="3.36328125" style="76" customWidth="1"/>
    <col min="9476" max="9476" width="10.36328125" style="76" bestFit="1" customWidth="1"/>
    <col min="9477" max="9477" width="12" style="76" customWidth="1"/>
    <col min="9478" max="9725" width="9.08984375" style="76"/>
    <col min="9726" max="9726" width="20" style="76" customWidth="1"/>
    <col min="9727" max="9727" width="16" style="76" bestFit="1" customWidth="1"/>
    <col min="9728" max="9728" width="5.6328125" style="76" bestFit="1" customWidth="1"/>
    <col min="9729" max="9729" width="7.6328125" style="76" customWidth="1"/>
    <col min="9730" max="9730" width="44.453125" style="76" customWidth="1"/>
    <col min="9731" max="9731" width="3.36328125" style="76" customWidth="1"/>
    <col min="9732" max="9732" width="10.36328125" style="76" bestFit="1" customWidth="1"/>
    <col min="9733" max="9733" width="12" style="76" customWidth="1"/>
    <col min="9734" max="9981" width="9.08984375" style="76"/>
    <col min="9982" max="9982" width="20" style="76" customWidth="1"/>
    <col min="9983" max="9983" width="16" style="76" bestFit="1" customWidth="1"/>
    <col min="9984" max="9984" width="5.6328125" style="76" bestFit="1" customWidth="1"/>
    <col min="9985" max="9985" width="7.6328125" style="76" customWidth="1"/>
    <col min="9986" max="9986" width="44.453125" style="76" customWidth="1"/>
    <col min="9987" max="9987" width="3.36328125" style="76" customWidth="1"/>
    <col min="9988" max="9988" width="10.36328125" style="76" bestFit="1" customWidth="1"/>
    <col min="9989" max="9989" width="12" style="76" customWidth="1"/>
    <col min="9990" max="10237" width="9.08984375" style="76"/>
    <col min="10238" max="10238" width="20" style="76" customWidth="1"/>
    <col min="10239" max="10239" width="16" style="76" bestFit="1" customWidth="1"/>
    <col min="10240" max="10240" width="5.6328125" style="76" bestFit="1" customWidth="1"/>
    <col min="10241" max="10241" width="7.6328125" style="76" customWidth="1"/>
    <col min="10242" max="10242" width="44.453125" style="76" customWidth="1"/>
    <col min="10243" max="10243" width="3.36328125" style="76" customWidth="1"/>
    <col min="10244" max="10244" width="10.36328125" style="76" bestFit="1" customWidth="1"/>
    <col min="10245" max="10245" width="12" style="76" customWidth="1"/>
    <col min="10246" max="10493" width="9.08984375" style="76"/>
    <col min="10494" max="10494" width="20" style="76" customWidth="1"/>
    <col min="10495" max="10495" width="16" style="76" bestFit="1" customWidth="1"/>
    <col min="10496" max="10496" width="5.6328125" style="76" bestFit="1" customWidth="1"/>
    <col min="10497" max="10497" width="7.6328125" style="76" customWidth="1"/>
    <col min="10498" max="10498" width="44.453125" style="76" customWidth="1"/>
    <col min="10499" max="10499" width="3.36328125" style="76" customWidth="1"/>
    <col min="10500" max="10500" width="10.36328125" style="76" bestFit="1" customWidth="1"/>
    <col min="10501" max="10501" width="12" style="76" customWidth="1"/>
    <col min="10502" max="10749" width="9.08984375" style="76"/>
    <col min="10750" max="10750" width="20" style="76" customWidth="1"/>
    <col min="10751" max="10751" width="16" style="76" bestFit="1" customWidth="1"/>
    <col min="10752" max="10752" width="5.6328125" style="76" bestFit="1" customWidth="1"/>
    <col min="10753" max="10753" width="7.6328125" style="76" customWidth="1"/>
    <col min="10754" max="10754" width="44.453125" style="76" customWidth="1"/>
    <col min="10755" max="10755" width="3.36328125" style="76" customWidth="1"/>
    <col min="10756" max="10756" width="10.36328125" style="76" bestFit="1" customWidth="1"/>
    <col min="10757" max="10757" width="12" style="76" customWidth="1"/>
    <col min="10758" max="11005" width="9.08984375" style="76"/>
    <col min="11006" max="11006" width="20" style="76" customWidth="1"/>
    <col min="11007" max="11007" width="16" style="76" bestFit="1" customWidth="1"/>
    <col min="11008" max="11008" width="5.6328125" style="76" bestFit="1" customWidth="1"/>
    <col min="11009" max="11009" width="7.6328125" style="76" customWidth="1"/>
    <col min="11010" max="11010" width="44.453125" style="76" customWidth="1"/>
    <col min="11011" max="11011" width="3.36328125" style="76" customWidth="1"/>
    <col min="11012" max="11012" width="10.36328125" style="76" bestFit="1" customWidth="1"/>
    <col min="11013" max="11013" width="12" style="76" customWidth="1"/>
    <col min="11014" max="11261" width="9.08984375" style="76"/>
    <col min="11262" max="11262" width="20" style="76" customWidth="1"/>
    <col min="11263" max="11263" width="16" style="76" bestFit="1" customWidth="1"/>
    <col min="11264" max="11264" width="5.6328125" style="76" bestFit="1" customWidth="1"/>
    <col min="11265" max="11265" width="7.6328125" style="76" customWidth="1"/>
    <col min="11266" max="11266" width="44.453125" style="76" customWidth="1"/>
    <col min="11267" max="11267" width="3.36328125" style="76" customWidth="1"/>
    <col min="11268" max="11268" width="10.36328125" style="76" bestFit="1" customWidth="1"/>
    <col min="11269" max="11269" width="12" style="76" customWidth="1"/>
    <col min="11270" max="11517" width="9.08984375" style="76"/>
    <col min="11518" max="11518" width="20" style="76" customWidth="1"/>
    <col min="11519" max="11519" width="16" style="76" bestFit="1" customWidth="1"/>
    <col min="11520" max="11520" width="5.6328125" style="76" bestFit="1" customWidth="1"/>
    <col min="11521" max="11521" width="7.6328125" style="76" customWidth="1"/>
    <col min="11522" max="11522" width="44.453125" style="76" customWidth="1"/>
    <col min="11523" max="11523" width="3.36328125" style="76" customWidth="1"/>
    <col min="11524" max="11524" width="10.36328125" style="76" bestFit="1" customWidth="1"/>
    <col min="11525" max="11525" width="12" style="76" customWidth="1"/>
    <col min="11526" max="11773" width="9.08984375" style="76"/>
    <col min="11774" max="11774" width="20" style="76" customWidth="1"/>
    <col min="11775" max="11775" width="16" style="76" bestFit="1" customWidth="1"/>
    <col min="11776" max="11776" width="5.6328125" style="76" bestFit="1" customWidth="1"/>
    <col min="11777" max="11777" width="7.6328125" style="76" customWidth="1"/>
    <col min="11778" max="11778" width="44.453125" style="76" customWidth="1"/>
    <col min="11779" max="11779" width="3.36328125" style="76" customWidth="1"/>
    <col min="11780" max="11780" width="10.36328125" style="76" bestFit="1" customWidth="1"/>
    <col min="11781" max="11781" width="12" style="76" customWidth="1"/>
    <col min="11782" max="12029" width="9.08984375" style="76"/>
    <col min="12030" max="12030" width="20" style="76" customWidth="1"/>
    <col min="12031" max="12031" width="16" style="76" bestFit="1" customWidth="1"/>
    <col min="12032" max="12032" width="5.6328125" style="76" bestFit="1" customWidth="1"/>
    <col min="12033" max="12033" width="7.6328125" style="76" customWidth="1"/>
    <col min="12034" max="12034" width="44.453125" style="76" customWidth="1"/>
    <col min="12035" max="12035" width="3.36328125" style="76" customWidth="1"/>
    <col min="12036" max="12036" width="10.36328125" style="76" bestFit="1" customWidth="1"/>
    <col min="12037" max="12037" width="12" style="76" customWidth="1"/>
    <col min="12038" max="12285" width="9.08984375" style="76"/>
    <col min="12286" max="12286" width="20" style="76" customWidth="1"/>
    <col min="12287" max="12287" width="16" style="76" bestFit="1" customWidth="1"/>
    <col min="12288" max="12288" width="5.6328125" style="76" bestFit="1" customWidth="1"/>
    <col min="12289" max="12289" width="7.6328125" style="76" customWidth="1"/>
    <col min="12290" max="12290" width="44.453125" style="76" customWidth="1"/>
    <col min="12291" max="12291" width="3.36328125" style="76" customWidth="1"/>
    <col min="12292" max="12292" width="10.36328125" style="76" bestFit="1" customWidth="1"/>
    <col min="12293" max="12293" width="12" style="76" customWidth="1"/>
    <col min="12294" max="12541" width="9.08984375" style="76"/>
    <col min="12542" max="12542" width="20" style="76" customWidth="1"/>
    <col min="12543" max="12543" width="16" style="76" bestFit="1" customWidth="1"/>
    <col min="12544" max="12544" width="5.6328125" style="76" bestFit="1" customWidth="1"/>
    <col min="12545" max="12545" width="7.6328125" style="76" customWidth="1"/>
    <col min="12546" max="12546" width="44.453125" style="76" customWidth="1"/>
    <col min="12547" max="12547" width="3.36328125" style="76" customWidth="1"/>
    <col min="12548" max="12548" width="10.36328125" style="76" bestFit="1" customWidth="1"/>
    <col min="12549" max="12549" width="12" style="76" customWidth="1"/>
    <col min="12550" max="12797" width="9.08984375" style="76"/>
    <col min="12798" max="12798" width="20" style="76" customWidth="1"/>
    <col min="12799" max="12799" width="16" style="76" bestFit="1" customWidth="1"/>
    <col min="12800" max="12800" width="5.6328125" style="76" bestFit="1" customWidth="1"/>
    <col min="12801" max="12801" width="7.6328125" style="76" customWidth="1"/>
    <col min="12802" max="12802" width="44.453125" style="76" customWidth="1"/>
    <col min="12803" max="12803" width="3.36328125" style="76" customWidth="1"/>
    <col min="12804" max="12804" width="10.36328125" style="76" bestFit="1" customWidth="1"/>
    <col min="12805" max="12805" width="12" style="76" customWidth="1"/>
    <col min="12806" max="13053" width="9.08984375" style="76"/>
    <col min="13054" max="13054" width="20" style="76" customWidth="1"/>
    <col min="13055" max="13055" width="16" style="76" bestFit="1" customWidth="1"/>
    <col min="13056" max="13056" width="5.6328125" style="76" bestFit="1" customWidth="1"/>
    <col min="13057" max="13057" width="7.6328125" style="76" customWidth="1"/>
    <col min="13058" max="13058" width="44.453125" style="76" customWidth="1"/>
    <col min="13059" max="13059" width="3.36328125" style="76" customWidth="1"/>
    <col min="13060" max="13060" width="10.36328125" style="76" bestFit="1" customWidth="1"/>
    <col min="13061" max="13061" width="12" style="76" customWidth="1"/>
    <col min="13062" max="13309" width="9.08984375" style="76"/>
    <col min="13310" max="13310" width="20" style="76" customWidth="1"/>
    <col min="13311" max="13311" width="16" style="76" bestFit="1" customWidth="1"/>
    <col min="13312" max="13312" width="5.6328125" style="76" bestFit="1" customWidth="1"/>
    <col min="13313" max="13313" width="7.6328125" style="76" customWidth="1"/>
    <col min="13314" max="13314" width="44.453125" style="76" customWidth="1"/>
    <col min="13315" max="13315" width="3.36328125" style="76" customWidth="1"/>
    <col min="13316" max="13316" width="10.36328125" style="76" bestFit="1" customWidth="1"/>
    <col min="13317" max="13317" width="12" style="76" customWidth="1"/>
    <col min="13318" max="13565" width="9.08984375" style="76"/>
    <col min="13566" max="13566" width="20" style="76" customWidth="1"/>
    <col min="13567" max="13567" width="16" style="76" bestFit="1" customWidth="1"/>
    <col min="13568" max="13568" width="5.6328125" style="76" bestFit="1" customWidth="1"/>
    <col min="13569" max="13569" width="7.6328125" style="76" customWidth="1"/>
    <col min="13570" max="13570" width="44.453125" style="76" customWidth="1"/>
    <col min="13571" max="13571" width="3.36328125" style="76" customWidth="1"/>
    <col min="13572" max="13572" width="10.36328125" style="76" bestFit="1" customWidth="1"/>
    <col min="13573" max="13573" width="12" style="76" customWidth="1"/>
    <col min="13574" max="13821" width="9.08984375" style="76"/>
    <col min="13822" max="13822" width="20" style="76" customWidth="1"/>
    <col min="13823" max="13823" width="16" style="76" bestFit="1" customWidth="1"/>
    <col min="13824" max="13824" width="5.6328125" style="76" bestFit="1" customWidth="1"/>
    <col min="13825" max="13825" width="7.6328125" style="76" customWidth="1"/>
    <col min="13826" max="13826" width="44.453125" style="76" customWidth="1"/>
    <col min="13827" max="13827" width="3.36328125" style="76" customWidth="1"/>
    <col min="13828" max="13828" width="10.36328125" style="76" bestFit="1" customWidth="1"/>
    <col min="13829" max="13829" width="12" style="76" customWidth="1"/>
    <col min="13830" max="14077" width="9.08984375" style="76"/>
    <col min="14078" max="14078" width="20" style="76" customWidth="1"/>
    <col min="14079" max="14079" width="16" style="76" bestFit="1" customWidth="1"/>
    <col min="14080" max="14080" width="5.6328125" style="76" bestFit="1" customWidth="1"/>
    <col min="14081" max="14081" width="7.6328125" style="76" customWidth="1"/>
    <col min="14082" max="14082" width="44.453125" style="76" customWidth="1"/>
    <col min="14083" max="14083" width="3.36328125" style="76" customWidth="1"/>
    <col min="14084" max="14084" width="10.36328125" style="76" bestFit="1" customWidth="1"/>
    <col min="14085" max="14085" width="12" style="76" customWidth="1"/>
    <col min="14086" max="14333" width="9.08984375" style="76"/>
    <col min="14334" max="14334" width="20" style="76" customWidth="1"/>
    <col min="14335" max="14335" width="16" style="76" bestFit="1" customWidth="1"/>
    <col min="14336" max="14336" width="5.6328125" style="76" bestFit="1" customWidth="1"/>
    <col min="14337" max="14337" width="7.6328125" style="76" customWidth="1"/>
    <col min="14338" max="14338" width="44.453125" style="76" customWidth="1"/>
    <col min="14339" max="14339" width="3.36328125" style="76" customWidth="1"/>
    <col min="14340" max="14340" width="10.36328125" style="76" bestFit="1" customWidth="1"/>
    <col min="14341" max="14341" width="12" style="76" customWidth="1"/>
    <col min="14342" max="14589" width="9.08984375" style="76"/>
    <col min="14590" max="14590" width="20" style="76" customWidth="1"/>
    <col min="14591" max="14591" width="16" style="76" bestFit="1" customWidth="1"/>
    <col min="14592" max="14592" width="5.6328125" style="76" bestFit="1" customWidth="1"/>
    <col min="14593" max="14593" width="7.6328125" style="76" customWidth="1"/>
    <col min="14594" max="14594" width="44.453125" style="76" customWidth="1"/>
    <col min="14595" max="14595" width="3.36328125" style="76" customWidth="1"/>
    <col min="14596" max="14596" width="10.36328125" style="76" bestFit="1" customWidth="1"/>
    <col min="14597" max="14597" width="12" style="76" customWidth="1"/>
    <col min="14598" max="14845" width="9.08984375" style="76"/>
    <col min="14846" max="14846" width="20" style="76" customWidth="1"/>
    <col min="14847" max="14847" width="16" style="76" bestFit="1" customWidth="1"/>
    <col min="14848" max="14848" width="5.6328125" style="76" bestFit="1" customWidth="1"/>
    <col min="14849" max="14849" width="7.6328125" style="76" customWidth="1"/>
    <col min="14850" max="14850" width="44.453125" style="76" customWidth="1"/>
    <col min="14851" max="14851" width="3.36328125" style="76" customWidth="1"/>
    <col min="14852" max="14852" width="10.36328125" style="76" bestFit="1" customWidth="1"/>
    <col min="14853" max="14853" width="12" style="76" customWidth="1"/>
    <col min="14854" max="15101" width="9.08984375" style="76"/>
    <col min="15102" max="15102" width="20" style="76" customWidth="1"/>
    <col min="15103" max="15103" width="16" style="76" bestFit="1" customWidth="1"/>
    <col min="15104" max="15104" width="5.6328125" style="76" bestFit="1" customWidth="1"/>
    <col min="15105" max="15105" width="7.6328125" style="76" customWidth="1"/>
    <col min="15106" max="15106" width="44.453125" style="76" customWidth="1"/>
    <col min="15107" max="15107" width="3.36328125" style="76" customWidth="1"/>
    <col min="15108" max="15108" width="10.36328125" style="76" bestFit="1" customWidth="1"/>
    <col min="15109" max="15109" width="12" style="76" customWidth="1"/>
    <col min="15110" max="15357" width="9.08984375" style="76"/>
    <col min="15358" max="15358" width="20" style="76" customWidth="1"/>
    <col min="15359" max="15359" width="16" style="76" bestFit="1" customWidth="1"/>
    <col min="15360" max="15360" width="5.6328125" style="76" bestFit="1" customWidth="1"/>
    <col min="15361" max="15361" width="7.6328125" style="76" customWidth="1"/>
    <col min="15362" max="15362" width="44.453125" style="76" customWidth="1"/>
    <col min="15363" max="15363" width="3.36328125" style="76" customWidth="1"/>
    <col min="15364" max="15364" width="10.36328125" style="76" bestFit="1" customWidth="1"/>
    <col min="15365" max="15365" width="12" style="76" customWidth="1"/>
    <col min="15366" max="15613" width="9.08984375" style="76"/>
    <col min="15614" max="15614" width="20" style="76" customWidth="1"/>
    <col min="15615" max="15615" width="16" style="76" bestFit="1" customWidth="1"/>
    <col min="15616" max="15616" width="5.6328125" style="76" bestFit="1" customWidth="1"/>
    <col min="15617" max="15617" width="7.6328125" style="76" customWidth="1"/>
    <col min="15618" max="15618" width="44.453125" style="76" customWidth="1"/>
    <col min="15619" max="15619" width="3.36328125" style="76" customWidth="1"/>
    <col min="15620" max="15620" width="10.36328125" style="76" bestFit="1" customWidth="1"/>
    <col min="15621" max="15621" width="12" style="76" customWidth="1"/>
    <col min="15622" max="15869" width="9.08984375" style="76"/>
    <col min="15870" max="15870" width="20" style="76" customWidth="1"/>
    <col min="15871" max="15871" width="16" style="76" bestFit="1" customWidth="1"/>
    <col min="15872" max="15872" width="5.6328125" style="76" bestFit="1" customWidth="1"/>
    <col min="15873" max="15873" width="7.6328125" style="76" customWidth="1"/>
    <col min="15874" max="15874" width="44.453125" style="76" customWidth="1"/>
    <col min="15875" max="15875" width="3.36328125" style="76" customWidth="1"/>
    <col min="15876" max="15876" width="10.36328125" style="76" bestFit="1" customWidth="1"/>
    <col min="15877" max="15877" width="12" style="76" customWidth="1"/>
    <col min="15878" max="16125" width="9.08984375" style="76"/>
    <col min="16126" max="16126" width="20" style="76" customWidth="1"/>
    <col min="16127" max="16127" width="16" style="76" bestFit="1" customWidth="1"/>
    <col min="16128" max="16128" width="5.6328125" style="76" bestFit="1" customWidth="1"/>
    <col min="16129" max="16129" width="7.6328125" style="76" customWidth="1"/>
    <col min="16130" max="16130" width="44.453125" style="76" customWidth="1"/>
    <col min="16131" max="16131" width="3.36328125" style="76" customWidth="1"/>
    <col min="16132" max="16132" width="10.36328125" style="76" bestFit="1" customWidth="1"/>
    <col min="16133" max="16133" width="12" style="76" customWidth="1"/>
    <col min="16134" max="16384" width="9.08984375" style="76"/>
  </cols>
  <sheetData>
    <row r="7" spans="1:14">
      <c r="C7" s="1119"/>
      <c r="D7" s="1119"/>
      <c r="E7" s="168"/>
      <c r="F7" s="153"/>
    </row>
    <row r="8" spans="1:14">
      <c r="A8" s="1138" t="s">
        <v>208</v>
      </c>
      <c r="B8" s="1138"/>
      <c r="C8" s="1138"/>
      <c r="D8" s="1138"/>
      <c r="E8" s="1138"/>
      <c r="F8" s="1138"/>
      <c r="G8" s="1138"/>
      <c r="H8" s="1138"/>
      <c r="I8" s="1138"/>
      <c r="J8" s="1138"/>
      <c r="K8" s="204"/>
    </row>
    <row r="9" spans="1:14" ht="28">
      <c r="A9" s="154" t="s">
        <v>18</v>
      </c>
      <c r="B9" s="154"/>
      <c r="C9" s="1141" t="s">
        <v>0</v>
      </c>
      <c r="D9" s="1141"/>
      <c r="E9" s="171"/>
      <c r="F9" s="170" t="s">
        <v>1</v>
      </c>
      <c r="G9" s="170"/>
      <c r="H9" s="77"/>
      <c r="I9" s="205" t="s">
        <v>163</v>
      </c>
      <c r="J9" s="206"/>
      <c r="K9" s="242" t="s">
        <v>239</v>
      </c>
      <c r="L9" s="170" t="s">
        <v>125</v>
      </c>
    </row>
    <row r="10" spans="1:14">
      <c r="J10" s="88"/>
    </row>
    <row r="11" spans="1:14">
      <c r="C11" s="1142" t="s">
        <v>4</v>
      </c>
      <c r="D11" s="1142"/>
      <c r="E11" s="159"/>
      <c r="H11" s="123"/>
      <c r="I11" s="202"/>
      <c r="J11" s="207"/>
    </row>
    <row r="12" spans="1:14">
      <c r="C12" s="99">
        <v>201</v>
      </c>
      <c r="D12" s="99"/>
      <c r="E12" s="99"/>
      <c r="F12" s="99" t="s">
        <v>5</v>
      </c>
      <c r="G12" s="99"/>
      <c r="H12" s="99"/>
      <c r="I12" s="208">
        <f>50000-38200</f>
        <v>11800</v>
      </c>
      <c r="J12" s="209"/>
      <c r="L12" s="210">
        <f>I12-K12</f>
        <v>11800</v>
      </c>
    </row>
    <row r="13" spans="1:14">
      <c r="A13" s="76" t="s">
        <v>19</v>
      </c>
      <c r="C13" s="99">
        <v>204</v>
      </c>
      <c r="D13" s="99"/>
      <c r="E13" s="99"/>
      <c r="F13" s="99" t="s">
        <v>54</v>
      </c>
      <c r="G13" s="99"/>
      <c r="H13" s="99" t="s">
        <v>17</v>
      </c>
      <c r="I13" s="211">
        <v>27700</v>
      </c>
      <c r="J13" s="212"/>
      <c r="L13" s="210">
        <f t="shared" ref="L13:L16" si="0">I13-K13</f>
        <v>27700</v>
      </c>
    </row>
    <row r="14" spans="1:14">
      <c r="A14" s="76" t="s">
        <v>19</v>
      </c>
      <c r="C14" s="99">
        <v>204</v>
      </c>
      <c r="D14" s="99"/>
      <c r="E14" s="99"/>
      <c r="F14" s="99" t="s">
        <v>55</v>
      </c>
      <c r="G14" s="99"/>
      <c r="H14" s="99"/>
      <c r="I14" s="211">
        <v>13350</v>
      </c>
      <c r="J14" s="212"/>
      <c r="K14" s="211">
        <v>1684</v>
      </c>
      <c r="L14" s="213">
        <f t="shared" si="0"/>
        <v>11666</v>
      </c>
    </row>
    <row r="15" spans="1:14">
      <c r="A15" s="76" t="s">
        <v>19</v>
      </c>
      <c r="C15" s="99">
        <v>204</v>
      </c>
      <c r="D15" s="99"/>
      <c r="E15" s="99"/>
      <c r="F15" s="99" t="s">
        <v>29</v>
      </c>
      <c r="G15" s="99"/>
      <c r="H15" s="99"/>
      <c r="I15" s="211">
        <v>17700</v>
      </c>
      <c r="J15" s="212"/>
      <c r="K15" s="211">
        <v>14375</v>
      </c>
      <c r="L15" s="213">
        <f t="shared" si="0"/>
        <v>3325</v>
      </c>
    </row>
    <row r="16" spans="1:14">
      <c r="A16" s="76" t="s">
        <v>19</v>
      </c>
      <c r="C16" s="99">
        <v>204</v>
      </c>
      <c r="D16" s="99"/>
      <c r="E16" s="99"/>
      <c r="F16" s="99" t="s">
        <v>30</v>
      </c>
      <c r="G16" s="99"/>
      <c r="H16" s="99"/>
      <c r="I16" s="211">
        <v>7150</v>
      </c>
      <c r="J16" s="212"/>
      <c r="K16" s="211"/>
      <c r="L16" s="213">
        <f t="shared" si="0"/>
        <v>7150</v>
      </c>
      <c r="N16" s="214"/>
    </row>
    <row r="17" spans="1:14">
      <c r="I17" s="211"/>
      <c r="J17" s="212"/>
    </row>
    <row r="18" spans="1:14">
      <c r="G18" s="77" t="s">
        <v>6</v>
      </c>
      <c r="I18" s="215">
        <f>SUM(I12:I17)</f>
        <v>77700</v>
      </c>
      <c r="J18" s="216"/>
      <c r="K18" s="217">
        <f>SUM(K12:K16)</f>
        <v>16059</v>
      </c>
      <c r="L18" s="218">
        <f>SUM(L12:L17)</f>
        <v>61641</v>
      </c>
    </row>
    <row r="19" spans="1:14">
      <c r="I19" s="211"/>
      <c r="J19" s="212"/>
    </row>
    <row r="20" spans="1:14">
      <c r="C20" s="1142" t="s">
        <v>7</v>
      </c>
      <c r="D20" s="1142"/>
      <c r="E20" s="159"/>
      <c r="I20" s="211"/>
      <c r="J20" s="212"/>
    </row>
    <row r="21" spans="1:14">
      <c r="A21" s="76" t="s">
        <v>19</v>
      </c>
      <c r="C21" s="76">
        <v>301</v>
      </c>
      <c r="F21" s="76" t="s">
        <v>240</v>
      </c>
      <c r="I21" s="136">
        <v>15800</v>
      </c>
      <c r="J21" s="161"/>
      <c r="K21" s="243">
        <f>13654+7421</f>
        <v>21075</v>
      </c>
      <c r="L21" s="162">
        <f>I21-K21</f>
        <v>-5275</v>
      </c>
    </row>
    <row r="22" spans="1:14">
      <c r="A22" s="76" t="s">
        <v>47</v>
      </c>
      <c r="C22" s="76">
        <v>301</v>
      </c>
      <c r="F22" s="76" t="s">
        <v>51</v>
      </c>
      <c r="I22" s="211">
        <v>806200</v>
      </c>
      <c r="J22" s="212"/>
      <c r="K22" s="202">
        <f>78782+36156.12</f>
        <v>114938.12</v>
      </c>
      <c r="L22" s="219">
        <f t="shared" ref="L22:L29" si="1">I22-K22</f>
        <v>691261.88</v>
      </c>
    </row>
    <row r="23" spans="1:14">
      <c r="A23" s="76" t="s">
        <v>48</v>
      </c>
      <c r="C23" s="76">
        <v>301</v>
      </c>
      <c r="F23" s="76" t="s">
        <v>58</v>
      </c>
      <c r="I23" s="211">
        <v>250000</v>
      </c>
      <c r="J23" s="212"/>
      <c r="K23" s="202">
        <v>38360</v>
      </c>
      <c r="L23" s="219">
        <f t="shared" si="1"/>
        <v>211640</v>
      </c>
    </row>
    <row r="24" spans="1:14">
      <c r="A24" s="76" t="s">
        <v>19</v>
      </c>
      <c r="C24" s="76">
        <v>301</v>
      </c>
      <c r="F24" s="76" t="s">
        <v>53</v>
      </c>
      <c r="I24" s="211">
        <v>13680</v>
      </c>
      <c r="J24" s="212"/>
      <c r="L24" s="219">
        <f t="shared" si="1"/>
        <v>13680</v>
      </c>
    </row>
    <row r="25" spans="1:14">
      <c r="A25" s="76" t="s">
        <v>47</v>
      </c>
      <c r="C25" s="76">
        <v>301</v>
      </c>
      <c r="F25" s="76" t="s">
        <v>56</v>
      </c>
      <c r="I25" s="211">
        <v>25000</v>
      </c>
      <c r="J25" s="212"/>
      <c r="K25" s="202">
        <f>6355+18532.76</f>
        <v>24887.759999999998</v>
      </c>
      <c r="L25" s="219">
        <f t="shared" si="1"/>
        <v>112.2400000000016</v>
      </c>
    </row>
    <row r="26" spans="1:14">
      <c r="A26" s="76" t="s">
        <v>47</v>
      </c>
      <c r="C26" s="76">
        <v>301</v>
      </c>
      <c r="F26" s="76" t="s">
        <v>57</v>
      </c>
      <c r="I26" s="211">
        <v>12800</v>
      </c>
      <c r="J26" s="212"/>
      <c r="L26" s="219">
        <f t="shared" si="1"/>
        <v>12800</v>
      </c>
    </row>
    <row r="27" spans="1:14">
      <c r="A27" s="76" t="s">
        <v>47</v>
      </c>
      <c r="C27" s="143" t="s">
        <v>31</v>
      </c>
      <c r="F27" s="76" t="s">
        <v>32</v>
      </c>
      <c r="I27" s="211">
        <v>13700</v>
      </c>
      <c r="J27" s="212"/>
      <c r="K27" s="202">
        <v>8232</v>
      </c>
      <c r="L27" s="219">
        <f t="shared" si="1"/>
        <v>5468</v>
      </c>
    </row>
    <row r="28" spans="1:14">
      <c r="A28" s="76" t="s">
        <v>48</v>
      </c>
      <c r="C28" s="76">
        <v>322</v>
      </c>
      <c r="F28" s="76" t="s">
        <v>38</v>
      </c>
      <c r="I28" s="211">
        <v>18470</v>
      </c>
      <c r="J28" s="212"/>
      <c r="K28" s="202">
        <v>14131</v>
      </c>
      <c r="L28" s="219">
        <f t="shared" si="1"/>
        <v>4339</v>
      </c>
    </row>
    <row r="29" spans="1:14">
      <c r="A29" s="76" t="s">
        <v>47</v>
      </c>
      <c r="C29" s="143">
        <v>322</v>
      </c>
      <c r="F29" s="76" t="s">
        <v>22</v>
      </c>
      <c r="I29" s="211">
        <v>4500</v>
      </c>
      <c r="J29" s="212"/>
      <c r="L29" s="219">
        <f t="shared" si="1"/>
        <v>4500</v>
      </c>
    </row>
    <row r="30" spans="1:14">
      <c r="I30" s="211"/>
      <c r="J30" s="212"/>
    </row>
    <row r="31" spans="1:14">
      <c r="G31" s="77" t="s">
        <v>8</v>
      </c>
      <c r="I31" s="139">
        <f>SUM(I21:I30)</f>
        <v>1160150</v>
      </c>
      <c r="J31" s="163"/>
      <c r="K31" s="165">
        <f>SUM(K21:K29)</f>
        <v>221623.88</v>
      </c>
      <c r="L31" s="165">
        <f>SUM(L21:L30)</f>
        <v>938526.12</v>
      </c>
      <c r="N31" s="219">
        <f>+I31-K31</f>
        <v>938526.12</v>
      </c>
    </row>
    <row r="32" spans="1:14">
      <c r="I32" s="211"/>
      <c r="J32" s="212"/>
    </row>
    <row r="33" spans="1:13">
      <c r="C33" s="144" t="s">
        <v>9</v>
      </c>
      <c r="D33" s="144"/>
      <c r="E33" s="88"/>
      <c r="I33" s="211"/>
      <c r="J33" s="212"/>
    </row>
    <row r="34" spans="1:13">
      <c r="A34" s="76" t="s">
        <v>49</v>
      </c>
      <c r="C34" s="76">
        <v>411</v>
      </c>
      <c r="D34" s="76" t="s">
        <v>66</v>
      </c>
      <c r="F34" s="76" t="s">
        <v>34</v>
      </c>
      <c r="I34" s="136">
        <v>50000</v>
      </c>
      <c r="J34" s="161"/>
      <c r="K34" s="162">
        <v>21945</v>
      </c>
      <c r="L34" s="162">
        <f>I34-K34</f>
        <v>28055</v>
      </c>
    </row>
    <row r="35" spans="1:13">
      <c r="A35" s="76" t="s">
        <v>47</v>
      </c>
      <c r="C35" s="76">
        <v>411</v>
      </c>
      <c r="F35" s="76" t="s">
        <v>35</v>
      </c>
      <c r="I35" s="211">
        <v>32000</v>
      </c>
      <c r="J35" s="212"/>
      <c r="L35" s="219">
        <f t="shared" ref="L35:L50" si="2">I35-K35</f>
        <v>32000</v>
      </c>
    </row>
    <row r="36" spans="1:13">
      <c r="A36" s="76" t="s">
        <v>19</v>
      </c>
      <c r="C36" s="76">
        <v>411</v>
      </c>
      <c r="F36" s="76" t="s">
        <v>23</v>
      </c>
      <c r="I36" s="202">
        <v>11248</v>
      </c>
      <c r="J36" s="207"/>
      <c r="L36" s="219">
        <f t="shared" si="2"/>
        <v>11248</v>
      </c>
    </row>
    <row r="37" spans="1:13">
      <c r="A37" s="76" t="s">
        <v>19</v>
      </c>
      <c r="C37" s="76">
        <v>411</v>
      </c>
      <c r="F37" s="76" t="s">
        <v>52</v>
      </c>
      <c r="I37" s="202">
        <v>0</v>
      </c>
      <c r="J37" s="207"/>
      <c r="L37" s="219">
        <f t="shared" si="2"/>
        <v>0</v>
      </c>
    </row>
    <row r="38" spans="1:13">
      <c r="A38" s="76" t="s">
        <v>19</v>
      </c>
      <c r="C38" s="76">
        <v>411</v>
      </c>
      <c r="F38" s="76" t="s">
        <v>24</v>
      </c>
      <c r="I38" s="202">
        <v>0</v>
      </c>
      <c r="J38" s="207"/>
      <c r="K38" s="202">
        <v>0</v>
      </c>
      <c r="L38" s="219">
        <f t="shared" si="2"/>
        <v>0</v>
      </c>
    </row>
    <row r="39" spans="1:13">
      <c r="A39" s="76" t="s">
        <v>19</v>
      </c>
      <c r="C39" s="76">
        <v>411</v>
      </c>
      <c r="F39" s="76" t="s">
        <v>33</v>
      </c>
      <c r="I39" s="211">
        <v>11000</v>
      </c>
      <c r="J39" s="212"/>
      <c r="L39" s="219">
        <f t="shared" si="2"/>
        <v>11000</v>
      </c>
    </row>
    <row r="40" spans="1:13">
      <c r="A40" s="76" t="s">
        <v>50</v>
      </c>
      <c r="C40" s="76">
        <v>411</v>
      </c>
      <c r="D40" s="88"/>
      <c r="E40" s="88"/>
      <c r="F40" s="76" t="s">
        <v>61</v>
      </c>
      <c r="I40" s="211">
        <v>30000</v>
      </c>
      <c r="J40" s="212"/>
      <c r="L40" s="219">
        <f t="shared" si="2"/>
        <v>30000</v>
      </c>
    </row>
    <row r="41" spans="1:13">
      <c r="A41" s="76" t="s">
        <v>48</v>
      </c>
      <c r="C41" s="76">
        <v>412</v>
      </c>
      <c r="F41" s="76" t="s">
        <v>36</v>
      </c>
      <c r="I41" s="211">
        <v>7000</v>
      </c>
      <c r="J41" s="212"/>
      <c r="L41" s="219">
        <f t="shared" si="2"/>
        <v>7000</v>
      </c>
    </row>
    <row r="42" spans="1:13">
      <c r="A42" s="76" t="s">
        <v>49</v>
      </c>
      <c r="C42" s="76">
        <v>412</v>
      </c>
      <c r="F42" s="76" t="s">
        <v>37</v>
      </c>
      <c r="I42" s="211">
        <v>20000</v>
      </c>
      <c r="J42" s="212"/>
      <c r="L42" s="219">
        <f t="shared" si="2"/>
        <v>20000</v>
      </c>
    </row>
    <row r="43" spans="1:13">
      <c r="A43" s="76" t="s">
        <v>19</v>
      </c>
      <c r="C43" s="76">
        <v>413</v>
      </c>
      <c r="D43" s="76" t="s">
        <v>69</v>
      </c>
      <c r="F43" s="76" t="s">
        <v>39</v>
      </c>
      <c r="I43" s="211">
        <v>8300</v>
      </c>
      <c r="J43" s="212"/>
      <c r="L43" s="219">
        <f t="shared" si="2"/>
        <v>8300</v>
      </c>
    </row>
    <row r="44" spans="1:13">
      <c r="A44" s="76" t="s">
        <v>62</v>
      </c>
      <c r="C44" s="76">
        <v>415</v>
      </c>
      <c r="D44" s="76" t="s">
        <v>67</v>
      </c>
      <c r="F44" s="99" t="s">
        <v>40</v>
      </c>
      <c r="I44" s="211">
        <v>16000</v>
      </c>
      <c r="J44" s="212"/>
      <c r="K44" s="202">
        <v>18278.87</v>
      </c>
      <c r="L44" s="219">
        <f t="shared" si="2"/>
        <v>-2278.869999999999</v>
      </c>
    </row>
    <row r="45" spans="1:13">
      <c r="A45" s="76" t="s">
        <v>19</v>
      </c>
      <c r="C45" s="76">
        <v>415</v>
      </c>
      <c r="F45" s="76" t="s">
        <v>63</v>
      </c>
      <c r="I45" s="211">
        <v>6000</v>
      </c>
      <c r="J45" s="212"/>
      <c r="L45" s="219">
        <f t="shared" si="2"/>
        <v>6000</v>
      </c>
    </row>
    <row r="46" spans="1:13">
      <c r="A46" s="76" t="s">
        <v>64</v>
      </c>
      <c r="C46" s="76">
        <v>415</v>
      </c>
      <c r="F46" s="76" t="s">
        <v>65</v>
      </c>
      <c r="I46" s="211">
        <v>11050</v>
      </c>
      <c r="J46" s="212"/>
      <c r="K46" s="202">
        <v>8176</v>
      </c>
      <c r="L46" s="219">
        <f t="shared" si="2"/>
        <v>2874</v>
      </c>
    </row>
    <row r="47" spans="1:13">
      <c r="A47" s="76" t="s">
        <v>47</v>
      </c>
      <c r="C47" s="143" t="s">
        <v>12</v>
      </c>
      <c r="D47" s="76" t="s">
        <v>67</v>
      </c>
      <c r="F47" s="76" t="s">
        <v>41</v>
      </c>
      <c r="I47" s="211">
        <v>18600</v>
      </c>
      <c r="J47" s="212"/>
      <c r="L47" s="219">
        <f t="shared" si="2"/>
        <v>18600</v>
      </c>
    </row>
    <row r="48" spans="1:13">
      <c r="A48" s="76" t="s">
        <v>19</v>
      </c>
      <c r="C48" s="76">
        <v>418</v>
      </c>
      <c r="D48" s="76" t="s">
        <v>68</v>
      </c>
      <c r="F48" s="76" t="s">
        <v>42</v>
      </c>
      <c r="I48" s="211">
        <v>15000</v>
      </c>
      <c r="J48" s="212"/>
      <c r="L48" s="219">
        <f t="shared" si="2"/>
        <v>15000</v>
      </c>
      <c r="M48" s="76" t="s">
        <v>209</v>
      </c>
    </row>
    <row r="49" spans="1:14">
      <c r="A49" s="76" t="s">
        <v>19</v>
      </c>
      <c r="C49" s="76">
        <v>418</v>
      </c>
      <c r="F49" s="76" t="s">
        <v>43</v>
      </c>
      <c r="I49" s="211">
        <v>18000</v>
      </c>
      <c r="J49" s="212"/>
      <c r="L49" s="219">
        <f t="shared" si="2"/>
        <v>18000</v>
      </c>
    </row>
    <row r="50" spans="1:14">
      <c r="A50" s="76" t="s">
        <v>19</v>
      </c>
      <c r="C50" s="99">
        <v>418</v>
      </c>
      <c r="F50" s="76" t="s">
        <v>44</v>
      </c>
      <c r="I50" s="211">
        <v>20000</v>
      </c>
      <c r="J50" s="212"/>
      <c r="L50" s="219">
        <f t="shared" si="2"/>
        <v>20000</v>
      </c>
    </row>
    <row r="51" spans="1:14">
      <c r="C51" s="99"/>
      <c r="I51" s="211"/>
      <c r="J51" s="212"/>
    </row>
    <row r="52" spans="1:14">
      <c r="G52" s="77" t="s">
        <v>10</v>
      </c>
      <c r="I52" s="215">
        <f>SUM(I34:I50)</f>
        <v>274198</v>
      </c>
      <c r="J52" s="216"/>
      <c r="K52" s="217">
        <f>SUM(K34:K50)</f>
        <v>48399.869999999995</v>
      </c>
      <c r="L52" s="220">
        <f>SUM(L34:L50)</f>
        <v>225798.13</v>
      </c>
      <c r="N52" s="219">
        <f t="shared" ref="N52:N53" si="3">+I52-K52</f>
        <v>225798.13</v>
      </c>
    </row>
    <row r="53" spans="1:14" ht="14.5" thickBot="1">
      <c r="G53" s="77" t="s">
        <v>59</v>
      </c>
      <c r="I53" s="221">
        <f>I18+I31+I52</f>
        <v>1512048</v>
      </c>
      <c r="J53" s="221">
        <f t="shared" ref="J53:L53" si="4">J18+J31+J52</f>
        <v>0</v>
      </c>
      <c r="K53" s="222">
        <f t="shared" si="4"/>
        <v>286082.75</v>
      </c>
      <c r="L53" s="221">
        <f t="shared" si="4"/>
        <v>1225965.25</v>
      </c>
      <c r="N53" s="219">
        <f t="shared" si="3"/>
        <v>1225965.25</v>
      </c>
    </row>
    <row r="54" spans="1:14" ht="14.5" thickTop="1">
      <c r="G54" s="77"/>
      <c r="I54" s="216"/>
      <c r="J54" s="216"/>
    </row>
    <row r="55" spans="1:14">
      <c r="C55" s="144" t="s">
        <v>13</v>
      </c>
      <c r="G55" s="77"/>
      <c r="I55" s="223"/>
      <c r="J55" s="224"/>
    </row>
    <row r="56" spans="1:14">
      <c r="A56" s="76" t="s">
        <v>19</v>
      </c>
      <c r="C56" s="76">
        <v>501</v>
      </c>
      <c r="F56" s="76" t="s">
        <v>25</v>
      </c>
      <c r="G56" s="77"/>
      <c r="I56" s="136">
        <v>34100</v>
      </c>
      <c r="J56" s="161"/>
      <c r="K56" s="162">
        <v>22597</v>
      </c>
      <c r="L56" s="162">
        <f t="shared" ref="L56:L61" si="5">I56-K56</f>
        <v>11503</v>
      </c>
      <c r="M56" s="76" t="s">
        <v>210</v>
      </c>
    </row>
    <row r="57" spans="1:14">
      <c r="A57" s="76" t="s">
        <v>19</v>
      </c>
      <c r="C57" s="76">
        <v>501</v>
      </c>
      <c r="F57" s="76" t="s">
        <v>14</v>
      </c>
      <c r="G57" s="77"/>
      <c r="I57" s="211">
        <v>60000</v>
      </c>
      <c r="J57" s="212"/>
      <c r="L57" s="225">
        <f t="shared" si="5"/>
        <v>60000</v>
      </c>
    </row>
    <row r="58" spans="1:14">
      <c r="A58" s="76" t="s">
        <v>19</v>
      </c>
      <c r="C58" s="76">
        <v>501</v>
      </c>
      <c r="F58" s="76" t="s">
        <v>15</v>
      </c>
      <c r="G58" s="77"/>
      <c r="I58" s="211">
        <v>20000</v>
      </c>
      <c r="J58" s="212"/>
      <c r="L58" s="225">
        <f t="shared" si="5"/>
        <v>20000</v>
      </c>
    </row>
    <row r="59" spans="1:14">
      <c r="A59" s="76" t="s">
        <v>19</v>
      </c>
      <c r="C59" s="76">
        <v>501</v>
      </c>
      <c r="F59" s="76" t="s">
        <v>20</v>
      </c>
      <c r="G59" s="77"/>
      <c r="I59" s="211">
        <v>3150</v>
      </c>
      <c r="J59" s="212"/>
      <c r="L59" s="225">
        <f t="shared" si="5"/>
        <v>3150</v>
      </c>
    </row>
    <row r="60" spans="1:14">
      <c r="A60" s="76" t="s">
        <v>19</v>
      </c>
      <c r="C60" s="76">
        <v>501</v>
      </c>
      <c r="F60" s="76" t="s">
        <v>21</v>
      </c>
      <c r="G60" s="77"/>
      <c r="I60" s="211">
        <v>3780</v>
      </c>
      <c r="J60" s="212"/>
      <c r="L60" s="225">
        <f t="shared" si="5"/>
        <v>3780</v>
      </c>
    </row>
    <row r="61" spans="1:14">
      <c r="A61" s="76" t="s">
        <v>19</v>
      </c>
      <c r="C61" s="76">
        <v>501</v>
      </c>
      <c r="F61" s="76" t="s">
        <v>45</v>
      </c>
      <c r="G61" s="77"/>
      <c r="I61" s="212">
        <v>9000</v>
      </c>
      <c r="J61" s="212"/>
      <c r="L61" s="225">
        <f t="shared" si="5"/>
        <v>9000</v>
      </c>
    </row>
    <row r="62" spans="1:14">
      <c r="G62" s="77"/>
      <c r="I62" s="211"/>
      <c r="J62" s="212"/>
    </row>
    <row r="63" spans="1:14">
      <c r="G63" s="77" t="s">
        <v>60</v>
      </c>
      <c r="I63" s="215">
        <f>SUM(I56:I61)</f>
        <v>130030</v>
      </c>
      <c r="J63" s="216"/>
      <c r="K63" s="226">
        <f t="shared" ref="K63:L63" si="6">SUM(K56:K61)</f>
        <v>22597</v>
      </c>
      <c r="L63" s="215">
        <f t="shared" si="6"/>
        <v>107433</v>
      </c>
      <c r="N63" s="219">
        <f>+I63-K63</f>
        <v>107433</v>
      </c>
    </row>
    <row r="64" spans="1:14">
      <c r="G64" s="77"/>
      <c r="I64" s="223"/>
      <c r="J64" s="224"/>
    </row>
    <row r="65" spans="3:15">
      <c r="I65" s="211"/>
      <c r="J65" s="212"/>
    </row>
    <row r="66" spans="3:15">
      <c r="G66" s="77" t="s">
        <v>46</v>
      </c>
      <c r="H66" s="143"/>
      <c r="I66" s="227">
        <f>+I53+I63</f>
        <v>1642078</v>
      </c>
      <c r="J66" s="228"/>
      <c r="K66" s="229">
        <f t="shared" ref="K66:L66" si="7">+K53+K63</f>
        <v>308679.75</v>
      </c>
      <c r="L66" s="227">
        <f t="shared" si="7"/>
        <v>1333398.25</v>
      </c>
      <c r="M66" s="99"/>
      <c r="N66" s="219">
        <f>+I66-K66</f>
        <v>1333398.25</v>
      </c>
    </row>
    <row r="67" spans="3:15">
      <c r="I67" s="211"/>
      <c r="J67" s="212"/>
    </row>
    <row r="68" spans="3:15">
      <c r="D68" s="88"/>
      <c r="E68" s="77" t="s">
        <v>211</v>
      </c>
      <c r="H68" s="77"/>
      <c r="I68" s="77"/>
      <c r="J68" s="77"/>
    </row>
    <row r="69" spans="3:15">
      <c r="C69" s="76">
        <v>415</v>
      </c>
      <c r="D69" s="88"/>
      <c r="E69" s="88"/>
      <c r="G69" s="99" t="s">
        <v>205</v>
      </c>
      <c r="H69" s="77"/>
      <c r="I69" s="77">
        <v>210000</v>
      </c>
      <c r="J69" s="77"/>
      <c r="K69" s="202">
        <f>192509.86+17934.58</f>
        <v>210444.44</v>
      </c>
      <c r="L69" s="225">
        <f t="shared" ref="L69:L71" si="8">I69-K69</f>
        <v>-444.44000000000233</v>
      </c>
    </row>
    <row r="70" spans="3:15">
      <c r="C70" s="76">
        <v>301</v>
      </c>
      <c r="D70" s="88"/>
      <c r="E70" s="88"/>
      <c r="G70" s="76" t="s">
        <v>206</v>
      </c>
      <c r="H70" s="77"/>
      <c r="I70" s="77"/>
      <c r="J70" s="77"/>
      <c r="K70" s="202">
        <v>35698</v>
      </c>
      <c r="L70" s="225">
        <f t="shared" si="8"/>
        <v>-35698</v>
      </c>
    </row>
    <row r="71" spans="3:15">
      <c r="C71" s="76">
        <v>412</v>
      </c>
      <c r="D71" s="88"/>
      <c r="E71" s="88"/>
      <c r="G71" s="76" t="s">
        <v>212</v>
      </c>
      <c r="H71" s="77"/>
      <c r="I71" s="77"/>
      <c r="J71" s="77"/>
      <c r="K71" s="202">
        <v>31368</v>
      </c>
      <c r="L71" s="225">
        <f t="shared" si="8"/>
        <v>-31368</v>
      </c>
    </row>
    <row r="72" spans="3:15">
      <c r="D72" s="88"/>
      <c r="E72" s="88"/>
      <c r="H72" s="77"/>
      <c r="I72" s="77"/>
      <c r="J72" s="77"/>
    </row>
    <row r="73" spans="3:15">
      <c r="D73" s="88"/>
      <c r="E73" s="88"/>
      <c r="G73" s="77" t="s">
        <v>207</v>
      </c>
      <c r="H73" s="77"/>
      <c r="I73" s="217">
        <f>SUM(I69:I72)</f>
        <v>210000</v>
      </c>
      <c r="J73" s="77"/>
      <c r="K73" s="217">
        <f>SUM(K69:K72)</f>
        <v>277510.44</v>
      </c>
      <c r="L73" s="217">
        <f>SUM(L69:L72)</f>
        <v>-67510.44</v>
      </c>
      <c r="N73" s="219">
        <f>+I73-K73</f>
        <v>-67510.44</v>
      </c>
      <c r="O73" s="225">
        <f>+L73+L66</f>
        <v>1265887.81</v>
      </c>
    </row>
    <row r="74" spans="3:15">
      <c r="D74" s="88"/>
      <c r="E74" s="88"/>
      <c r="G74" s="77"/>
      <c r="H74" s="77"/>
      <c r="I74" s="77"/>
      <c r="J74" s="77"/>
    </row>
    <row r="75" spans="3:15">
      <c r="D75" s="88"/>
      <c r="E75" s="88"/>
      <c r="G75" s="77"/>
      <c r="H75" s="77"/>
      <c r="I75" s="230">
        <f>+I73+I66</f>
        <v>1852078</v>
      </c>
      <c r="J75" s="231"/>
      <c r="K75" s="230">
        <f>+K73+K66</f>
        <v>586190.18999999994</v>
      </c>
      <c r="L75" s="230">
        <f>+L73+L66</f>
        <v>1265887.81</v>
      </c>
      <c r="N75" s="219">
        <f>+I75-K75</f>
        <v>1265887.81</v>
      </c>
    </row>
    <row r="76" spans="3:15">
      <c r="D76" s="88"/>
      <c r="E76" s="88"/>
      <c r="G76" s="77"/>
      <c r="H76" s="77"/>
      <c r="I76" s="77"/>
      <c r="J76" s="77"/>
    </row>
    <row r="77" spans="3:15">
      <c r="D77" s="88"/>
      <c r="E77" s="88"/>
    </row>
    <row r="78" spans="3:15">
      <c r="D78" s="88"/>
      <c r="E78" s="88"/>
      <c r="G78" s="77"/>
      <c r="H78" s="77"/>
      <c r="I78" s="77"/>
      <c r="J78" s="77"/>
    </row>
  </sheetData>
  <mergeCells count="5">
    <mergeCell ref="C7:D7"/>
    <mergeCell ref="A8:J8"/>
    <mergeCell ref="C9:D9"/>
    <mergeCell ref="C11:D11"/>
    <mergeCell ref="C20:D20"/>
  </mergeCells>
  <pageMargins left="1" right="0.33" top="0.5" bottom="0.28999999999999998" header="0.5" footer="0.25"/>
  <pageSetup scale="59" orientation="portrait" r:id="rId1"/>
  <headerFooter alignWithMargins="0">
    <oddFooter xml:space="preserve">&amp;L&amp;F&amp;RPage &amp;P&amp; of &amp;P        </oddFooter>
  </headerFooter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0" sqref="C40:L40"/>
    </sheetView>
  </sheetViews>
  <sheetFormatPr defaultRowHeight="12.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0" sqref="C40:L40"/>
    </sheetView>
  </sheetViews>
  <sheetFormatPr defaultRowHeight="12.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30"/>
  <sheetViews>
    <sheetView showGridLines="0" workbookViewId="0">
      <selection activeCell="O9" sqref="O9"/>
    </sheetView>
  </sheetViews>
  <sheetFormatPr defaultRowHeight="12.5"/>
  <cols>
    <col min="1" max="1" width="8.7265625" style="689"/>
    <col min="2" max="2" width="22" style="689" customWidth="1"/>
    <col min="3" max="3" width="2.453125" style="689" customWidth="1"/>
    <col min="4" max="4" width="12.36328125" style="689" bestFit="1" customWidth="1"/>
    <col min="5" max="5" width="4.6328125" style="689" customWidth="1"/>
    <col min="6" max="6" width="13.453125" style="689" bestFit="1" customWidth="1"/>
    <col min="7" max="7" width="13" style="689" hidden="1" customWidth="1"/>
    <col min="8" max="8" width="12.08984375" style="689" customWidth="1"/>
    <col min="9" max="9" width="11.6328125" style="689" bestFit="1" customWidth="1"/>
    <col min="10" max="10" width="1.90625" style="689" customWidth="1"/>
    <col min="11" max="11" width="11.6328125" style="689" bestFit="1" customWidth="1"/>
    <col min="12" max="12" width="4.26953125" style="689" customWidth="1"/>
    <col min="13" max="13" width="12.36328125" style="689" bestFit="1" customWidth="1"/>
    <col min="14" max="14" width="4" style="689" customWidth="1"/>
    <col min="15" max="15" width="12.1796875" style="689" bestFit="1" customWidth="1"/>
    <col min="16" max="252" width="8.7265625" style="689"/>
    <col min="253" max="253" width="28.453125" style="689" customWidth="1"/>
    <col min="254" max="254" width="2.453125" style="689" customWidth="1"/>
    <col min="255" max="256" width="10.36328125" style="689" bestFit="1" customWidth="1"/>
    <col min="257" max="257" width="11.36328125" style="689" bestFit="1" customWidth="1"/>
    <col min="258" max="258" width="3.08984375" style="689" customWidth="1"/>
    <col min="259" max="259" width="10.90625" style="689" bestFit="1" customWidth="1"/>
    <col min="260" max="260" width="14" style="689" bestFit="1" customWidth="1"/>
    <col min="261" max="261" width="9.6328125" style="689" bestFit="1" customWidth="1"/>
    <col min="262" max="262" width="1.90625" style="689" customWidth="1"/>
    <col min="263" max="263" width="11.36328125" style="689" bestFit="1" customWidth="1"/>
    <col min="264" max="508" width="8.7265625" style="689"/>
    <col min="509" max="509" width="28.453125" style="689" customWidth="1"/>
    <col min="510" max="510" width="2.453125" style="689" customWidth="1"/>
    <col min="511" max="512" width="10.36328125" style="689" bestFit="1" customWidth="1"/>
    <col min="513" max="513" width="11.36328125" style="689" bestFit="1" customWidth="1"/>
    <col min="514" max="514" width="3.08984375" style="689" customWidth="1"/>
    <col min="515" max="515" width="10.90625" style="689" bestFit="1" customWidth="1"/>
    <col min="516" max="516" width="14" style="689" bestFit="1" customWidth="1"/>
    <col min="517" max="517" width="9.6328125" style="689" bestFit="1" customWidth="1"/>
    <col min="518" max="518" width="1.90625" style="689" customWidth="1"/>
    <col min="519" max="519" width="11.36328125" style="689" bestFit="1" customWidth="1"/>
    <col min="520" max="764" width="8.7265625" style="689"/>
    <col min="765" max="765" width="28.453125" style="689" customWidth="1"/>
    <col min="766" max="766" width="2.453125" style="689" customWidth="1"/>
    <col min="767" max="768" width="10.36328125" style="689" bestFit="1" customWidth="1"/>
    <col min="769" max="769" width="11.36328125" style="689" bestFit="1" customWidth="1"/>
    <col min="770" max="770" width="3.08984375" style="689" customWidth="1"/>
    <col min="771" max="771" width="10.90625" style="689" bestFit="1" customWidth="1"/>
    <col min="772" max="772" width="14" style="689" bestFit="1" customWidth="1"/>
    <col min="773" max="773" width="9.6328125" style="689" bestFit="1" customWidth="1"/>
    <col min="774" max="774" width="1.90625" style="689" customWidth="1"/>
    <col min="775" max="775" width="11.36328125" style="689" bestFit="1" customWidth="1"/>
    <col min="776" max="1020" width="8.7265625" style="689"/>
    <col min="1021" max="1021" width="28.453125" style="689" customWidth="1"/>
    <col min="1022" max="1022" width="2.453125" style="689" customWidth="1"/>
    <col min="1023" max="1024" width="10.36328125" style="689" bestFit="1" customWidth="1"/>
    <col min="1025" max="1025" width="11.36328125" style="689" bestFit="1" customWidth="1"/>
    <col min="1026" max="1026" width="3.08984375" style="689" customWidth="1"/>
    <col min="1027" max="1027" width="10.90625" style="689" bestFit="1" customWidth="1"/>
    <col min="1028" max="1028" width="14" style="689" bestFit="1" customWidth="1"/>
    <col min="1029" max="1029" width="9.6328125" style="689" bestFit="1" customWidth="1"/>
    <col min="1030" max="1030" width="1.90625" style="689" customWidth="1"/>
    <col min="1031" max="1031" width="11.36328125" style="689" bestFit="1" customWidth="1"/>
    <col min="1032" max="1276" width="8.7265625" style="689"/>
    <col min="1277" max="1277" width="28.453125" style="689" customWidth="1"/>
    <col min="1278" max="1278" width="2.453125" style="689" customWidth="1"/>
    <col min="1279" max="1280" width="10.36328125" style="689" bestFit="1" customWidth="1"/>
    <col min="1281" max="1281" width="11.36328125" style="689" bestFit="1" customWidth="1"/>
    <col min="1282" max="1282" width="3.08984375" style="689" customWidth="1"/>
    <col min="1283" max="1283" width="10.90625" style="689" bestFit="1" customWidth="1"/>
    <col min="1284" max="1284" width="14" style="689" bestFit="1" customWidth="1"/>
    <col min="1285" max="1285" width="9.6328125" style="689" bestFit="1" customWidth="1"/>
    <col min="1286" max="1286" width="1.90625" style="689" customWidth="1"/>
    <col min="1287" max="1287" width="11.36328125" style="689" bestFit="1" customWidth="1"/>
    <col min="1288" max="1532" width="8.7265625" style="689"/>
    <col min="1533" max="1533" width="28.453125" style="689" customWidth="1"/>
    <col min="1534" max="1534" width="2.453125" style="689" customWidth="1"/>
    <col min="1535" max="1536" width="10.36328125" style="689" bestFit="1" customWidth="1"/>
    <col min="1537" max="1537" width="11.36328125" style="689" bestFit="1" customWidth="1"/>
    <col min="1538" max="1538" width="3.08984375" style="689" customWidth="1"/>
    <col min="1539" max="1539" width="10.90625" style="689" bestFit="1" customWidth="1"/>
    <col min="1540" max="1540" width="14" style="689" bestFit="1" customWidth="1"/>
    <col min="1541" max="1541" width="9.6328125" style="689" bestFit="1" customWidth="1"/>
    <col min="1542" max="1542" width="1.90625" style="689" customWidth="1"/>
    <col min="1543" max="1543" width="11.36328125" style="689" bestFit="1" customWidth="1"/>
    <col min="1544" max="1788" width="8.7265625" style="689"/>
    <col min="1789" max="1789" width="28.453125" style="689" customWidth="1"/>
    <col min="1790" max="1790" width="2.453125" style="689" customWidth="1"/>
    <col min="1791" max="1792" width="10.36328125" style="689" bestFit="1" customWidth="1"/>
    <col min="1793" max="1793" width="11.36328125" style="689" bestFit="1" customWidth="1"/>
    <col min="1794" max="1794" width="3.08984375" style="689" customWidth="1"/>
    <col min="1795" max="1795" width="10.90625" style="689" bestFit="1" customWidth="1"/>
    <col min="1796" max="1796" width="14" style="689" bestFit="1" customWidth="1"/>
    <col min="1797" max="1797" width="9.6328125" style="689" bestFit="1" customWidth="1"/>
    <col min="1798" max="1798" width="1.90625" style="689" customWidth="1"/>
    <col min="1799" max="1799" width="11.36328125" style="689" bestFit="1" customWidth="1"/>
    <col min="1800" max="2044" width="8.7265625" style="689"/>
    <col min="2045" max="2045" width="28.453125" style="689" customWidth="1"/>
    <col min="2046" max="2046" width="2.453125" style="689" customWidth="1"/>
    <col min="2047" max="2048" width="10.36328125" style="689" bestFit="1" customWidth="1"/>
    <col min="2049" max="2049" width="11.36328125" style="689" bestFit="1" customWidth="1"/>
    <col min="2050" max="2050" width="3.08984375" style="689" customWidth="1"/>
    <col min="2051" max="2051" width="10.90625" style="689" bestFit="1" customWidth="1"/>
    <col min="2052" max="2052" width="14" style="689" bestFit="1" customWidth="1"/>
    <col min="2053" max="2053" width="9.6328125" style="689" bestFit="1" customWidth="1"/>
    <col min="2054" max="2054" width="1.90625" style="689" customWidth="1"/>
    <col min="2055" max="2055" width="11.36328125" style="689" bestFit="1" customWidth="1"/>
    <col min="2056" max="2300" width="8.7265625" style="689"/>
    <col min="2301" max="2301" width="28.453125" style="689" customWidth="1"/>
    <col min="2302" max="2302" width="2.453125" style="689" customWidth="1"/>
    <col min="2303" max="2304" width="10.36328125" style="689" bestFit="1" customWidth="1"/>
    <col min="2305" max="2305" width="11.36328125" style="689" bestFit="1" customWidth="1"/>
    <col min="2306" max="2306" width="3.08984375" style="689" customWidth="1"/>
    <col min="2307" max="2307" width="10.90625" style="689" bestFit="1" customWidth="1"/>
    <col min="2308" max="2308" width="14" style="689" bestFit="1" customWidth="1"/>
    <col min="2309" max="2309" width="9.6328125" style="689" bestFit="1" customWidth="1"/>
    <col min="2310" max="2310" width="1.90625" style="689" customWidth="1"/>
    <col min="2311" max="2311" width="11.36328125" style="689" bestFit="1" customWidth="1"/>
    <col min="2312" max="2556" width="8.7265625" style="689"/>
    <col min="2557" max="2557" width="28.453125" style="689" customWidth="1"/>
    <col min="2558" max="2558" width="2.453125" style="689" customWidth="1"/>
    <col min="2559" max="2560" width="10.36328125" style="689" bestFit="1" customWidth="1"/>
    <col min="2561" max="2561" width="11.36328125" style="689" bestFit="1" customWidth="1"/>
    <col min="2562" max="2562" width="3.08984375" style="689" customWidth="1"/>
    <col min="2563" max="2563" width="10.90625" style="689" bestFit="1" customWidth="1"/>
    <col min="2564" max="2564" width="14" style="689" bestFit="1" customWidth="1"/>
    <col min="2565" max="2565" width="9.6328125" style="689" bestFit="1" customWidth="1"/>
    <col min="2566" max="2566" width="1.90625" style="689" customWidth="1"/>
    <col min="2567" max="2567" width="11.36328125" style="689" bestFit="1" customWidth="1"/>
    <col min="2568" max="2812" width="8.7265625" style="689"/>
    <col min="2813" max="2813" width="28.453125" style="689" customWidth="1"/>
    <col min="2814" max="2814" width="2.453125" style="689" customWidth="1"/>
    <col min="2815" max="2816" width="10.36328125" style="689" bestFit="1" customWidth="1"/>
    <col min="2817" max="2817" width="11.36328125" style="689" bestFit="1" customWidth="1"/>
    <col min="2818" max="2818" width="3.08984375" style="689" customWidth="1"/>
    <col min="2819" max="2819" width="10.90625" style="689" bestFit="1" customWidth="1"/>
    <col min="2820" max="2820" width="14" style="689" bestFit="1" customWidth="1"/>
    <col min="2821" max="2821" width="9.6328125" style="689" bestFit="1" customWidth="1"/>
    <col min="2822" max="2822" width="1.90625" style="689" customWidth="1"/>
    <col min="2823" max="2823" width="11.36328125" style="689" bestFit="1" customWidth="1"/>
    <col min="2824" max="3068" width="8.7265625" style="689"/>
    <col min="3069" max="3069" width="28.453125" style="689" customWidth="1"/>
    <col min="3070" max="3070" width="2.453125" style="689" customWidth="1"/>
    <col min="3071" max="3072" width="10.36328125" style="689" bestFit="1" customWidth="1"/>
    <col min="3073" max="3073" width="11.36328125" style="689" bestFit="1" customWidth="1"/>
    <col min="3074" max="3074" width="3.08984375" style="689" customWidth="1"/>
    <col min="3075" max="3075" width="10.90625" style="689" bestFit="1" customWidth="1"/>
    <col min="3076" max="3076" width="14" style="689" bestFit="1" customWidth="1"/>
    <col min="3077" max="3077" width="9.6328125" style="689" bestFit="1" customWidth="1"/>
    <col min="3078" max="3078" width="1.90625" style="689" customWidth="1"/>
    <col min="3079" max="3079" width="11.36328125" style="689" bestFit="1" customWidth="1"/>
    <col min="3080" max="3324" width="8.7265625" style="689"/>
    <col min="3325" max="3325" width="28.453125" style="689" customWidth="1"/>
    <col min="3326" max="3326" width="2.453125" style="689" customWidth="1"/>
    <col min="3327" max="3328" width="10.36328125" style="689" bestFit="1" customWidth="1"/>
    <col min="3329" max="3329" width="11.36328125" style="689" bestFit="1" customWidth="1"/>
    <col min="3330" max="3330" width="3.08984375" style="689" customWidth="1"/>
    <col min="3331" max="3331" width="10.90625" style="689" bestFit="1" customWidth="1"/>
    <col min="3332" max="3332" width="14" style="689" bestFit="1" customWidth="1"/>
    <col min="3333" max="3333" width="9.6328125" style="689" bestFit="1" customWidth="1"/>
    <col min="3334" max="3334" width="1.90625" style="689" customWidth="1"/>
    <col min="3335" max="3335" width="11.36328125" style="689" bestFit="1" customWidth="1"/>
    <col min="3336" max="3580" width="8.7265625" style="689"/>
    <col min="3581" max="3581" width="28.453125" style="689" customWidth="1"/>
    <col min="3582" max="3582" width="2.453125" style="689" customWidth="1"/>
    <col min="3583" max="3584" width="10.36328125" style="689" bestFit="1" customWidth="1"/>
    <col min="3585" max="3585" width="11.36328125" style="689" bestFit="1" customWidth="1"/>
    <col min="3586" max="3586" width="3.08984375" style="689" customWidth="1"/>
    <col min="3587" max="3587" width="10.90625" style="689" bestFit="1" customWidth="1"/>
    <col min="3588" max="3588" width="14" style="689" bestFit="1" customWidth="1"/>
    <col min="3589" max="3589" width="9.6328125" style="689" bestFit="1" customWidth="1"/>
    <col min="3590" max="3590" width="1.90625" style="689" customWidth="1"/>
    <col min="3591" max="3591" width="11.36328125" style="689" bestFit="1" customWidth="1"/>
    <col min="3592" max="3836" width="8.7265625" style="689"/>
    <col min="3837" max="3837" width="28.453125" style="689" customWidth="1"/>
    <col min="3838" max="3838" width="2.453125" style="689" customWidth="1"/>
    <col min="3839" max="3840" width="10.36328125" style="689" bestFit="1" customWidth="1"/>
    <col min="3841" max="3841" width="11.36328125" style="689" bestFit="1" customWidth="1"/>
    <col min="3842" max="3842" width="3.08984375" style="689" customWidth="1"/>
    <col min="3843" max="3843" width="10.90625" style="689" bestFit="1" customWidth="1"/>
    <col min="3844" max="3844" width="14" style="689" bestFit="1" customWidth="1"/>
    <col min="3845" max="3845" width="9.6328125" style="689" bestFit="1" customWidth="1"/>
    <col min="3846" max="3846" width="1.90625" style="689" customWidth="1"/>
    <col min="3847" max="3847" width="11.36328125" style="689" bestFit="1" customWidth="1"/>
    <col min="3848" max="4092" width="8.7265625" style="689"/>
    <col min="4093" max="4093" width="28.453125" style="689" customWidth="1"/>
    <col min="4094" max="4094" width="2.453125" style="689" customWidth="1"/>
    <col min="4095" max="4096" width="10.36328125" style="689" bestFit="1" customWidth="1"/>
    <col min="4097" max="4097" width="11.36328125" style="689" bestFit="1" customWidth="1"/>
    <col min="4098" max="4098" width="3.08984375" style="689" customWidth="1"/>
    <col min="4099" max="4099" width="10.90625" style="689" bestFit="1" customWidth="1"/>
    <col min="4100" max="4100" width="14" style="689" bestFit="1" customWidth="1"/>
    <col min="4101" max="4101" width="9.6328125" style="689" bestFit="1" customWidth="1"/>
    <col min="4102" max="4102" width="1.90625" style="689" customWidth="1"/>
    <col min="4103" max="4103" width="11.36328125" style="689" bestFit="1" customWidth="1"/>
    <col min="4104" max="4348" width="8.7265625" style="689"/>
    <col min="4349" max="4349" width="28.453125" style="689" customWidth="1"/>
    <col min="4350" max="4350" width="2.453125" style="689" customWidth="1"/>
    <col min="4351" max="4352" width="10.36328125" style="689" bestFit="1" customWidth="1"/>
    <col min="4353" max="4353" width="11.36328125" style="689" bestFit="1" customWidth="1"/>
    <col min="4354" max="4354" width="3.08984375" style="689" customWidth="1"/>
    <col min="4355" max="4355" width="10.90625" style="689" bestFit="1" customWidth="1"/>
    <col min="4356" max="4356" width="14" style="689" bestFit="1" customWidth="1"/>
    <col min="4357" max="4357" width="9.6328125" style="689" bestFit="1" customWidth="1"/>
    <col min="4358" max="4358" width="1.90625" style="689" customWidth="1"/>
    <col min="4359" max="4359" width="11.36328125" style="689" bestFit="1" customWidth="1"/>
    <col min="4360" max="4604" width="8.7265625" style="689"/>
    <col min="4605" max="4605" width="28.453125" style="689" customWidth="1"/>
    <col min="4606" max="4606" width="2.453125" style="689" customWidth="1"/>
    <col min="4607" max="4608" width="10.36328125" style="689" bestFit="1" customWidth="1"/>
    <col min="4609" max="4609" width="11.36328125" style="689" bestFit="1" customWidth="1"/>
    <col min="4610" max="4610" width="3.08984375" style="689" customWidth="1"/>
    <col min="4611" max="4611" width="10.90625" style="689" bestFit="1" customWidth="1"/>
    <col min="4612" max="4612" width="14" style="689" bestFit="1" customWidth="1"/>
    <col min="4613" max="4613" width="9.6328125" style="689" bestFit="1" customWidth="1"/>
    <col min="4614" max="4614" width="1.90625" style="689" customWidth="1"/>
    <col min="4615" max="4615" width="11.36328125" style="689" bestFit="1" customWidth="1"/>
    <col min="4616" max="4860" width="8.7265625" style="689"/>
    <col min="4861" max="4861" width="28.453125" style="689" customWidth="1"/>
    <col min="4862" max="4862" width="2.453125" style="689" customWidth="1"/>
    <col min="4863" max="4864" width="10.36328125" style="689" bestFit="1" customWidth="1"/>
    <col min="4865" max="4865" width="11.36328125" style="689" bestFit="1" customWidth="1"/>
    <col min="4866" max="4866" width="3.08984375" style="689" customWidth="1"/>
    <col min="4867" max="4867" width="10.90625" style="689" bestFit="1" customWidth="1"/>
    <col min="4868" max="4868" width="14" style="689" bestFit="1" customWidth="1"/>
    <col min="4869" max="4869" width="9.6328125" style="689" bestFit="1" customWidth="1"/>
    <col min="4870" max="4870" width="1.90625" style="689" customWidth="1"/>
    <col min="4871" max="4871" width="11.36328125" style="689" bestFit="1" customWidth="1"/>
    <col min="4872" max="5116" width="8.7265625" style="689"/>
    <col min="5117" max="5117" width="28.453125" style="689" customWidth="1"/>
    <col min="5118" max="5118" width="2.453125" style="689" customWidth="1"/>
    <col min="5119" max="5120" width="10.36328125" style="689" bestFit="1" customWidth="1"/>
    <col min="5121" max="5121" width="11.36328125" style="689" bestFit="1" customWidth="1"/>
    <col min="5122" max="5122" width="3.08984375" style="689" customWidth="1"/>
    <col min="5123" max="5123" width="10.90625" style="689" bestFit="1" customWidth="1"/>
    <col min="5124" max="5124" width="14" style="689" bestFit="1" customWidth="1"/>
    <col min="5125" max="5125" width="9.6328125" style="689" bestFit="1" customWidth="1"/>
    <col min="5126" max="5126" width="1.90625" style="689" customWidth="1"/>
    <col min="5127" max="5127" width="11.36328125" style="689" bestFit="1" customWidth="1"/>
    <col min="5128" max="5372" width="8.7265625" style="689"/>
    <col min="5373" max="5373" width="28.453125" style="689" customWidth="1"/>
    <col min="5374" max="5374" width="2.453125" style="689" customWidth="1"/>
    <col min="5375" max="5376" width="10.36328125" style="689" bestFit="1" customWidth="1"/>
    <col min="5377" max="5377" width="11.36328125" style="689" bestFit="1" customWidth="1"/>
    <col min="5378" max="5378" width="3.08984375" style="689" customWidth="1"/>
    <col min="5379" max="5379" width="10.90625" style="689" bestFit="1" customWidth="1"/>
    <col min="5380" max="5380" width="14" style="689" bestFit="1" customWidth="1"/>
    <col min="5381" max="5381" width="9.6328125" style="689" bestFit="1" customWidth="1"/>
    <col min="5382" max="5382" width="1.90625" style="689" customWidth="1"/>
    <col min="5383" max="5383" width="11.36328125" style="689" bestFit="1" customWidth="1"/>
    <col min="5384" max="5628" width="8.7265625" style="689"/>
    <col min="5629" max="5629" width="28.453125" style="689" customWidth="1"/>
    <col min="5630" max="5630" width="2.453125" style="689" customWidth="1"/>
    <col min="5631" max="5632" width="10.36328125" style="689" bestFit="1" customWidth="1"/>
    <col min="5633" max="5633" width="11.36328125" style="689" bestFit="1" customWidth="1"/>
    <col min="5634" max="5634" width="3.08984375" style="689" customWidth="1"/>
    <col min="5635" max="5635" width="10.90625" style="689" bestFit="1" customWidth="1"/>
    <col min="5636" max="5636" width="14" style="689" bestFit="1" customWidth="1"/>
    <col min="5637" max="5637" width="9.6328125" style="689" bestFit="1" customWidth="1"/>
    <col min="5638" max="5638" width="1.90625" style="689" customWidth="1"/>
    <col min="5639" max="5639" width="11.36328125" style="689" bestFit="1" customWidth="1"/>
    <col min="5640" max="5884" width="8.7265625" style="689"/>
    <col min="5885" max="5885" width="28.453125" style="689" customWidth="1"/>
    <col min="5886" max="5886" width="2.453125" style="689" customWidth="1"/>
    <col min="5887" max="5888" width="10.36328125" style="689" bestFit="1" customWidth="1"/>
    <col min="5889" max="5889" width="11.36328125" style="689" bestFit="1" customWidth="1"/>
    <col min="5890" max="5890" width="3.08984375" style="689" customWidth="1"/>
    <col min="5891" max="5891" width="10.90625" style="689" bestFit="1" customWidth="1"/>
    <col min="5892" max="5892" width="14" style="689" bestFit="1" customWidth="1"/>
    <col min="5893" max="5893" width="9.6328125" style="689" bestFit="1" customWidth="1"/>
    <col min="5894" max="5894" width="1.90625" style="689" customWidth="1"/>
    <col min="5895" max="5895" width="11.36328125" style="689" bestFit="1" customWidth="1"/>
    <col min="5896" max="6140" width="8.7265625" style="689"/>
    <col min="6141" max="6141" width="28.453125" style="689" customWidth="1"/>
    <col min="6142" max="6142" width="2.453125" style="689" customWidth="1"/>
    <col min="6143" max="6144" width="10.36328125" style="689" bestFit="1" customWidth="1"/>
    <col min="6145" max="6145" width="11.36328125" style="689" bestFit="1" customWidth="1"/>
    <col min="6146" max="6146" width="3.08984375" style="689" customWidth="1"/>
    <col min="6147" max="6147" width="10.90625" style="689" bestFit="1" customWidth="1"/>
    <col min="6148" max="6148" width="14" style="689" bestFit="1" customWidth="1"/>
    <col min="6149" max="6149" width="9.6328125" style="689" bestFit="1" customWidth="1"/>
    <col min="6150" max="6150" width="1.90625" style="689" customWidth="1"/>
    <col min="6151" max="6151" width="11.36328125" style="689" bestFit="1" customWidth="1"/>
    <col min="6152" max="6396" width="8.7265625" style="689"/>
    <col min="6397" max="6397" width="28.453125" style="689" customWidth="1"/>
    <col min="6398" max="6398" width="2.453125" style="689" customWidth="1"/>
    <col min="6399" max="6400" width="10.36328125" style="689" bestFit="1" customWidth="1"/>
    <col min="6401" max="6401" width="11.36328125" style="689" bestFit="1" customWidth="1"/>
    <col min="6402" max="6402" width="3.08984375" style="689" customWidth="1"/>
    <col min="6403" max="6403" width="10.90625" style="689" bestFit="1" customWidth="1"/>
    <col min="6404" max="6404" width="14" style="689" bestFit="1" customWidth="1"/>
    <col min="6405" max="6405" width="9.6328125" style="689" bestFit="1" customWidth="1"/>
    <col min="6406" max="6406" width="1.90625" style="689" customWidth="1"/>
    <col min="6407" max="6407" width="11.36328125" style="689" bestFit="1" customWidth="1"/>
    <col min="6408" max="6652" width="8.7265625" style="689"/>
    <col min="6653" max="6653" width="28.453125" style="689" customWidth="1"/>
    <col min="6654" max="6654" width="2.453125" style="689" customWidth="1"/>
    <col min="6655" max="6656" width="10.36328125" style="689" bestFit="1" customWidth="1"/>
    <col min="6657" max="6657" width="11.36328125" style="689" bestFit="1" customWidth="1"/>
    <col min="6658" max="6658" width="3.08984375" style="689" customWidth="1"/>
    <col min="6659" max="6659" width="10.90625" style="689" bestFit="1" customWidth="1"/>
    <col min="6660" max="6660" width="14" style="689" bestFit="1" customWidth="1"/>
    <col min="6661" max="6661" width="9.6328125" style="689" bestFit="1" customWidth="1"/>
    <col min="6662" max="6662" width="1.90625" style="689" customWidth="1"/>
    <col min="6663" max="6663" width="11.36328125" style="689" bestFit="1" customWidth="1"/>
    <col min="6664" max="6908" width="8.7265625" style="689"/>
    <col min="6909" max="6909" width="28.453125" style="689" customWidth="1"/>
    <col min="6910" max="6910" width="2.453125" style="689" customWidth="1"/>
    <col min="6911" max="6912" width="10.36328125" style="689" bestFit="1" customWidth="1"/>
    <col min="6913" max="6913" width="11.36328125" style="689" bestFit="1" customWidth="1"/>
    <col min="6914" max="6914" width="3.08984375" style="689" customWidth="1"/>
    <col min="6915" max="6915" width="10.90625" style="689" bestFit="1" customWidth="1"/>
    <col min="6916" max="6916" width="14" style="689" bestFit="1" customWidth="1"/>
    <col min="6917" max="6917" width="9.6328125" style="689" bestFit="1" customWidth="1"/>
    <col min="6918" max="6918" width="1.90625" style="689" customWidth="1"/>
    <col min="6919" max="6919" width="11.36328125" style="689" bestFit="1" customWidth="1"/>
    <col min="6920" max="7164" width="8.7265625" style="689"/>
    <col min="7165" max="7165" width="28.453125" style="689" customWidth="1"/>
    <col min="7166" max="7166" width="2.453125" style="689" customWidth="1"/>
    <col min="7167" max="7168" width="10.36328125" style="689" bestFit="1" customWidth="1"/>
    <col min="7169" max="7169" width="11.36328125" style="689" bestFit="1" customWidth="1"/>
    <col min="7170" max="7170" width="3.08984375" style="689" customWidth="1"/>
    <col min="7171" max="7171" width="10.90625" style="689" bestFit="1" customWidth="1"/>
    <col min="7172" max="7172" width="14" style="689" bestFit="1" customWidth="1"/>
    <col min="7173" max="7173" width="9.6328125" style="689" bestFit="1" customWidth="1"/>
    <col min="7174" max="7174" width="1.90625" style="689" customWidth="1"/>
    <col min="7175" max="7175" width="11.36328125" style="689" bestFit="1" customWidth="1"/>
    <col min="7176" max="7420" width="8.7265625" style="689"/>
    <col min="7421" max="7421" width="28.453125" style="689" customWidth="1"/>
    <col min="7422" max="7422" width="2.453125" style="689" customWidth="1"/>
    <col min="7423" max="7424" width="10.36328125" style="689" bestFit="1" customWidth="1"/>
    <col min="7425" max="7425" width="11.36328125" style="689" bestFit="1" customWidth="1"/>
    <col min="7426" max="7426" width="3.08984375" style="689" customWidth="1"/>
    <col min="7427" max="7427" width="10.90625" style="689" bestFit="1" customWidth="1"/>
    <col min="7428" max="7428" width="14" style="689" bestFit="1" customWidth="1"/>
    <col min="7429" max="7429" width="9.6328125" style="689" bestFit="1" customWidth="1"/>
    <col min="7430" max="7430" width="1.90625" style="689" customWidth="1"/>
    <col min="7431" max="7431" width="11.36328125" style="689" bestFit="1" customWidth="1"/>
    <col min="7432" max="7676" width="8.7265625" style="689"/>
    <col min="7677" max="7677" width="28.453125" style="689" customWidth="1"/>
    <col min="7678" max="7678" width="2.453125" style="689" customWidth="1"/>
    <col min="7679" max="7680" width="10.36328125" style="689" bestFit="1" customWidth="1"/>
    <col min="7681" max="7681" width="11.36328125" style="689" bestFit="1" customWidth="1"/>
    <col min="7682" max="7682" width="3.08984375" style="689" customWidth="1"/>
    <col min="7683" max="7683" width="10.90625" style="689" bestFit="1" customWidth="1"/>
    <col min="7684" max="7684" width="14" style="689" bestFit="1" customWidth="1"/>
    <col min="7685" max="7685" width="9.6328125" style="689" bestFit="1" customWidth="1"/>
    <col min="7686" max="7686" width="1.90625" style="689" customWidth="1"/>
    <col min="7687" max="7687" width="11.36328125" style="689" bestFit="1" customWidth="1"/>
    <col min="7688" max="7932" width="8.7265625" style="689"/>
    <col min="7933" max="7933" width="28.453125" style="689" customWidth="1"/>
    <col min="7934" max="7934" width="2.453125" style="689" customWidth="1"/>
    <col min="7935" max="7936" width="10.36328125" style="689" bestFit="1" customWidth="1"/>
    <col min="7937" max="7937" width="11.36328125" style="689" bestFit="1" customWidth="1"/>
    <col min="7938" max="7938" width="3.08984375" style="689" customWidth="1"/>
    <col min="7939" max="7939" width="10.90625" style="689" bestFit="1" customWidth="1"/>
    <col min="7940" max="7940" width="14" style="689" bestFit="1" customWidth="1"/>
    <col min="7941" max="7941" width="9.6328125" style="689" bestFit="1" customWidth="1"/>
    <col min="7942" max="7942" width="1.90625" style="689" customWidth="1"/>
    <col min="7943" max="7943" width="11.36328125" style="689" bestFit="1" customWidth="1"/>
    <col min="7944" max="8188" width="8.7265625" style="689"/>
    <col min="8189" max="8189" width="28.453125" style="689" customWidth="1"/>
    <col min="8190" max="8190" width="2.453125" style="689" customWidth="1"/>
    <col min="8191" max="8192" width="10.36328125" style="689" bestFit="1" customWidth="1"/>
    <col min="8193" max="8193" width="11.36328125" style="689" bestFit="1" customWidth="1"/>
    <col min="8194" max="8194" width="3.08984375" style="689" customWidth="1"/>
    <col min="8195" max="8195" width="10.90625" style="689" bestFit="1" customWidth="1"/>
    <col min="8196" max="8196" width="14" style="689" bestFit="1" customWidth="1"/>
    <col min="8197" max="8197" width="9.6328125" style="689" bestFit="1" customWidth="1"/>
    <col min="8198" max="8198" width="1.90625" style="689" customWidth="1"/>
    <col min="8199" max="8199" width="11.36328125" style="689" bestFit="1" customWidth="1"/>
    <col min="8200" max="8444" width="8.7265625" style="689"/>
    <col min="8445" max="8445" width="28.453125" style="689" customWidth="1"/>
    <col min="8446" max="8446" width="2.453125" style="689" customWidth="1"/>
    <col min="8447" max="8448" width="10.36328125" style="689" bestFit="1" customWidth="1"/>
    <col min="8449" max="8449" width="11.36328125" style="689" bestFit="1" customWidth="1"/>
    <col min="8450" max="8450" width="3.08984375" style="689" customWidth="1"/>
    <col min="8451" max="8451" width="10.90625" style="689" bestFit="1" customWidth="1"/>
    <col min="8452" max="8452" width="14" style="689" bestFit="1" customWidth="1"/>
    <col min="8453" max="8453" width="9.6328125" style="689" bestFit="1" customWidth="1"/>
    <col min="8454" max="8454" width="1.90625" style="689" customWidth="1"/>
    <col min="8455" max="8455" width="11.36328125" style="689" bestFit="1" customWidth="1"/>
    <col min="8456" max="8700" width="8.7265625" style="689"/>
    <col min="8701" max="8701" width="28.453125" style="689" customWidth="1"/>
    <col min="8702" max="8702" width="2.453125" style="689" customWidth="1"/>
    <col min="8703" max="8704" width="10.36328125" style="689" bestFit="1" customWidth="1"/>
    <col min="8705" max="8705" width="11.36328125" style="689" bestFit="1" customWidth="1"/>
    <col min="8706" max="8706" width="3.08984375" style="689" customWidth="1"/>
    <col min="8707" max="8707" width="10.90625" style="689" bestFit="1" customWidth="1"/>
    <col min="8708" max="8708" width="14" style="689" bestFit="1" customWidth="1"/>
    <col min="8709" max="8709" width="9.6328125" style="689" bestFit="1" customWidth="1"/>
    <col min="8710" max="8710" width="1.90625" style="689" customWidth="1"/>
    <col min="8711" max="8711" width="11.36328125" style="689" bestFit="1" customWidth="1"/>
    <col min="8712" max="8956" width="8.7265625" style="689"/>
    <col min="8957" max="8957" width="28.453125" style="689" customWidth="1"/>
    <col min="8958" max="8958" width="2.453125" style="689" customWidth="1"/>
    <col min="8959" max="8960" width="10.36328125" style="689" bestFit="1" customWidth="1"/>
    <col min="8961" max="8961" width="11.36328125" style="689" bestFit="1" customWidth="1"/>
    <col min="8962" max="8962" width="3.08984375" style="689" customWidth="1"/>
    <col min="8963" max="8963" width="10.90625" style="689" bestFit="1" customWidth="1"/>
    <col min="8964" max="8964" width="14" style="689" bestFit="1" customWidth="1"/>
    <col min="8965" max="8965" width="9.6328125" style="689" bestFit="1" customWidth="1"/>
    <col min="8966" max="8966" width="1.90625" style="689" customWidth="1"/>
    <col min="8967" max="8967" width="11.36328125" style="689" bestFit="1" customWidth="1"/>
    <col min="8968" max="9212" width="8.7265625" style="689"/>
    <col min="9213" max="9213" width="28.453125" style="689" customWidth="1"/>
    <col min="9214" max="9214" width="2.453125" style="689" customWidth="1"/>
    <col min="9215" max="9216" width="10.36328125" style="689" bestFit="1" customWidth="1"/>
    <col min="9217" max="9217" width="11.36328125" style="689" bestFit="1" customWidth="1"/>
    <col min="9218" max="9218" width="3.08984375" style="689" customWidth="1"/>
    <col min="9219" max="9219" width="10.90625" style="689" bestFit="1" customWidth="1"/>
    <col min="9220" max="9220" width="14" style="689" bestFit="1" customWidth="1"/>
    <col min="9221" max="9221" width="9.6328125" style="689" bestFit="1" customWidth="1"/>
    <col min="9222" max="9222" width="1.90625" style="689" customWidth="1"/>
    <col min="9223" max="9223" width="11.36328125" style="689" bestFit="1" customWidth="1"/>
    <col min="9224" max="9468" width="8.7265625" style="689"/>
    <col min="9469" max="9469" width="28.453125" style="689" customWidth="1"/>
    <col min="9470" max="9470" width="2.453125" style="689" customWidth="1"/>
    <col min="9471" max="9472" width="10.36328125" style="689" bestFit="1" customWidth="1"/>
    <col min="9473" max="9473" width="11.36328125" style="689" bestFit="1" customWidth="1"/>
    <col min="9474" max="9474" width="3.08984375" style="689" customWidth="1"/>
    <col min="9475" max="9475" width="10.90625" style="689" bestFit="1" customWidth="1"/>
    <col min="9476" max="9476" width="14" style="689" bestFit="1" customWidth="1"/>
    <col min="9477" max="9477" width="9.6328125" style="689" bestFit="1" customWidth="1"/>
    <col min="9478" max="9478" width="1.90625" style="689" customWidth="1"/>
    <col min="9479" max="9479" width="11.36328125" style="689" bestFit="1" customWidth="1"/>
    <col min="9480" max="9724" width="8.7265625" style="689"/>
    <col min="9725" max="9725" width="28.453125" style="689" customWidth="1"/>
    <col min="9726" max="9726" width="2.453125" style="689" customWidth="1"/>
    <col min="9727" max="9728" width="10.36328125" style="689" bestFit="1" customWidth="1"/>
    <col min="9729" max="9729" width="11.36328125" style="689" bestFit="1" customWidth="1"/>
    <col min="9730" max="9730" width="3.08984375" style="689" customWidth="1"/>
    <col min="9731" max="9731" width="10.90625" style="689" bestFit="1" customWidth="1"/>
    <col min="9732" max="9732" width="14" style="689" bestFit="1" customWidth="1"/>
    <col min="9733" max="9733" width="9.6328125" style="689" bestFit="1" customWidth="1"/>
    <col min="9734" max="9734" width="1.90625" style="689" customWidth="1"/>
    <col min="9735" max="9735" width="11.36328125" style="689" bestFit="1" customWidth="1"/>
    <col min="9736" max="9980" width="8.7265625" style="689"/>
    <col min="9981" max="9981" width="28.453125" style="689" customWidth="1"/>
    <col min="9982" max="9982" width="2.453125" style="689" customWidth="1"/>
    <col min="9983" max="9984" width="10.36328125" style="689" bestFit="1" customWidth="1"/>
    <col min="9985" max="9985" width="11.36328125" style="689" bestFit="1" customWidth="1"/>
    <col min="9986" max="9986" width="3.08984375" style="689" customWidth="1"/>
    <col min="9987" max="9987" width="10.90625" style="689" bestFit="1" customWidth="1"/>
    <col min="9988" max="9988" width="14" style="689" bestFit="1" customWidth="1"/>
    <col min="9989" max="9989" width="9.6328125" style="689" bestFit="1" customWidth="1"/>
    <col min="9990" max="9990" width="1.90625" style="689" customWidth="1"/>
    <col min="9991" max="9991" width="11.36328125" style="689" bestFit="1" customWidth="1"/>
    <col min="9992" max="10236" width="8.7265625" style="689"/>
    <col min="10237" max="10237" width="28.453125" style="689" customWidth="1"/>
    <col min="10238" max="10238" width="2.453125" style="689" customWidth="1"/>
    <col min="10239" max="10240" width="10.36328125" style="689" bestFit="1" customWidth="1"/>
    <col min="10241" max="10241" width="11.36328125" style="689" bestFit="1" customWidth="1"/>
    <col min="10242" max="10242" width="3.08984375" style="689" customWidth="1"/>
    <col min="10243" max="10243" width="10.90625" style="689" bestFit="1" customWidth="1"/>
    <col min="10244" max="10244" width="14" style="689" bestFit="1" customWidth="1"/>
    <col min="10245" max="10245" width="9.6328125" style="689" bestFit="1" customWidth="1"/>
    <col min="10246" max="10246" width="1.90625" style="689" customWidth="1"/>
    <col min="10247" max="10247" width="11.36328125" style="689" bestFit="1" customWidth="1"/>
    <col min="10248" max="10492" width="8.7265625" style="689"/>
    <col min="10493" max="10493" width="28.453125" style="689" customWidth="1"/>
    <col min="10494" max="10494" width="2.453125" style="689" customWidth="1"/>
    <col min="10495" max="10496" width="10.36328125" style="689" bestFit="1" customWidth="1"/>
    <col min="10497" max="10497" width="11.36328125" style="689" bestFit="1" customWidth="1"/>
    <col min="10498" max="10498" width="3.08984375" style="689" customWidth="1"/>
    <col min="10499" max="10499" width="10.90625" style="689" bestFit="1" customWidth="1"/>
    <col min="10500" max="10500" width="14" style="689" bestFit="1" customWidth="1"/>
    <col min="10501" max="10501" width="9.6328125" style="689" bestFit="1" customWidth="1"/>
    <col min="10502" max="10502" width="1.90625" style="689" customWidth="1"/>
    <col min="10503" max="10503" width="11.36328125" style="689" bestFit="1" customWidth="1"/>
    <col min="10504" max="10748" width="8.7265625" style="689"/>
    <col min="10749" max="10749" width="28.453125" style="689" customWidth="1"/>
    <col min="10750" max="10750" width="2.453125" style="689" customWidth="1"/>
    <col min="10751" max="10752" width="10.36328125" style="689" bestFit="1" customWidth="1"/>
    <col min="10753" max="10753" width="11.36328125" style="689" bestFit="1" customWidth="1"/>
    <col min="10754" max="10754" width="3.08984375" style="689" customWidth="1"/>
    <col min="10755" max="10755" width="10.90625" style="689" bestFit="1" customWidth="1"/>
    <col min="10756" max="10756" width="14" style="689" bestFit="1" customWidth="1"/>
    <col min="10757" max="10757" width="9.6328125" style="689" bestFit="1" customWidth="1"/>
    <col min="10758" max="10758" width="1.90625" style="689" customWidth="1"/>
    <col min="10759" max="10759" width="11.36328125" style="689" bestFit="1" customWidth="1"/>
    <col min="10760" max="11004" width="8.7265625" style="689"/>
    <col min="11005" max="11005" width="28.453125" style="689" customWidth="1"/>
    <col min="11006" max="11006" width="2.453125" style="689" customWidth="1"/>
    <col min="11007" max="11008" width="10.36328125" style="689" bestFit="1" customWidth="1"/>
    <col min="11009" max="11009" width="11.36328125" style="689" bestFit="1" customWidth="1"/>
    <col min="11010" max="11010" width="3.08984375" style="689" customWidth="1"/>
    <col min="11011" max="11011" width="10.90625" style="689" bestFit="1" customWidth="1"/>
    <col min="11012" max="11012" width="14" style="689" bestFit="1" customWidth="1"/>
    <col min="11013" max="11013" width="9.6328125" style="689" bestFit="1" customWidth="1"/>
    <col min="11014" max="11014" width="1.90625" style="689" customWidth="1"/>
    <col min="11015" max="11015" width="11.36328125" style="689" bestFit="1" customWidth="1"/>
    <col min="11016" max="11260" width="8.7265625" style="689"/>
    <col min="11261" max="11261" width="28.453125" style="689" customWidth="1"/>
    <col min="11262" max="11262" width="2.453125" style="689" customWidth="1"/>
    <col min="11263" max="11264" width="10.36328125" style="689" bestFit="1" customWidth="1"/>
    <col min="11265" max="11265" width="11.36328125" style="689" bestFit="1" customWidth="1"/>
    <col min="11266" max="11266" width="3.08984375" style="689" customWidth="1"/>
    <col min="11267" max="11267" width="10.90625" style="689" bestFit="1" customWidth="1"/>
    <col min="11268" max="11268" width="14" style="689" bestFit="1" customWidth="1"/>
    <col min="11269" max="11269" width="9.6328125" style="689" bestFit="1" customWidth="1"/>
    <col min="11270" max="11270" width="1.90625" style="689" customWidth="1"/>
    <col min="11271" max="11271" width="11.36328125" style="689" bestFit="1" customWidth="1"/>
    <col min="11272" max="11516" width="8.7265625" style="689"/>
    <col min="11517" max="11517" width="28.453125" style="689" customWidth="1"/>
    <col min="11518" max="11518" width="2.453125" style="689" customWidth="1"/>
    <col min="11519" max="11520" width="10.36328125" style="689" bestFit="1" customWidth="1"/>
    <col min="11521" max="11521" width="11.36328125" style="689" bestFit="1" customWidth="1"/>
    <col min="11522" max="11522" width="3.08984375" style="689" customWidth="1"/>
    <col min="11523" max="11523" width="10.90625" style="689" bestFit="1" customWidth="1"/>
    <col min="11524" max="11524" width="14" style="689" bestFit="1" customWidth="1"/>
    <col min="11525" max="11525" width="9.6328125" style="689" bestFit="1" customWidth="1"/>
    <col min="11526" max="11526" width="1.90625" style="689" customWidth="1"/>
    <col min="11527" max="11527" width="11.36328125" style="689" bestFit="1" customWidth="1"/>
    <col min="11528" max="11772" width="8.7265625" style="689"/>
    <col min="11773" max="11773" width="28.453125" style="689" customWidth="1"/>
    <col min="11774" max="11774" width="2.453125" style="689" customWidth="1"/>
    <col min="11775" max="11776" width="10.36328125" style="689" bestFit="1" customWidth="1"/>
    <col min="11777" max="11777" width="11.36328125" style="689" bestFit="1" customWidth="1"/>
    <col min="11778" max="11778" width="3.08984375" style="689" customWidth="1"/>
    <col min="11779" max="11779" width="10.90625" style="689" bestFit="1" customWidth="1"/>
    <col min="11780" max="11780" width="14" style="689" bestFit="1" customWidth="1"/>
    <col min="11781" max="11781" width="9.6328125" style="689" bestFit="1" customWidth="1"/>
    <col min="11782" max="11782" width="1.90625" style="689" customWidth="1"/>
    <col min="11783" max="11783" width="11.36328125" style="689" bestFit="1" customWidth="1"/>
    <col min="11784" max="12028" width="8.7265625" style="689"/>
    <col min="12029" max="12029" width="28.453125" style="689" customWidth="1"/>
    <col min="12030" max="12030" width="2.453125" style="689" customWidth="1"/>
    <col min="12031" max="12032" width="10.36328125" style="689" bestFit="1" customWidth="1"/>
    <col min="12033" max="12033" width="11.36328125" style="689" bestFit="1" customWidth="1"/>
    <col min="12034" max="12034" width="3.08984375" style="689" customWidth="1"/>
    <col min="12035" max="12035" width="10.90625" style="689" bestFit="1" customWidth="1"/>
    <col min="12036" max="12036" width="14" style="689" bestFit="1" customWidth="1"/>
    <col min="12037" max="12037" width="9.6328125" style="689" bestFit="1" customWidth="1"/>
    <col min="12038" max="12038" width="1.90625" style="689" customWidth="1"/>
    <col min="12039" max="12039" width="11.36328125" style="689" bestFit="1" customWidth="1"/>
    <col min="12040" max="12284" width="8.7265625" style="689"/>
    <col min="12285" max="12285" width="28.453125" style="689" customWidth="1"/>
    <col min="12286" max="12286" width="2.453125" style="689" customWidth="1"/>
    <col min="12287" max="12288" width="10.36328125" style="689" bestFit="1" customWidth="1"/>
    <col min="12289" max="12289" width="11.36328125" style="689" bestFit="1" customWidth="1"/>
    <col min="12290" max="12290" width="3.08984375" style="689" customWidth="1"/>
    <col min="12291" max="12291" width="10.90625" style="689" bestFit="1" customWidth="1"/>
    <col min="12292" max="12292" width="14" style="689" bestFit="1" customWidth="1"/>
    <col min="12293" max="12293" width="9.6328125" style="689" bestFit="1" customWidth="1"/>
    <col min="12294" max="12294" width="1.90625" style="689" customWidth="1"/>
    <col min="12295" max="12295" width="11.36328125" style="689" bestFit="1" customWidth="1"/>
    <col min="12296" max="12540" width="8.7265625" style="689"/>
    <col min="12541" max="12541" width="28.453125" style="689" customWidth="1"/>
    <col min="12542" max="12542" width="2.453125" style="689" customWidth="1"/>
    <col min="12543" max="12544" width="10.36328125" style="689" bestFit="1" customWidth="1"/>
    <col min="12545" max="12545" width="11.36328125" style="689" bestFit="1" customWidth="1"/>
    <col min="12546" max="12546" width="3.08984375" style="689" customWidth="1"/>
    <col min="12547" max="12547" width="10.90625" style="689" bestFit="1" customWidth="1"/>
    <col min="12548" max="12548" width="14" style="689" bestFit="1" customWidth="1"/>
    <col min="12549" max="12549" width="9.6328125" style="689" bestFit="1" customWidth="1"/>
    <col min="12550" max="12550" width="1.90625" style="689" customWidth="1"/>
    <col min="12551" max="12551" width="11.36328125" style="689" bestFit="1" customWidth="1"/>
    <col min="12552" max="12796" width="8.7265625" style="689"/>
    <col min="12797" max="12797" width="28.453125" style="689" customWidth="1"/>
    <col min="12798" max="12798" width="2.453125" style="689" customWidth="1"/>
    <col min="12799" max="12800" width="10.36328125" style="689" bestFit="1" customWidth="1"/>
    <col min="12801" max="12801" width="11.36328125" style="689" bestFit="1" customWidth="1"/>
    <col min="12802" max="12802" width="3.08984375" style="689" customWidth="1"/>
    <col min="12803" max="12803" width="10.90625" style="689" bestFit="1" customWidth="1"/>
    <col min="12804" max="12804" width="14" style="689" bestFit="1" customWidth="1"/>
    <col min="12805" max="12805" width="9.6328125" style="689" bestFit="1" customWidth="1"/>
    <col min="12806" max="12806" width="1.90625" style="689" customWidth="1"/>
    <col min="12807" max="12807" width="11.36328125" style="689" bestFit="1" customWidth="1"/>
    <col min="12808" max="13052" width="8.7265625" style="689"/>
    <col min="13053" max="13053" width="28.453125" style="689" customWidth="1"/>
    <col min="13054" max="13054" width="2.453125" style="689" customWidth="1"/>
    <col min="13055" max="13056" width="10.36328125" style="689" bestFit="1" customWidth="1"/>
    <col min="13057" max="13057" width="11.36328125" style="689" bestFit="1" customWidth="1"/>
    <col min="13058" max="13058" width="3.08984375" style="689" customWidth="1"/>
    <col min="13059" max="13059" width="10.90625" style="689" bestFit="1" customWidth="1"/>
    <col min="13060" max="13060" width="14" style="689" bestFit="1" customWidth="1"/>
    <col min="13061" max="13061" width="9.6328125" style="689" bestFit="1" customWidth="1"/>
    <col min="13062" max="13062" width="1.90625" style="689" customWidth="1"/>
    <col min="13063" max="13063" width="11.36328125" style="689" bestFit="1" customWidth="1"/>
    <col min="13064" max="13308" width="8.7265625" style="689"/>
    <col min="13309" max="13309" width="28.453125" style="689" customWidth="1"/>
    <col min="13310" max="13310" width="2.453125" style="689" customWidth="1"/>
    <col min="13311" max="13312" width="10.36328125" style="689" bestFit="1" customWidth="1"/>
    <col min="13313" max="13313" width="11.36328125" style="689" bestFit="1" customWidth="1"/>
    <col min="13314" max="13314" width="3.08984375" style="689" customWidth="1"/>
    <col min="13315" max="13315" width="10.90625" style="689" bestFit="1" customWidth="1"/>
    <col min="13316" max="13316" width="14" style="689" bestFit="1" customWidth="1"/>
    <col min="13317" max="13317" width="9.6328125" style="689" bestFit="1" customWidth="1"/>
    <col min="13318" max="13318" width="1.90625" style="689" customWidth="1"/>
    <col min="13319" max="13319" width="11.36328125" style="689" bestFit="1" customWidth="1"/>
    <col min="13320" max="13564" width="8.7265625" style="689"/>
    <col min="13565" max="13565" width="28.453125" style="689" customWidth="1"/>
    <col min="13566" max="13566" width="2.453125" style="689" customWidth="1"/>
    <col min="13567" max="13568" width="10.36328125" style="689" bestFit="1" customWidth="1"/>
    <col min="13569" max="13569" width="11.36328125" style="689" bestFit="1" customWidth="1"/>
    <col min="13570" max="13570" width="3.08984375" style="689" customWidth="1"/>
    <col min="13571" max="13571" width="10.90625" style="689" bestFit="1" customWidth="1"/>
    <col min="13572" max="13572" width="14" style="689" bestFit="1" customWidth="1"/>
    <col min="13573" max="13573" width="9.6328125" style="689" bestFit="1" customWidth="1"/>
    <col min="13574" max="13574" width="1.90625" style="689" customWidth="1"/>
    <col min="13575" max="13575" width="11.36328125" style="689" bestFit="1" customWidth="1"/>
    <col min="13576" max="13820" width="8.7265625" style="689"/>
    <col min="13821" max="13821" width="28.453125" style="689" customWidth="1"/>
    <col min="13822" max="13822" width="2.453125" style="689" customWidth="1"/>
    <col min="13823" max="13824" width="10.36328125" style="689" bestFit="1" customWidth="1"/>
    <col min="13825" max="13825" width="11.36328125" style="689" bestFit="1" customWidth="1"/>
    <col min="13826" max="13826" width="3.08984375" style="689" customWidth="1"/>
    <col min="13827" max="13827" width="10.90625" style="689" bestFit="1" customWidth="1"/>
    <col min="13828" max="13828" width="14" style="689" bestFit="1" customWidth="1"/>
    <col min="13829" max="13829" width="9.6328125" style="689" bestFit="1" customWidth="1"/>
    <col min="13830" max="13830" width="1.90625" style="689" customWidth="1"/>
    <col min="13831" max="13831" width="11.36328125" style="689" bestFit="1" customWidth="1"/>
    <col min="13832" max="14076" width="8.7265625" style="689"/>
    <col min="14077" max="14077" width="28.453125" style="689" customWidth="1"/>
    <col min="14078" max="14078" width="2.453125" style="689" customWidth="1"/>
    <col min="14079" max="14080" width="10.36328125" style="689" bestFit="1" customWidth="1"/>
    <col min="14081" max="14081" width="11.36328125" style="689" bestFit="1" customWidth="1"/>
    <col min="14082" max="14082" width="3.08984375" style="689" customWidth="1"/>
    <col min="14083" max="14083" width="10.90625" style="689" bestFit="1" customWidth="1"/>
    <col min="14084" max="14084" width="14" style="689" bestFit="1" customWidth="1"/>
    <col min="14085" max="14085" width="9.6328125" style="689" bestFit="1" customWidth="1"/>
    <col min="14086" max="14086" width="1.90625" style="689" customWidth="1"/>
    <col min="14087" max="14087" width="11.36328125" style="689" bestFit="1" customWidth="1"/>
    <col min="14088" max="14332" width="8.7265625" style="689"/>
    <col min="14333" max="14333" width="28.453125" style="689" customWidth="1"/>
    <col min="14334" max="14334" width="2.453125" style="689" customWidth="1"/>
    <col min="14335" max="14336" width="10.36328125" style="689" bestFit="1" customWidth="1"/>
    <col min="14337" max="14337" width="11.36328125" style="689" bestFit="1" customWidth="1"/>
    <col min="14338" max="14338" width="3.08984375" style="689" customWidth="1"/>
    <col min="14339" max="14339" width="10.90625" style="689" bestFit="1" customWidth="1"/>
    <col min="14340" max="14340" width="14" style="689" bestFit="1" customWidth="1"/>
    <col min="14341" max="14341" width="9.6328125" style="689" bestFit="1" customWidth="1"/>
    <col min="14342" max="14342" width="1.90625" style="689" customWidth="1"/>
    <col min="14343" max="14343" width="11.36328125" style="689" bestFit="1" customWidth="1"/>
    <col min="14344" max="14588" width="8.7265625" style="689"/>
    <col min="14589" max="14589" width="28.453125" style="689" customWidth="1"/>
    <col min="14590" max="14590" width="2.453125" style="689" customWidth="1"/>
    <col min="14591" max="14592" width="10.36328125" style="689" bestFit="1" customWidth="1"/>
    <col min="14593" max="14593" width="11.36328125" style="689" bestFit="1" customWidth="1"/>
    <col min="14594" max="14594" width="3.08984375" style="689" customWidth="1"/>
    <col min="14595" max="14595" width="10.90625" style="689" bestFit="1" customWidth="1"/>
    <col min="14596" max="14596" width="14" style="689" bestFit="1" customWidth="1"/>
    <col min="14597" max="14597" width="9.6328125" style="689" bestFit="1" customWidth="1"/>
    <col min="14598" max="14598" width="1.90625" style="689" customWidth="1"/>
    <col min="14599" max="14599" width="11.36328125" style="689" bestFit="1" customWidth="1"/>
    <col min="14600" max="14844" width="8.7265625" style="689"/>
    <col min="14845" max="14845" width="28.453125" style="689" customWidth="1"/>
    <col min="14846" max="14846" width="2.453125" style="689" customWidth="1"/>
    <col min="14847" max="14848" width="10.36328125" style="689" bestFit="1" customWidth="1"/>
    <col min="14849" max="14849" width="11.36328125" style="689" bestFit="1" customWidth="1"/>
    <col min="14850" max="14850" width="3.08984375" style="689" customWidth="1"/>
    <col min="14851" max="14851" width="10.90625" style="689" bestFit="1" customWidth="1"/>
    <col min="14852" max="14852" width="14" style="689" bestFit="1" customWidth="1"/>
    <col min="14853" max="14853" width="9.6328125" style="689" bestFit="1" customWidth="1"/>
    <col min="14854" max="14854" width="1.90625" style="689" customWidth="1"/>
    <col min="14855" max="14855" width="11.36328125" style="689" bestFit="1" customWidth="1"/>
    <col min="14856" max="15100" width="8.7265625" style="689"/>
    <col min="15101" max="15101" width="28.453125" style="689" customWidth="1"/>
    <col min="15102" max="15102" width="2.453125" style="689" customWidth="1"/>
    <col min="15103" max="15104" width="10.36328125" style="689" bestFit="1" customWidth="1"/>
    <col min="15105" max="15105" width="11.36328125" style="689" bestFit="1" customWidth="1"/>
    <col min="15106" max="15106" width="3.08984375" style="689" customWidth="1"/>
    <col min="15107" max="15107" width="10.90625" style="689" bestFit="1" customWidth="1"/>
    <col min="15108" max="15108" width="14" style="689" bestFit="1" customWidth="1"/>
    <col min="15109" max="15109" width="9.6328125" style="689" bestFit="1" customWidth="1"/>
    <col min="15110" max="15110" width="1.90625" style="689" customWidth="1"/>
    <col min="15111" max="15111" width="11.36328125" style="689" bestFit="1" customWidth="1"/>
    <col min="15112" max="15356" width="8.7265625" style="689"/>
    <col min="15357" max="15357" width="28.453125" style="689" customWidth="1"/>
    <col min="15358" max="15358" width="2.453125" style="689" customWidth="1"/>
    <col min="15359" max="15360" width="10.36328125" style="689" bestFit="1" customWidth="1"/>
    <col min="15361" max="15361" width="11.36328125" style="689" bestFit="1" customWidth="1"/>
    <col min="15362" max="15362" width="3.08984375" style="689" customWidth="1"/>
    <col min="15363" max="15363" width="10.90625" style="689" bestFit="1" customWidth="1"/>
    <col min="15364" max="15364" width="14" style="689" bestFit="1" customWidth="1"/>
    <col min="15365" max="15365" width="9.6328125" style="689" bestFit="1" customWidth="1"/>
    <col min="15366" max="15366" width="1.90625" style="689" customWidth="1"/>
    <col min="15367" max="15367" width="11.36328125" style="689" bestFit="1" customWidth="1"/>
    <col min="15368" max="15612" width="8.7265625" style="689"/>
    <col min="15613" max="15613" width="28.453125" style="689" customWidth="1"/>
    <col min="15614" max="15614" width="2.453125" style="689" customWidth="1"/>
    <col min="15615" max="15616" width="10.36328125" style="689" bestFit="1" customWidth="1"/>
    <col min="15617" max="15617" width="11.36328125" style="689" bestFit="1" customWidth="1"/>
    <col min="15618" max="15618" width="3.08984375" style="689" customWidth="1"/>
    <col min="15619" max="15619" width="10.90625" style="689" bestFit="1" customWidth="1"/>
    <col min="15620" max="15620" width="14" style="689" bestFit="1" customWidth="1"/>
    <col min="15621" max="15621" width="9.6328125" style="689" bestFit="1" customWidth="1"/>
    <col min="15622" max="15622" width="1.90625" style="689" customWidth="1"/>
    <col min="15623" max="15623" width="11.36328125" style="689" bestFit="1" customWidth="1"/>
    <col min="15624" max="15868" width="8.7265625" style="689"/>
    <col min="15869" max="15869" width="28.453125" style="689" customWidth="1"/>
    <col min="15870" max="15870" width="2.453125" style="689" customWidth="1"/>
    <col min="15871" max="15872" width="10.36328125" style="689" bestFit="1" customWidth="1"/>
    <col min="15873" max="15873" width="11.36328125" style="689" bestFit="1" customWidth="1"/>
    <col min="15874" max="15874" width="3.08984375" style="689" customWidth="1"/>
    <col min="15875" max="15875" width="10.90625" style="689" bestFit="1" customWidth="1"/>
    <col min="15876" max="15876" width="14" style="689" bestFit="1" customWidth="1"/>
    <col min="15877" max="15877" width="9.6328125" style="689" bestFit="1" customWidth="1"/>
    <col min="15878" max="15878" width="1.90625" style="689" customWidth="1"/>
    <col min="15879" max="15879" width="11.36328125" style="689" bestFit="1" customWidth="1"/>
    <col min="15880" max="16124" width="8.7265625" style="689"/>
    <col min="16125" max="16125" width="28.453125" style="689" customWidth="1"/>
    <col min="16126" max="16126" width="2.453125" style="689" customWidth="1"/>
    <col min="16127" max="16128" width="10.36328125" style="689" bestFit="1" customWidth="1"/>
    <col min="16129" max="16129" width="11.36328125" style="689" bestFit="1" customWidth="1"/>
    <col min="16130" max="16130" width="3.08984375" style="689" customWidth="1"/>
    <col min="16131" max="16131" width="10.90625" style="689" bestFit="1" customWidth="1"/>
    <col min="16132" max="16132" width="14" style="689" bestFit="1" customWidth="1"/>
    <col min="16133" max="16133" width="9.6328125" style="689" bestFit="1" customWidth="1"/>
    <col min="16134" max="16134" width="1.90625" style="689" customWidth="1"/>
    <col min="16135" max="16135" width="11.36328125" style="689" bestFit="1" customWidth="1"/>
    <col min="16136" max="16384" width="8.7265625" style="689"/>
  </cols>
  <sheetData>
    <row r="1" spans="2:15" ht="15.5">
      <c r="F1" s="1116"/>
      <c r="G1" s="1116"/>
      <c r="H1" s="1116"/>
      <c r="I1" s="1116"/>
      <c r="J1" s="1116"/>
      <c r="K1" s="1116"/>
    </row>
    <row r="2" spans="2:15" ht="16" thickBot="1">
      <c r="F2" s="1117" t="s">
        <v>507</v>
      </c>
      <c r="G2" s="1117"/>
      <c r="H2" s="1117"/>
      <c r="I2" s="1117"/>
      <c r="J2" s="1117"/>
      <c r="K2" s="1117"/>
    </row>
    <row r="3" spans="2:15" ht="21" customHeight="1" thickBot="1">
      <c r="C3" s="690"/>
      <c r="D3" s="691"/>
      <c r="E3" s="692"/>
      <c r="F3" s="1118" t="s">
        <v>933</v>
      </c>
      <c r="G3" s="1118"/>
      <c r="H3" s="1118"/>
      <c r="I3" s="1118"/>
      <c r="J3" s="1118"/>
      <c r="K3" s="1118"/>
    </row>
    <row r="4" spans="2:15" ht="52.5" thickBot="1">
      <c r="D4" s="763" t="s">
        <v>886</v>
      </c>
      <c r="E4" s="759"/>
      <c r="F4" s="760" t="s">
        <v>398</v>
      </c>
      <c r="G4" s="708" t="s">
        <v>397</v>
      </c>
      <c r="H4" s="708" t="s">
        <v>551</v>
      </c>
      <c r="I4" s="709" t="s">
        <v>132</v>
      </c>
      <c r="J4" s="761"/>
      <c r="K4" s="762" t="s">
        <v>197</v>
      </c>
      <c r="L4" s="761"/>
      <c r="M4" s="763" t="s">
        <v>934</v>
      </c>
      <c r="N4" s="707"/>
      <c r="O4" s="763" t="s">
        <v>973</v>
      </c>
    </row>
    <row r="5" spans="2:15">
      <c r="B5" s="689" t="s">
        <v>133</v>
      </c>
      <c r="C5" s="693"/>
      <c r="D5" s="766">
        <v>23000</v>
      </c>
      <c r="E5" s="765"/>
      <c r="F5" s="694">
        <v>0</v>
      </c>
      <c r="G5" s="694">
        <v>0</v>
      </c>
      <c r="H5" s="694"/>
      <c r="I5" s="694">
        <f>SUM(F5:H5)</f>
        <v>0</v>
      </c>
      <c r="J5" s="707"/>
      <c r="K5" s="694">
        <f>+D5-I5</f>
        <v>23000</v>
      </c>
      <c r="L5" s="707"/>
      <c r="M5" s="766">
        <v>37000</v>
      </c>
      <c r="N5" s="707"/>
      <c r="O5" s="766">
        <v>37000</v>
      </c>
    </row>
    <row r="6" spans="2:15">
      <c r="B6" s="689" t="s">
        <v>134</v>
      </c>
      <c r="C6" s="695"/>
      <c r="D6" s="356">
        <v>257000</v>
      </c>
      <c r="E6" s="765"/>
      <c r="F6" s="890">
        <v>34915</v>
      </c>
      <c r="G6" s="697">
        <v>0</v>
      </c>
      <c r="H6" s="697">
        <v>0</v>
      </c>
      <c r="I6" s="767">
        <f t="shared" ref="I6:I12" si="0">SUM(F6:H6)</f>
        <v>34915</v>
      </c>
      <c r="J6" s="707"/>
      <c r="K6" s="767">
        <f>+D6-I6</f>
        <v>222085</v>
      </c>
      <c r="L6" s="707"/>
      <c r="M6" s="356">
        <v>209980</v>
      </c>
      <c r="N6" s="707"/>
      <c r="O6" s="356">
        <v>209980</v>
      </c>
    </row>
    <row r="7" spans="2:15">
      <c r="B7" s="689" t="s">
        <v>135</v>
      </c>
      <c r="C7" s="695"/>
      <c r="D7" s="980">
        <v>541200</v>
      </c>
      <c r="E7" s="765"/>
      <c r="F7" s="981">
        <v>91890</v>
      </c>
      <c r="G7" s="699">
        <v>0</v>
      </c>
      <c r="H7" s="981">
        <v>90000</v>
      </c>
      <c r="I7" s="706">
        <f t="shared" si="0"/>
        <v>181890</v>
      </c>
      <c r="J7" s="707"/>
      <c r="K7" s="706">
        <f>+D7-I7</f>
        <v>359310</v>
      </c>
      <c r="L7" s="707"/>
      <c r="M7" s="980">
        <v>543000</v>
      </c>
      <c r="N7" s="707"/>
      <c r="O7" s="980">
        <v>187000</v>
      </c>
    </row>
    <row r="8" spans="2:15" ht="13" hidden="1" thickBot="1">
      <c r="B8" s="689" t="s">
        <v>346</v>
      </c>
      <c r="C8" s="695"/>
      <c r="D8" s="768">
        <v>0</v>
      </c>
      <c r="E8" s="765"/>
      <c r="F8" s="704">
        <v>0</v>
      </c>
      <c r="G8" s="704">
        <v>0</v>
      </c>
      <c r="H8" s="704">
        <v>0</v>
      </c>
      <c r="I8" s="705">
        <f t="shared" si="0"/>
        <v>0</v>
      </c>
      <c r="J8" s="707"/>
      <c r="K8" s="705">
        <f>+D8-I8</f>
        <v>0</v>
      </c>
      <c r="L8" s="707"/>
      <c r="M8" s="768">
        <v>0</v>
      </c>
      <c r="N8" s="707"/>
      <c r="O8" s="768">
        <v>0</v>
      </c>
    </row>
    <row r="9" spans="2:15">
      <c r="B9" s="689" t="s">
        <v>198</v>
      </c>
      <c r="C9" s="693"/>
      <c r="D9" s="770">
        <f>SUM(D5:D8)</f>
        <v>821200</v>
      </c>
      <c r="E9" s="769"/>
      <c r="F9" s="701">
        <f>SUM(F5:F8)</f>
        <v>126805</v>
      </c>
      <c r="G9" s="701">
        <f>SUM(G5:G8)</f>
        <v>0</v>
      </c>
      <c r="H9" s="701">
        <f>SUM(H5:H8)</f>
        <v>90000</v>
      </c>
      <c r="I9" s="701">
        <f>SUM(I5:I8)</f>
        <v>216805</v>
      </c>
      <c r="J9" s="707"/>
      <c r="K9" s="701">
        <f>SUM(K5:K8)</f>
        <v>604395</v>
      </c>
      <c r="L9" s="707"/>
      <c r="M9" s="770">
        <f>SUM(M5:M8)</f>
        <v>789980</v>
      </c>
      <c r="N9" s="707"/>
      <c r="O9" s="770">
        <f>SUM(O5:O8)</f>
        <v>433980</v>
      </c>
    </row>
    <row r="10" spans="2:15">
      <c r="B10" s="689" t="s">
        <v>200</v>
      </c>
      <c r="C10" s="693"/>
      <c r="D10" s="770"/>
      <c r="E10" s="769"/>
      <c r="F10" s="701">
        <v>87699</v>
      </c>
      <c r="G10" s="701"/>
      <c r="H10" s="701"/>
      <c r="I10" s="895">
        <v>89833</v>
      </c>
      <c r="J10" s="707"/>
      <c r="K10" s="895">
        <f>+D10-I10</f>
        <v>-89833</v>
      </c>
      <c r="L10" s="707"/>
      <c r="M10" s="770"/>
      <c r="N10" s="707"/>
      <c r="O10" s="770"/>
    </row>
    <row r="11" spans="2:15" ht="13" thickBot="1">
      <c r="B11" s="689" t="s">
        <v>841</v>
      </c>
      <c r="C11" s="693"/>
      <c r="D11" s="771">
        <v>0</v>
      </c>
      <c r="E11" s="769"/>
      <c r="F11" s="920">
        <v>35378</v>
      </c>
      <c r="G11" s="704"/>
      <c r="H11" s="704"/>
      <c r="I11" s="705">
        <f t="shared" si="0"/>
        <v>35378</v>
      </c>
      <c r="J11" s="765"/>
      <c r="K11" s="705">
        <f>+D11-I11</f>
        <v>-35378</v>
      </c>
      <c r="L11" s="707"/>
      <c r="M11" s="771">
        <v>0</v>
      </c>
      <c r="N11" s="707"/>
      <c r="O11" s="771">
        <v>0</v>
      </c>
    </row>
    <row r="12" spans="2:15" ht="13" hidden="1" thickBot="1">
      <c r="B12" s="689" t="s">
        <v>200</v>
      </c>
      <c r="C12" s="695"/>
      <c r="D12" s="771">
        <v>0</v>
      </c>
      <c r="E12" s="765"/>
      <c r="F12" s="700"/>
      <c r="G12" s="700"/>
      <c r="H12" s="700"/>
      <c r="I12" s="706">
        <f t="shared" si="0"/>
        <v>0</v>
      </c>
      <c r="J12" s="707"/>
      <c r="K12" s="706">
        <f>+D12-I12</f>
        <v>0</v>
      </c>
      <c r="L12" s="707"/>
      <c r="M12" s="771">
        <v>0</v>
      </c>
      <c r="N12" s="707"/>
      <c r="O12" s="771">
        <v>0</v>
      </c>
    </row>
    <row r="13" spans="2:15">
      <c r="B13" s="689" t="s">
        <v>138</v>
      </c>
      <c r="C13" s="693"/>
      <c r="D13" s="770">
        <f>SUM(D9:D12)</f>
        <v>821200</v>
      </c>
      <c r="E13" s="765"/>
      <c r="F13" s="701">
        <f>SUM(F9:F12)</f>
        <v>249882</v>
      </c>
      <c r="G13" s="701">
        <f>SUM(G9:G12)</f>
        <v>0</v>
      </c>
      <c r="H13" s="701">
        <f>SUM(H9:H12)</f>
        <v>90000</v>
      </c>
      <c r="I13" s="701">
        <f>SUM(I9:I12)</f>
        <v>342016</v>
      </c>
      <c r="J13" s="707"/>
      <c r="K13" s="701">
        <f>SUM(K9:K12)</f>
        <v>479184</v>
      </c>
      <c r="L13" s="707"/>
      <c r="M13" s="770">
        <f>SUM(M9:M12)</f>
        <v>789980</v>
      </c>
      <c r="N13" s="707"/>
      <c r="O13" s="770">
        <f>SUM(O9:O12)</f>
        <v>433980</v>
      </c>
    </row>
    <row r="14" spans="2:15" s="707" customFormat="1">
      <c r="C14" s="1040"/>
      <c r="D14" s="770"/>
      <c r="E14" s="765"/>
      <c r="F14" s="701"/>
      <c r="G14" s="701"/>
      <c r="H14" s="701"/>
      <c r="I14" s="701"/>
      <c r="K14" s="701"/>
      <c r="M14" s="770"/>
    </row>
    <row r="15" spans="2:15">
      <c r="C15" s="693"/>
      <c r="D15" s="770"/>
      <c r="E15" s="765"/>
      <c r="F15" s="701"/>
      <c r="G15" s="701"/>
      <c r="H15" s="701"/>
      <c r="I15" s="701"/>
      <c r="J15" s="707"/>
      <c r="K15" s="701"/>
      <c r="L15" s="707"/>
    </row>
    <row r="16" spans="2:15">
      <c r="B16" s="922" t="s">
        <v>935</v>
      </c>
    </row>
    <row r="17" spans="2:9">
      <c r="B17" s="689" t="s">
        <v>936</v>
      </c>
      <c r="D17" s="923">
        <v>7500</v>
      </c>
      <c r="F17" s="923">
        <v>10193</v>
      </c>
      <c r="I17" s="702"/>
    </row>
    <row r="18" spans="2:9">
      <c r="B18" s="689" t="s">
        <v>937</v>
      </c>
      <c r="D18" s="923">
        <v>195406</v>
      </c>
      <c r="F18" s="923">
        <v>25185</v>
      </c>
      <c r="I18" s="702"/>
    </row>
    <row r="20" spans="2:9">
      <c r="B20" s="922" t="s">
        <v>397</v>
      </c>
    </row>
    <row r="21" spans="2:9">
      <c r="B21" s="689" t="s">
        <v>938</v>
      </c>
      <c r="D21" s="1037">
        <v>0</v>
      </c>
      <c r="F21" s="923">
        <v>89833</v>
      </c>
      <c r="G21" s="689" t="s">
        <v>939</v>
      </c>
    </row>
    <row r="24" spans="2:9">
      <c r="B24" s="1037">
        <v>100822</v>
      </c>
      <c r="C24" s="689" t="s">
        <v>940</v>
      </c>
    </row>
    <row r="25" spans="2:9">
      <c r="B25" s="1037">
        <v>188521</v>
      </c>
      <c r="C25" s="689" t="s">
        <v>941</v>
      </c>
    </row>
    <row r="26" spans="2:9">
      <c r="B26" s="1038">
        <f>+B25-B24</f>
        <v>87699</v>
      </c>
      <c r="C26" s="689" t="s">
        <v>942</v>
      </c>
    </row>
    <row r="29" spans="2:9" ht="14.5">
      <c r="B29" s="1039" t="s">
        <v>943</v>
      </c>
      <c r="C29" s="646"/>
      <c r="D29" s="688"/>
      <c r="E29" s="646"/>
      <c r="F29" s="1011">
        <v>4979</v>
      </c>
    </row>
    <row r="30" spans="2:9" ht="14.5">
      <c r="B30" s="1039" t="s">
        <v>944</v>
      </c>
      <c r="C30" s="646"/>
      <c r="D30" s="688"/>
      <c r="E30" s="646"/>
      <c r="F30" s="1011">
        <v>1000</v>
      </c>
    </row>
  </sheetData>
  <mergeCells count="3">
    <mergeCell ref="F1:K1"/>
    <mergeCell ref="F2:K2"/>
    <mergeCell ref="F3:K3"/>
  </mergeCells>
  <pageMargins left="0.75" right="0.75" top="1" bottom="1" header="0.5" footer="0.5"/>
  <pageSetup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0" sqref="C40:L40"/>
    </sheetView>
  </sheetViews>
  <sheetFormatPr defaultRowHeight="12.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K95"/>
  <sheetViews>
    <sheetView topLeftCell="A40" zoomScaleNormal="100" workbookViewId="0">
      <selection activeCell="C40" sqref="C40:L40"/>
    </sheetView>
  </sheetViews>
  <sheetFormatPr defaultRowHeight="14"/>
  <cols>
    <col min="1" max="1" width="13.453125" style="76" customWidth="1"/>
    <col min="2" max="2" width="10" style="76" customWidth="1"/>
    <col min="3" max="3" width="9.6328125" style="76" customWidth="1"/>
    <col min="4" max="4" width="9.54296875" style="76" customWidth="1"/>
    <col min="5" max="5" width="3.08984375" style="76" customWidth="1"/>
    <col min="6" max="6" width="7.6328125" style="76" customWidth="1"/>
    <col min="7" max="7" width="44.453125" style="76" customWidth="1"/>
    <col min="8" max="8" width="3.90625" style="76" customWidth="1"/>
    <col min="9" max="9" width="12.6328125" style="76" bestFit="1" customWidth="1"/>
    <col min="10" max="10" width="3.6328125" style="76" customWidth="1"/>
    <col min="11" max="11" width="13.54296875" style="76" customWidth="1"/>
    <col min="12" max="254" width="9.08984375" style="76"/>
    <col min="255" max="255" width="20" style="76" customWidth="1"/>
    <col min="256" max="256" width="16" style="76" bestFit="1" customWidth="1"/>
    <col min="257" max="257" width="5.6328125" style="76" bestFit="1" customWidth="1"/>
    <col min="258" max="258" width="7.6328125" style="76" customWidth="1"/>
    <col min="259" max="259" width="44.453125" style="76" customWidth="1"/>
    <col min="260" max="260" width="3.36328125" style="76" customWidth="1"/>
    <col min="261" max="261" width="10.36328125" style="76" bestFit="1" customWidth="1"/>
    <col min="262" max="262" width="12" style="76" customWidth="1"/>
    <col min="263" max="510" width="9.08984375" style="76"/>
    <col min="511" max="511" width="20" style="76" customWidth="1"/>
    <col min="512" max="512" width="16" style="76" bestFit="1" customWidth="1"/>
    <col min="513" max="513" width="5.6328125" style="76" bestFit="1" customWidth="1"/>
    <col min="514" max="514" width="7.6328125" style="76" customWidth="1"/>
    <col min="515" max="515" width="44.453125" style="76" customWidth="1"/>
    <col min="516" max="516" width="3.36328125" style="76" customWidth="1"/>
    <col min="517" max="517" width="10.36328125" style="76" bestFit="1" customWidth="1"/>
    <col min="518" max="518" width="12" style="76" customWidth="1"/>
    <col min="519" max="766" width="9.08984375" style="76"/>
    <col min="767" max="767" width="20" style="76" customWidth="1"/>
    <col min="768" max="768" width="16" style="76" bestFit="1" customWidth="1"/>
    <col min="769" max="769" width="5.6328125" style="76" bestFit="1" customWidth="1"/>
    <col min="770" max="770" width="7.6328125" style="76" customWidth="1"/>
    <col min="771" max="771" width="44.453125" style="76" customWidth="1"/>
    <col min="772" max="772" width="3.36328125" style="76" customWidth="1"/>
    <col min="773" max="773" width="10.36328125" style="76" bestFit="1" customWidth="1"/>
    <col min="774" max="774" width="12" style="76" customWidth="1"/>
    <col min="775" max="1022" width="9.08984375" style="76"/>
    <col min="1023" max="1023" width="20" style="76" customWidth="1"/>
    <col min="1024" max="1024" width="16" style="76" bestFit="1" customWidth="1"/>
    <col min="1025" max="1025" width="5.6328125" style="76" bestFit="1" customWidth="1"/>
    <col min="1026" max="1026" width="7.6328125" style="76" customWidth="1"/>
    <col min="1027" max="1027" width="44.453125" style="76" customWidth="1"/>
    <col min="1028" max="1028" width="3.36328125" style="76" customWidth="1"/>
    <col min="1029" max="1029" width="10.36328125" style="76" bestFit="1" customWidth="1"/>
    <col min="1030" max="1030" width="12" style="76" customWidth="1"/>
    <col min="1031" max="1278" width="9.08984375" style="76"/>
    <col min="1279" max="1279" width="20" style="76" customWidth="1"/>
    <col min="1280" max="1280" width="16" style="76" bestFit="1" customWidth="1"/>
    <col min="1281" max="1281" width="5.6328125" style="76" bestFit="1" customWidth="1"/>
    <col min="1282" max="1282" width="7.6328125" style="76" customWidth="1"/>
    <col min="1283" max="1283" width="44.453125" style="76" customWidth="1"/>
    <col min="1284" max="1284" width="3.36328125" style="76" customWidth="1"/>
    <col min="1285" max="1285" width="10.36328125" style="76" bestFit="1" customWidth="1"/>
    <col min="1286" max="1286" width="12" style="76" customWidth="1"/>
    <col min="1287" max="1534" width="9.08984375" style="76"/>
    <col min="1535" max="1535" width="20" style="76" customWidth="1"/>
    <col min="1536" max="1536" width="16" style="76" bestFit="1" customWidth="1"/>
    <col min="1537" max="1537" width="5.6328125" style="76" bestFit="1" customWidth="1"/>
    <col min="1538" max="1538" width="7.6328125" style="76" customWidth="1"/>
    <col min="1539" max="1539" width="44.453125" style="76" customWidth="1"/>
    <col min="1540" max="1540" width="3.36328125" style="76" customWidth="1"/>
    <col min="1541" max="1541" width="10.36328125" style="76" bestFit="1" customWidth="1"/>
    <col min="1542" max="1542" width="12" style="76" customWidth="1"/>
    <col min="1543" max="1790" width="9.08984375" style="76"/>
    <col min="1791" max="1791" width="20" style="76" customWidth="1"/>
    <col min="1792" max="1792" width="16" style="76" bestFit="1" customWidth="1"/>
    <col min="1793" max="1793" width="5.6328125" style="76" bestFit="1" customWidth="1"/>
    <col min="1794" max="1794" width="7.6328125" style="76" customWidth="1"/>
    <col min="1795" max="1795" width="44.453125" style="76" customWidth="1"/>
    <col min="1796" max="1796" width="3.36328125" style="76" customWidth="1"/>
    <col min="1797" max="1797" width="10.36328125" style="76" bestFit="1" customWidth="1"/>
    <col min="1798" max="1798" width="12" style="76" customWidth="1"/>
    <col min="1799" max="2046" width="9.08984375" style="76"/>
    <col min="2047" max="2047" width="20" style="76" customWidth="1"/>
    <col min="2048" max="2048" width="16" style="76" bestFit="1" customWidth="1"/>
    <col min="2049" max="2049" width="5.6328125" style="76" bestFit="1" customWidth="1"/>
    <col min="2050" max="2050" width="7.6328125" style="76" customWidth="1"/>
    <col min="2051" max="2051" width="44.453125" style="76" customWidth="1"/>
    <col min="2052" max="2052" width="3.36328125" style="76" customWidth="1"/>
    <col min="2053" max="2053" width="10.36328125" style="76" bestFit="1" customWidth="1"/>
    <col min="2054" max="2054" width="12" style="76" customWidth="1"/>
    <col min="2055" max="2302" width="9.08984375" style="76"/>
    <col min="2303" max="2303" width="20" style="76" customWidth="1"/>
    <col min="2304" max="2304" width="16" style="76" bestFit="1" customWidth="1"/>
    <col min="2305" max="2305" width="5.6328125" style="76" bestFit="1" customWidth="1"/>
    <col min="2306" max="2306" width="7.6328125" style="76" customWidth="1"/>
    <col min="2307" max="2307" width="44.453125" style="76" customWidth="1"/>
    <col min="2308" max="2308" width="3.36328125" style="76" customWidth="1"/>
    <col min="2309" max="2309" width="10.36328125" style="76" bestFit="1" customWidth="1"/>
    <col min="2310" max="2310" width="12" style="76" customWidth="1"/>
    <col min="2311" max="2558" width="9.08984375" style="76"/>
    <col min="2559" max="2559" width="20" style="76" customWidth="1"/>
    <col min="2560" max="2560" width="16" style="76" bestFit="1" customWidth="1"/>
    <col min="2561" max="2561" width="5.6328125" style="76" bestFit="1" customWidth="1"/>
    <col min="2562" max="2562" width="7.6328125" style="76" customWidth="1"/>
    <col min="2563" max="2563" width="44.453125" style="76" customWidth="1"/>
    <col min="2564" max="2564" width="3.36328125" style="76" customWidth="1"/>
    <col min="2565" max="2565" width="10.36328125" style="76" bestFit="1" customWidth="1"/>
    <col min="2566" max="2566" width="12" style="76" customWidth="1"/>
    <col min="2567" max="2814" width="9.08984375" style="76"/>
    <col min="2815" max="2815" width="20" style="76" customWidth="1"/>
    <col min="2816" max="2816" width="16" style="76" bestFit="1" customWidth="1"/>
    <col min="2817" max="2817" width="5.6328125" style="76" bestFit="1" customWidth="1"/>
    <col min="2818" max="2818" width="7.6328125" style="76" customWidth="1"/>
    <col min="2819" max="2819" width="44.453125" style="76" customWidth="1"/>
    <col min="2820" max="2820" width="3.36328125" style="76" customWidth="1"/>
    <col min="2821" max="2821" width="10.36328125" style="76" bestFit="1" customWidth="1"/>
    <col min="2822" max="2822" width="12" style="76" customWidth="1"/>
    <col min="2823" max="3070" width="9.08984375" style="76"/>
    <col min="3071" max="3071" width="20" style="76" customWidth="1"/>
    <col min="3072" max="3072" width="16" style="76" bestFit="1" customWidth="1"/>
    <col min="3073" max="3073" width="5.6328125" style="76" bestFit="1" customWidth="1"/>
    <col min="3074" max="3074" width="7.6328125" style="76" customWidth="1"/>
    <col min="3075" max="3075" width="44.453125" style="76" customWidth="1"/>
    <col min="3076" max="3076" width="3.36328125" style="76" customWidth="1"/>
    <col min="3077" max="3077" width="10.36328125" style="76" bestFit="1" customWidth="1"/>
    <col min="3078" max="3078" width="12" style="76" customWidth="1"/>
    <col min="3079" max="3326" width="9.08984375" style="76"/>
    <col min="3327" max="3327" width="20" style="76" customWidth="1"/>
    <col min="3328" max="3328" width="16" style="76" bestFit="1" customWidth="1"/>
    <col min="3329" max="3329" width="5.6328125" style="76" bestFit="1" customWidth="1"/>
    <col min="3330" max="3330" width="7.6328125" style="76" customWidth="1"/>
    <col min="3331" max="3331" width="44.453125" style="76" customWidth="1"/>
    <col min="3332" max="3332" width="3.36328125" style="76" customWidth="1"/>
    <col min="3333" max="3333" width="10.36328125" style="76" bestFit="1" customWidth="1"/>
    <col min="3334" max="3334" width="12" style="76" customWidth="1"/>
    <col min="3335" max="3582" width="9.08984375" style="76"/>
    <col min="3583" max="3583" width="20" style="76" customWidth="1"/>
    <col min="3584" max="3584" width="16" style="76" bestFit="1" customWidth="1"/>
    <col min="3585" max="3585" width="5.6328125" style="76" bestFit="1" customWidth="1"/>
    <col min="3586" max="3586" width="7.6328125" style="76" customWidth="1"/>
    <col min="3587" max="3587" width="44.453125" style="76" customWidth="1"/>
    <col min="3588" max="3588" width="3.36328125" style="76" customWidth="1"/>
    <col min="3589" max="3589" width="10.36328125" style="76" bestFit="1" customWidth="1"/>
    <col min="3590" max="3590" width="12" style="76" customWidth="1"/>
    <col min="3591" max="3838" width="9.08984375" style="76"/>
    <col min="3839" max="3839" width="20" style="76" customWidth="1"/>
    <col min="3840" max="3840" width="16" style="76" bestFit="1" customWidth="1"/>
    <col min="3841" max="3841" width="5.6328125" style="76" bestFit="1" customWidth="1"/>
    <col min="3842" max="3842" width="7.6328125" style="76" customWidth="1"/>
    <col min="3843" max="3843" width="44.453125" style="76" customWidth="1"/>
    <col min="3844" max="3844" width="3.36328125" style="76" customWidth="1"/>
    <col min="3845" max="3845" width="10.36328125" style="76" bestFit="1" customWidth="1"/>
    <col min="3846" max="3846" width="12" style="76" customWidth="1"/>
    <col min="3847" max="4094" width="9.08984375" style="76"/>
    <col min="4095" max="4095" width="20" style="76" customWidth="1"/>
    <col min="4096" max="4096" width="16" style="76" bestFit="1" customWidth="1"/>
    <col min="4097" max="4097" width="5.6328125" style="76" bestFit="1" customWidth="1"/>
    <col min="4098" max="4098" width="7.6328125" style="76" customWidth="1"/>
    <col min="4099" max="4099" width="44.453125" style="76" customWidth="1"/>
    <col min="4100" max="4100" width="3.36328125" style="76" customWidth="1"/>
    <col min="4101" max="4101" width="10.36328125" style="76" bestFit="1" customWidth="1"/>
    <col min="4102" max="4102" width="12" style="76" customWidth="1"/>
    <col min="4103" max="4350" width="9.08984375" style="76"/>
    <col min="4351" max="4351" width="20" style="76" customWidth="1"/>
    <col min="4352" max="4352" width="16" style="76" bestFit="1" customWidth="1"/>
    <col min="4353" max="4353" width="5.6328125" style="76" bestFit="1" customWidth="1"/>
    <col min="4354" max="4354" width="7.6328125" style="76" customWidth="1"/>
    <col min="4355" max="4355" width="44.453125" style="76" customWidth="1"/>
    <col min="4356" max="4356" width="3.36328125" style="76" customWidth="1"/>
    <col min="4357" max="4357" width="10.36328125" style="76" bestFit="1" customWidth="1"/>
    <col min="4358" max="4358" width="12" style="76" customWidth="1"/>
    <col min="4359" max="4606" width="9.08984375" style="76"/>
    <col min="4607" max="4607" width="20" style="76" customWidth="1"/>
    <col min="4608" max="4608" width="16" style="76" bestFit="1" customWidth="1"/>
    <col min="4609" max="4609" width="5.6328125" style="76" bestFit="1" customWidth="1"/>
    <col min="4610" max="4610" width="7.6328125" style="76" customWidth="1"/>
    <col min="4611" max="4611" width="44.453125" style="76" customWidth="1"/>
    <col min="4612" max="4612" width="3.36328125" style="76" customWidth="1"/>
    <col min="4613" max="4613" width="10.36328125" style="76" bestFit="1" customWidth="1"/>
    <col min="4614" max="4614" width="12" style="76" customWidth="1"/>
    <col min="4615" max="4862" width="9.08984375" style="76"/>
    <col min="4863" max="4863" width="20" style="76" customWidth="1"/>
    <col min="4864" max="4864" width="16" style="76" bestFit="1" customWidth="1"/>
    <col min="4865" max="4865" width="5.6328125" style="76" bestFit="1" customWidth="1"/>
    <col min="4866" max="4866" width="7.6328125" style="76" customWidth="1"/>
    <col min="4867" max="4867" width="44.453125" style="76" customWidth="1"/>
    <col min="4868" max="4868" width="3.36328125" style="76" customWidth="1"/>
    <col min="4869" max="4869" width="10.36328125" style="76" bestFit="1" customWidth="1"/>
    <col min="4870" max="4870" width="12" style="76" customWidth="1"/>
    <col min="4871" max="5118" width="9.08984375" style="76"/>
    <col min="5119" max="5119" width="20" style="76" customWidth="1"/>
    <col min="5120" max="5120" width="16" style="76" bestFit="1" customWidth="1"/>
    <col min="5121" max="5121" width="5.6328125" style="76" bestFit="1" customWidth="1"/>
    <col min="5122" max="5122" width="7.6328125" style="76" customWidth="1"/>
    <col min="5123" max="5123" width="44.453125" style="76" customWidth="1"/>
    <col min="5124" max="5124" width="3.36328125" style="76" customWidth="1"/>
    <col min="5125" max="5125" width="10.36328125" style="76" bestFit="1" customWidth="1"/>
    <col min="5126" max="5126" width="12" style="76" customWidth="1"/>
    <col min="5127" max="5374" width="9.08984375" style="76"/>
    <col min="5375" max="5375" width="20" style="76" customWidth="1"/>
    <col min="5376" max="5376" width="16" style="76" bestFit="1" customWidth="1"/>
    <col min="5377" max="5377" width="5.6328125" style="76" bestFit="1" customWidth="1"/>
    <col min="5378" max="5378" width="7.6328125" style="76" customWidth="1"/>
    <col min="5379" max="5379" width="44.453125" style="76" customWidth="1"/>
    <col min="5380" max="5380" width="3.36328125" style="76" customWidth="1"/>
    <col min="5381" max="5381" width="10.36328125" style="76" bestFit="1" customWidth="1"/>
    <col min="5382" max="5382" width="12" style="76" customWidth="1"/>
    <col min="5383" max="5630" width="9.08984375" style="76"/>
    <col min="5631" max="5631" width="20" style="76" customWidth="1"/>
    <col min="5632" max="5632" width="16" style="76" bestFit="1" customWidth="1"/>
    <col min="5633" max="5633" width="5.6328125" style="76" bestFit="1" customWidth="1"/>
    <col min="5634" max="5634" width="7.6328125" style="76" customWidth="1"/>
    <col min="5635" max="5635" width="44.453125" style="76" customWidth="1"/>
    <col min="5636" max="5636" width="3.36328125" style="76" customWidth="1"/>
    <col min="5637" max="5637" width="10.36328125" style="76" bestFit="1" customWidth="1"/>
    <col min="5638" max="5638" width="12" style="76" customWidth="1"/>
    <col min="5639" max="5886" width="9.08984375" style="76"/>
    <col min="5887" max="5887" width="20" style="76" customWidth="1"/>
    <col min="5888" max="5888" width="16" style="76" bestFit="1" customWidth="1"/>
    <col min="5889" max="5889" width="5.6328125" style="76" bestFit="1" customWidth="1"/>
    <col min="5890" max="5890" width="7.6328125" style="76" customWidth="1"/>
    <col min="5891" max="5891" width="44.453125" style="76" customWidth="1"/>
    <col min="5892" max="5892" width="3.36328125" style="76" customWidth="1"/>
    <col min="5893" max="5893" width="10.36328125" style="76" bestFit="1" customWidth="1"/>
    <col min="5894" max="5894" width="12" style="76" customWidth="1"/>
    <col min="5895" max="6142" width="9.08984375" style="76"/>
    <col min="6143" max="6143" width="20" style="76" customWidth="1"/>
    <col min="6144" max="6144" width="16" style="76" bestFit="1" customWidth="1"/>
    <col min="6145" max="6145" width="5.6328125" style="76" bestFit="1" customWidth="1"/>
    <col min="6146" max="6146" width="7.6328125" style="76" customWidth="1"/>
    <col min="6147" max="6147" width="44.453125" style="76" customWidth="1"/>
    <col min="6148" max="6148" width="3.36328125" style="76" customWidth="1"/>
    <col min="6149" max="6149" width="10.36328125" style="76" bestFit="1" customWidth="1"/>
    <col min="6150" max="6150" width="12" style="76" customWidth="1"/>
    <col min="6151" max="6398" width="9.08984375" style="76"/>
    <col min="6399" max="6399" width="20" style="76" customWidth="1"/>
    <col min="6400" max="6400" width="16" style="76" bestFit="1" customWidth="1"/>
    <col min="6401" max="6401" width="5.6328125" style="76" bestFit="1" customWidth="1"/>
    <col min="6402" max="6402" width="7.6328125" style="76" customWidth="1"/>
    <col min="6403" max="6403" width="44.453125" style="76" customWidth="1"/>
    <col min="6404" max="6404" width="3.36328125" style="76" customWidth="1"/>
    <col min="6405" max="6405" width="10.36328125" style="76" bestFit="1" customWidth="1"/>
    <col min="6406" max="6406" width="12" style="76" customWidth="1"/>
    <col min="6407" max="6654" width="9.08984375" style="76"/>
    <col min="6655" max="6655" width="20" style="76" customWidth="1"/>
    <col min="6656" max="6656" width="16" style="76" bestFit="1" customWidth="1"/>
    <col min="6657" max="6657" width="5.6328125" style="76" bestFit="1" customWidth="1"/>
    <col min="6658" max="6658" width="7.6328125" style="76" customWidth="1"/>
    <col min="6659" max="6659" width="44.453125" style="76" customWidth="1"/>
    <col min="6660" max="6660" width="3.36328125" style="76" customWidth="1"/>
    <col min="6661" max="6661" width="10.36328125" style="76" bestFit="1" customWidth="1"/>
    <col min="6662" max="6662" width="12" style="76" customWidth="1"/>
    <col min="6663" max="6910" width="9.08984375" style="76"/>
    <col min="6911" max="6911" width="20" style="76" customWidth="1"/>
    <col min="6912" max="6912" width="16" style="76" bestFit="1" customWidth="1"/>
    <col min="6913" max="6913" width="5.6328125" style="76" bestFit="1" customWidth="1"/>
    <col min="6914" max="6914" width="7.6328125" style="76" customWidth="1"/>
    <col min="6915" max="6915" width="44.453125" style="76" customWidth="1"/>
    <col min="6916" max="6916" width="3.36328125" style="76" customWidth="1"/>
    <col min="6917" max="6917" width="10.36328125" style="76" bestFit="1" customWidth="1"/>
    <col min="6918" max="6918" width="12" style="76" customWidth="1"/>
    <col min="6919" max="7166" width="9.08984375" style="76"/>
    <col min="7167" max="7167" width="20" style="76" customWidth="1"/>
    <col min="7168" max="7168" width="16" style="76" bestFit="1" customWidth="1"/>
    <col min="7169" max="7169" width="5.6328125" style="76" bestFit="1" customWidth="1"/>
    <col min="7170" max="7170" width="7.6328125" style="76" customWidth="1"/>
    <col min="7171" max="7171" width="44.453125" style="76" customWidth="1"/>
    <col min="7172" max="7172" width="3.36328125" style="76" customWidth="1"/>
    <col min="7173" max="7173" width="10.36328125" style="76" bestFit="1" customWidth="1"/>
    <col min="7174" max="7174" width="12" style="76" customWidth="1"/>
    <col min="7175" max="7422" width="9.08984375" style="76"/>
    <col min="7423" max="7423" width="20" style="76" customWidth="1"/>
    <col min="7424" max="7424" width="16" style="76" bestFit="1" customWidth="1"/>
    <col min="7425" max="7425" width="5.6328125" style="76" bestFit="1" customWidth="1"/>
    <col min="7426" max="7426" width="7.6328125" style="76" customWidth="1"/>
    <col min="7427" max="7427" width="44.453125" style="76" customWidth="1"/>
    <col min="7428" max="7428" width="3.36328125" style="76" customWidth="1"/>
    <col min="7429" max="7429" width="10.36328125" style="76" bestFit="1" customWidth="1"/>
    <col min="7430" max="7430" width="12" style="76" customWidth="1"/>
    <col min="7431" max="7678" width="9.08984375" style="76"/>
    <col min="7679" max="7679" width="20" style="76" customWidth="1"/>
    <col min="7680" max="7680" width="16" style="76" bestFit="1" customWidth="1"/>
    <col min="7681" max="7681" width="5.6328125" style="76" bestFit="1" customWidth="1"/>
    <col min="7682" max="7682" width="7.6328125" style="76" customWidth="1"/>
    <col min="7683" max="7683" width="44.453125" style="76" customWidth="1"/>
    <col min="7684" max="7684" width="3.36328125" style="76" customWidth="1"/>
    <col min="7685" max="7685" width="10.36328125" style="76" bestFit="1" customWidth="1"/>
    <col min="7686" max="7686" width="12" style="76" customWidth="1"/>
    <col min="7687" max="7934" width="9.08984375" style="76"/>
    <col min="7935" max="7935" width="20" style="76" customWidth="1"/>
    <col min="7936" max="7936" width="16" style="76" bestFit="1" customWidth="1"/>
    <col min="7937" max="7937" width="5.6328125" style="76" bestFit="1" customWidth="1"/>
    <col min="7938" max="7938" width="7.6328125" style="76" customWidth="1"/>
    <col min="7939" max="7939" width="44.453125" style="76" customWidth="1"/>
    <col min="7940" max="7940" width="3.36328125" style="76" customWidth="1"/>
    <col min="7941" max="7941" width="10.36328125" style="76" bestFit="1" customWidth="1"/>
    <col min="7942" max="7942" width="12" style="76" customWidth="1"/>
    <col min="7943" max="8190" width="9.08984375" style="76"/>
    <col min="8191" max="8191" width="20" style="76" customWidth="1"/>
    <col min="8192" max="8192" width="16" style="76" bestFit="1" customWidth="1"/>
    <col min="8193" max="8193" width="5.6328125" style="76" bestFit="1" customWidth="1"/>
    <col min="8194" max="8194" width="7.6328125" style="76" customWidth="1"/>
    <col min="8195" max="8195" width="44.453125" style="76" customWidth="1"/>
    <col min="8196" max="8196" width="3.36328125" style="76" customWidth="1"/>
    <col min="8197" max="8197" width="10.36328125" style="76" bestFit="1" customWidth="1"/>
    <col min="8198" max="8198" width="12" style="76" customWidth="1"/>
    <col min="8199" max="8446" width="9.08984375" style="76"/>
    <col min="8447" max="8447" width="20" style="76" customWidth="1"/>
    <col min="8448" max="8448" width="16" style="76" bestFit="1" customWidth="1"/>
    <col min="8449" max="8449" width="5.6328125" style="76" bestFit="1" customWidth="1"/>
    <col min="8450" max="8450" width="7.6328125" style="76" customWidth="1"/>
    <col min="8451" max="8451" width="44.453125" style="76" customWidth="1"/>
    <col min="8452" max="8452" width="3.36328125" style="76" customWidth="1"/>
    <col min="8453" max="8453" width="10.36328125" style="76" bestFit="1" customWidth="1"/>
    <col min="8454" max="8454" width="12" style="76" customWidth="1"/>
    <col min="8455" max="8702" width="9.08984375" style="76"/>
    <col min="8703" max="8703" width="20" style="76" customWidth="1"/>
    <col min="8704" max="8704" width="16" style="76" bestFit="1" customWidth="1"/>
    <col min="8705" max="8705" width="5.6328125" style="76" bestFit="1" customWidth="1"/>
    <col min="8706" max="8706" width="7.6328125" style="76" customWidth="1"/>
    <col min="8707" max="8707" width="44.453125" style="76" customWidth="1"/>
    <col min="8708" max="8708" width="3.36328125" style="76" customWidth="1"/>
    <col min="8709" max="8709" width="10.36328125" style="76" bestFit="1" customWidth="1"/>
    <col min="8710" max="8710" width="12" style="76" customWidth="1"/>
    <col min="8711" max="8958" width="9.08984375" style="76"/>
    <col min="8959" max="8959" width="20" style="76" customWidth="1"/>
    <col min="8960" max="8960" width="16" style="76" bestFit="1" customWidth="1"/>
    <col min="8961" max="8961" width="5.6328125" style="76" bestFit="1" customWidth="1"/>
    <col min="8962" max="8962" width="7.6328125" style="76" customWidth="1"/>
    <col min="8963" max="8963" width="44.453125" style="76" customWidth="1"/>
    <col min="8964" max="8964" width="3.36328125" style="76" customWidth="1"/>
    <col min="8965" max="8965" width="10.36328125" style="76" bestFit="1" customWidth="1"/>
    <col min="8966" max="8966" width="12" style="76" customWidth="1"/>
    <col min="8967" max="9214" width="9.08984375" style="76"/>
    <col min="9215" max="9215" width="20" style="76" customWidth="1"/>
    <col min="9216" max="9216" width="16" style="76" bestFit="1" customWidth="1"/>
    <col min="9217" max="9217" width="5.6328125" style="76" bestFit="1" customWidth="1"/>
    <col min="9218" max="9218" width="7.6328125" style="76" customWidth="1"/>
    <col min="9219" max="9219" width="44.453125" style="76" customWidth="1"/>
    <col min="9220" max="9220" width="3.36328125" style="76" customWidth="1"/>
    <col min="9221" max="9221" width="10.36328125" style="76" bestFit="1" customWidth="1"/>
    <col min="9222" max="9222" width="12" style="76" customWidth="1"/>
    <col min="9223" max="9470" width="9.08984375" style="76"/>
    <col min="9471" max="9471" width="20" style="76" customWidth="1"/>
    <col min="9472" max="9472" width="16" style="76" bestFit="1" customWidth="1"/>
    <col min="9473" max="9473" width="5.6328125" style="76" bestFit="1" customWidth="1"/>
    <col min="9474" max="9474" width="7.6328125" style="76" customWidth="1"/>
    <col min="9475" max="9475" width="44.453125" style="76" customWidth="1"/>
    <col min="9476" max="9476" width="3.36328125" style="76" customWidth="1"/>
    <col min="9477" max="9477" width="10.36328125" style="76" bestFit="1" customWidth="1"/>
    <col min="9478" max="9478" width="12" style="76" customWidth="1"/>
    <col min="9479" max="9726" width="9.08984375" style="76"/>
    <col min="9727" max="9727" width="20" style="76" customWidth="1"/>
    <col min="9728" max="9728" width="16" style="76" bestFit="1" customWidth="1"/>
    <col min="9729" max="9729" width="5.6328125" style="76" bestFit="1" customWidth="1"/>
    <col min="9730" max="9730" width="7.6328125" style="76" customWidth="1"/>
    <col min="9731" max="9731" width="44.453125" style="76" customWidth="1"/>
    <col min="9732" max="9732" width="3.36328125" style="76" customWidth="1"/>
    <col min="9733" max="9733" width="10.36328125" style="76" bestFit="1" customWidth="1"/>
    <col min="9734" max="9734" width="12" style="76" customWidth="1"/>
    <col min="9735" max="9982" width="9.08984375" style="76"/>
    <col min="9983" max="9983" width="20" style="76" customWidth="1"/>
    <col min="9984" max="9984" width="16" style="76" bestFit="1" customWidth="1"/>
    <col min="9985" max="9985" width="5.6328125" style="76" bestFit="1" customWidth="1"/>
    <col min="9986" max="9986" width="7.6328125" style="76" customWidth="1"/>
    <col min="9987" max="9987" width="44.453125" style="76" customWidth="1"/>
    <col min="9988" max="9988" width="3.36328125" style="76" customWidth="1"/>
    <col min="9989" max="9989" width="10.36328125" style="76" bestFit="1" customWidth="1"/>
    <col min="9990" max="9990" width="12" style="76" customWidth="1"/>
    <col min="9991" max="10238" width="9.08984375" style="76"/>
    <col min="10239" max="10239" width="20" style="76" customWidth="1"/>
    <col min="10240" max="10240" width="16" style="76" bestFit="1" customWidth="1"/>
    <col min="10241" max="10241" width="5.6328125" style="76" bestFit="1" customWidth="1"/>
    <col min="10242" max="10242" width="7.6328125" style="76" customWidth="1"/>
    <col min="10243" max="10243" width="44.453125" style="76" customWidth="1"/>
    <col min="10244" max="10244" width="3.36328125" style="76" customWidth="1"/>
    <col min="10245" max="10245" width="10.36328125" style="76" bestFit="1" customWidth="1"/>
    <col min="10246" max="10246" width="12" style="76" customWidth="1"/>
    <col min="10247" max="10494" width="9.08984375" style="76"/>
    <col min="10495" max="10495" width="20" style="76" customWidth="1"/>
    <col min="10496" max="10496" width="16" style="76" bestFit="1" customWidth="1"/>
    <col min="10497" max="10497" width="5.6328125" style="76" bestFit="1" customWidth="1"/>
    <col min="10498" max="10498" width="7.6328125" style="76" customWidth="1"/>
    <col min="10499" max="10499" width="44.453125" style="76" customWidth="1"/>
    <col min="10500" max="10500" width="3.36328125" style="76" customWidth="1"/>
    <col min="10501" max="10501" width="10.36328125" style="76" bestFit="1" customWidth="1"/>
    <col min="10502" max="10502" width="12" style="76" customWidth="1"/>
    <col min="10503" max="10750" width="9.08984375" style="76"/>
    <col min="10751" max="10751" width="20" style="76" customWidth="1"/>
    <col min="10752" max="10752" width="16" style="76" bestFit="1" customWidth="1"/>
    <col min="10753" max="10753" width="5.6328125" style="76" bestFit="1" customWidth="1"/>
    <col min="10754" max="10754" width="7.6328125" style="76" customWidth="1"/>
    <col min="10755" max="10755" width="44.453125" style="76" customWidth="1"/>
    <col min="10756" max="10756" width="3.36328125" style="76" customWidth="1"/>
    <col min="10757" max="10757" width="10.36328125" style="76" bestFit="1" customWidth="1"/>
    <col min="10758" max="10758" width="12" style="76" customWidth="1"/>
    <col min="10759" max="11006" width="9.08984375" style="76"/>
    <col min="11007" max="11007" width="20" style="76" customWidth="1"/>
    <col min="11008" max="11008" width="16" style="76" bestFit="1" customWidth="1"/>
    <col min="11009" max="11009" width="5.6328125" style="76" bestFit="1" customWidth="1"/>
    <col min="11010" max="11010" width="7.6328125" style="76" customWidth="1"/>
    <col min="11011" max="11011" width="44.453125" style="76" customWidth="1"/>
    <col min="11012" max="11012" width="3.36328125" style="76" customWidth="1"/>
    <col min="11013" max="11013" width="10.36328125" style="76" bestFit="1" customWidth="1"/>
    <col min="11014" max="11014" width="12" style="76" customWidth="1"/>
    <col min="11015" max="11262" width="9.08984375" style="76"/>
    <col min="11263" max="11263" width="20" style="76" customWidth="1"/>
    <col min="11264" max="11264" width="16" style="76" bestFit="1" customWidth="1"/>
    <col min="11265" max="11265" width="5.6328125" style="76" bestFit="1" customWidth="1"/>
    <col min="11266" max="11266" width="7.6328125" style="76" customWidth="1"/>
    <col min="11267" max="11267" width="44.453125" style="76" customWidth="1"/>
    <col min="11268" max="11268" width="3.36328125" style="76" customWidth="1"/>
    <col min="11269" max="11269" width="10.36328125" style="76" bestFit="1" customWidth="1"/>
    <col min="11270" max="11270" width="12" style="76" customWidth="1"/>
    <col min="11271" max="11518" width="9.08984375" style="76"/>
    <col min="11519" max="11519" width="20" style="76" customWidth="1"/>
    <col min="11520" max="11520" width="16" style="76" bestFit="1" customWidth="1"/>
    <col min="11521" max="11521" width="5.6328125" style="76" bestFit="1" customWidth="1"/>
    <col min="11522" max="11522" width="7.6328125" style="76" customWidth="1"/>
    <col min="11523" max="11523" width="44.453125" style="76" customWidth="1"/>
    <col min="11524" max="11524" width="3.36328125" style="76" customWidth="1"/>
    <col min="11525" max="11525" width="10.36328125" style="76" bestFit="1" customWidth="1"/>
    <col min="11526" max="11526" width="12" style="76" customWidth="1"/>
    <col min="11527" max="11774" width="9.08984375" style="76"/>
    <col min="11775" max="11775" width="20" style="76" customWidth="1"/>
    <col min="11776" max="11776" width="16" style="76" bestFit="1" customWidth="1"/>
    <col min="11777" max="11777" width="5.6328125" style="76" bestFit="1" customWidth="1"/>
    <col min="11778" max="11778" width="7.6328125" style="76" customWidth="1"/>
    <col min="11779" max="11779" width="44.453125" style="76" customWidth="1"/>
    <col min="11780" max="11780" width="3.36328125" style="76" customWidth="1"/>
    <col min="11781" max="11781" width="10.36328125" style="76" bestFit="1" customWidth="1"/>
    <col min="11782" max="11782" width="12" style="76" customWidth="1"/>
    <col min="11783" max="12030" width="9.08984375" style="76"/>
    <col min="12031" max="12031" width="20" style="76" customWidth="1"/>
    <col min="12032" max="12032" width="16" style="76" bestFit="1" customWidth="1"/>
    <col min="12033" max="12033" width="5.6328125" style="76" bestFit="1" customWidth="1"/>
    <col min="12034" max="12034" width="7.6328125" style="76" customWidth="1"/>
    <col min="12035" max="12035" width="44.453125" style="76" customWidth="1"/>
    <col min="12036" max="12036" width="3.36328125" style="76" customWidth="1"/>
    <col min="12037" max="12037" width="10.36328125" style="76" bestFit="1" customWidth="1"/>
    <col min="12038" max="12038" width="12" style="76" customWidth="1"/>
    <col min="12039" max="12286" width="9.08984375" style="76"/>
    <col min="12287" max="12287" width="20" style="76" customWidth="1"/>
    <col min="12288" max="12288" width="16" style="76" bestFit="1" customWidth="1"/>
    <col min="12289" max="12289" width="5.6328125" style="76" bestFit="1" customWidth="1"/>
    <col min="12290" max="12290" width="7.6328125" style="76" customWidth="1"/>
    <col min="12291" max="12291" width="44.453125" style="76" customWidth="1"/>
    <col min="12292" max="12292" width="3.36328125" style="76" customWidth="1"/>
    <col min="12293" max="12293" width="10.36328125" style="76" bestFit="1" customWidth="1"/>
    <col min="12294" max="12294" width="12" style="76" customWidth="1"/>
    <col min="12295" max="12542" width="9.08984375" style="76"/>
    <col min="12543" max="12543" width="20" style="76" customWidth="1"/>
    <col min="12544" max="12544" width="16" style="76" bestFit="1" customWidth="1"/>
    <col min="12545" max="12545" width="5.6328125" style="76" bestFit="1" customWidth="1"/>
    <col min="12546" max="12546" width="7.6328125" style="76" customWidth="1"/>
    <col min="12547" max="12547" width="44.453125" style="76" customWidth="1"/>
    <col min="12548" max="12548" width="3.36328125" style="76" customWidth="1"/>
    <col min="12549" max="12549" width="10.36328125" style="76" bestFit="1" customWidth="1"/>
    <col min="12550" max="12550" width="12" style="76" customWidth="1"/>
    <col min="12551" max="12798" width="9.08984375" style="76"/>
    <col min="12799" max="12799" width="20" style="76" customWidth="1"/>
    <col min="12800" max="12800" width="16" style="76" bestFit="1" customWidth="1"/>
    <col min="12801" max="12801" width="5.6328125" style="76" bestFit="1" customWidth="1"/>
    <col min="12802" max="12802" width="7.6328125" style="76" customWidth="1"/>
    <col min="12803" max="12803" width="44.453125" style="76" customWidth="1"/>
    <col min="12804" max="12804" width="3.36328125" style="76" customWidth="1"/>
    <col min="12805" max="12805" width="10.36328125" style="76" bestFit="1" customWidth="1"/>
    <col min="12806" max="12806" width="12" style="76" customWidth="1"/>
    <col min="12807" max="13054" width="9.08984375" style="76"/>
    <col min="13055" max="13055" width="20" style="76" customWidth="1"/>
    <col min="13056" max="13056" width="16" style="76" bestFit="1" customWidth="1"/>
    <col min="13057" max="13057" width="5.6328125" style="76" bestFit="1" customWidth="1"/>
    <col min="13058" max="13058" width="7.6328125" style="76" customWidth="1"/>
    <col min="13059" max="13059" width="44.453125" style="76" customWidth="1"/>
    <col min="13060" max="13060" width="3.36328125" style="76" customWidth="1"/>
    <col min="13061" max="13061" width="10.36328125" style="76" bestFit="1" customWidth="1"/>
    <col min="13062" max="13062" width="12" style="76" customWidth="1"/>
    <col min="13063" max="13310" width="9.08984375" style="76"/>
    <col min="13311" max="13311" width="20" style="76" customWidth="1"/>
    <col min="13312" max="13312" width="16" style="76" bestFit="1" customWidth="1"/>
    <col min="13313" max="13313" width="5.6328125" style="76" bestFit="1" customWidth="1"/>
    <col min="13314" max="13314" width="7.6328125" style="76" customWidth="1"/>
    <col min="13315" max="13315" width="44.453125" style="76" customWidth="1"/>
    <col min="13316" max="13316" width="3.36328125" style="76" customWidth="1"/>
    <col min="13317" max="13317" width="10.36328125" style="76" bestFit="1" customWidth="1"/>
    <col min="13318" max="13318" width="12" style="76" customWidth="1"/>
    <col min="13319" max="13566" width="9.08984375" style="76"/>
    <col min="13567" max="13567" width="20" style="76" customWidth="1"/>
    <col min="13568" max="13568" width="16" style="76" bestFit="1" customWidth="1"/>
    <col min="13569" max="13569" width="5.6328125" style="76" bestFit="1" customWidth="1"/>
    <col min="13570" max="13570" width="7.6328125" style="76" customWidth="1"/>
    <col min="13571" max="13571" width="44.453125" style="76" customWidth="1"/>
    <col min="13572" max="13572" width="3.36328125" style="76" customWidth="1"/>
    <col min="13573" max="13573" width="10.36328125" style="76" bestFit="1" customWidth="1"/>
    <col min="13574" max="13574" width="12" style="76" customWidth="1"/>
    <col min="13575" max="13822" width="9.08984375" style="76"/>
    <col min="13823" max="13823" width="20" style="76" customWidth="1"/>
    <col min="13824" max="13824" width="16" style="76" bestFit="1" customWidth="1"/>
    <col min="13825" max="13825" width="5.6328125" style="76" bestFit="1" customWidth="1"/>
    <col min="13826" max="13826" width="7.6328125" style="76" customWidth="1"/>
    <col min="13827" max="13827" width="44.453125" style="76" customWidth="1"/>
    <col min="13828" max="13828" width="3.36328125" style="76" customWidth="1"/>
    <col min="13829" max="13829" width="10.36328125" style="76" bestFit="1" customWidth="1"/>
    <col min="13830" max="13830" width="12" style="76" customWidth="1"/>
    <col min="13831" max="14078" width="9.08984375" style="76"/>
    <col min="14079" max="14079" width="20" style="76" customWidth="1"/>
    <col min="14080" max="14080" width="16" style="76" bestFit="1" customWidth="1"/>
    <col min="14081" max="14081" width="5.6328125" style="76" bestFit="1" customWidth="1"/>
    <col min="14082" max="14082" width="7.6328125" style="76" customWidth="1"/>
    <col min="14083" max="14083" width="44.453125" style="76" customWidth="1"/>
    <col min="14084" max="14084" width="3.36328125" style="76" customWidth="1"/>
    <col min="14085" max="14085" width="10.36328125" style="76" bestFit="1" customWidth="1"/>
    <col min="14086" max="14086" width="12" style="76" customWidth="1"/>
    <col min="14087" max="14334" width="9.08984375" style="76"/>
    <col min="14335" max="14335" width="20" style="76" customWidth="1"/>
    <col min="14336" max="14336" width="16" style="76" bestFit="1" customWidth="1"/>
    <col min="14337" max="14337" width="5.6328125" style="76" bestFit="1" customWidth="1"/>
    <col min="14338" max="14338" width="7.6328125" style="76" customWidth="1"/>
    <col min="14339" max="14339" width="44.453125" style="76" customWidth="1"/>
    <col min="14340" max="14340" width="3.36328125" style="76" customWidth="1"/>
    <col min="14341" max="14341" width="10.36328125" style="76" bestFit="1" customWidth="1"/>
    <col min="14342" max="14342" width="12" style="76" customWidth="1"/>
    <col min="14343" max="14590" width="9.08984375" style="76"/>
    <col min="14591" max="14591" width="20" style="76" customWidth="1"/>
    <col min="14592" max="14592" width="16" style="76" bestFit="1" customWidth="1"/>
    <col min="14593" max="14593" width="5.6328125" style="76" bestFit="1" customWidth="1"/>
    <col min="14594" max="14594" width="7.6328125" style="76" customWidth="1"/>
    <col min="14595" max="14595" width="44.453125" style="76" customWidth="1"/>
    <col min="14596" max="14596" width="3.36328125" style="76" customWidth="1"/>
    <col min="14597" max="14597" width="10.36328125" style="76" bestFit="1" customWidth="1"/>
    <col min="14598" max="14598" width="12" style="76" customWidth="1"/>
    <col min="14599" max="14846" width="9.08984375" style="76"/>
    <col min="14847" max="14847" width="20" style="76" customWidth="1"/>
    <col min="14848" max="14848" width="16" style="76" bestFit="1" customWidth="1"/>
    <col min="14849" max="14849" width="5.6328125" style="76" bestFit="1" customWidth="1"/>
    <col min="14850" max="14850" width="7.6328125" style="76" customWidth="1"/>
    <col min="14851" max="14851" width="44.453125" style="76" customWidth="1"/>
    <col min="14852" max="14852" width="3.36328125" style="76" customWidth="1"/>
    <col min="14853" max="14853" width="10.36328125" style="76" bestFit="1" customWidth="1"/>
    <col min="14854" max="14854" width="12" style="76" customWidth="1"/>
    <col min="14855" max="15102" width="9.08984375" style="76"/>
    <col min="15103" max="15103" width="20" style="76" customWidth="1"/>
    <col min="15104" max="15104" width="16" style="76" bestFit="1" customWidth="1"/>
    <col min="15105" max="15105" width="5.6328125" style="76" bestFit="1" customWidth="1"/>
    <col min="15106" max="15106" width="7.6328125" style="76" customWidth="1"/>
    <col min="15107" max="15107" width="44.453125" style="76" customWidth="1"/>
    <col min="15108" max="15108" width="3.36328125" style="76" customWidth="1"/>
    <col min="15109" max="15109" width="10.36328125" style="76" bestFit="1" customWidth="1"/>
    <col min="15110" max="15110" width="12" style="76" customWidth="1"/>
    <col min="15111" max="15358" width="9.08984375" style="76"/>
    <col min="15359" max="15359" width="20" style="76" customWidth="1"/>
    <col min="15360" max="15360" width="16" style="76" bestFit="1" customWidth="1"/>
    <col min="15361" max="15361" width="5.6328125" style="76" bestFit="1" customWidth="1"/>
    <col min="15362" max="15362" width="7.6328125" style="76" customWidth="1"/>
    <col min="15363" max="15363" width="44.453125" style="76" customWidth="1"/>
    <col min="15364" max="15364" width="3.36328125" style="76" customWidth="1"/>
    <col min="15365" max="15365" width="10.36328125" style="76" bestFit="1" customWidth="1"/>
    <col min="15366" max="15366" width="12" style="76" customWidth="1"/>
    <col min="15367" max="15614" width="9.08984375" style="76"/>
    <col min="15615" max="15615" width="20" style="76" customWidth="1"/>
    <col min="15616" max="15616" width="16" style="76" bestFit="1" customWidth="1"/>
    <col min="15617" max="15617" width="5.6328125" style="76" bestFit="1" customWidth="1"/>
    <col min="15618" max="15618" width="7.6328125" style="76" customWidth="1"/>
    <col min="15619" max="15619" width="44.453125" style="76" customWidth="1"/>
    <col min="15620" max="15620" width="3.36328125" style="76" customWidth="1"/>
    <col min="15621" max="15621" width="10.36328125" style="76" bestFit="1" customWidth="1"/>
    <col min="15622" max="15622" width="12" style="76" customWidth="1"/>
    <col min="15623" max="15870" width="9.08984375" style="76"/>
    <col min="15871" max="15871" width="20" style="76" customWidth="1"/>
    <col min="15872" max="15872" width="16" style="76" bestFit="1" customWidth="1"/>
    <col min="15873" max="15873" width="5.6328125" style="76" bestFit="1" customWidth="1"/>
    <col min="15874" max="15874" width="7.6328125" style="76" customWidth="1"/>
    <col min="15875" max="15875" width="44.453125" style="76" customWidth="1"/>
    <col min="15876" max="15876" width="3.36328125" style="76" customWidth="1"/>
    <col min="15877" max="15877" width="10.36328125" style="76" bestFit="1" customWidth="1"/>
    <col min="15878" max="15878" width="12" style="76" customWidth="1"/>
    <col min="15879" max="16126" width="9.08984375" style="76"/>
    <col min="16127" max="16127" width="20" style="76" customWidth="1"/>
    <col min="16128" max="16128" width="16" style="76" bestFit="1" customWidth="1"/>
    <col min="16129" max="16129" width="5.6328125" style="76" bestFit="1" customWidth="1"/>
    <col min="16130" max="16130" width="7.6328125" style="76" customWidth="1"/>
    <col min="16131" max="16131" width="44.453125" style="76" customWidth="1"/>
    <col min="16132" max="16132" width="3.36328125" style="76" customWidth="1"/>
    <col min="16133" max="16133" width="10.36328125" style="76" bestFit="1" customWidth="1"/>
    <col min="16134" max="16134" width="12" style="76" customWidth="1"/>
    <col min="16135" max="16384" width="9.08984375" style="76"/>
  </cols>
  <sheetData>
    <row r="7" spans="1:6">
      <c r="C7" s="1119"/>
      <c r="D7" s="1119"/>
      <c r="E7" s="152"/>
      <c r="F7" s="153"/>
    </row>
    <row r="9" spans="1:6">
      <c r="A9" s="76" t="s">
        <v>70</v>
      </c>
      <c r="C9" s="1139">
        <v>40308</v>
      </c>
      <c r="D9" s="1140"/>
      <c r="E9" s="1140"/>
      <c r="F9" s="1140"/>
    </row>
    <row r="11" spans="1:6">
      <c r="A11" s="76" t="s">
        <v>71</v>
      </c>
      <c r="C11" s="76" t="s">
        <v>72</v>
      </c>
    </row>
    <row r="13" spans="1:6">
      <c r="A13" s="76" t="s">
        <v>73</v>
      </c>
      <c r="C13" s="76" t="s">
        <v>74</v>
      </c>
    </row>
    <row r="15" spans="1:6">
      <c r="A15" s="76" t="s">
        <v>75</v>
      </c>
      <c r="C15" s="76" t="s">
        <v>194</v>
      </c>
    </row>
    <row r="18" spans="1:11">
      <c r="A18" s="76" t="s">
        <v>165</v>
      </c>
    </row>
    <row r="19" spans="1:11">
      <c r="A19" s="76" t="s">
        <v>166</v>
      </c>
    </row>
    <row r="21" spans="1:11">
      <c r="A21" s="76" t="s">
        <v>192</v>
      </c>
    </row>
    <row r="22" spans="1:11">
      <c r="A22" s="76" t="s">
        <v>193</v>
      </c>
    </row>
    <row r="25" spans="1:11">
      <c r="A25" s="1138" t="s">
        <v>26</v>
      </c>
      <c r="B25" s="1138"/>
      <c r="C25" s="1138"/>
      <c r="D25" s="1138"/>
      <c r="E25" s="1138"/>
      <c r="F25" s="1138"/>
      <c r="G25" s="1138"/>
      <c r="H25" s="1138"/>
      <c r="I25" s="1138"/>
      <c r="J25" s="1138"/>
      <c r="K25" s="75"/>
    </row>
    <row r="26" spans="1:11" ht="42">
      <c r="A26" s="154" t="s">
        <v>18</v>
      </c>
      <c r="B26" s="154"/>
      <c r="C26" s="1141" t="s">
        <v>0</v>
      </c>
      <c r="D26" s="1141"/>
      <c r="E26" s="155"/>
      <c r="F26" s="129" t="s">
        <v>1</v>
      </c>
      <c r="G26" s="129"/>
      <c r="H26" s="77"/>
      <c r="I26" s="156" t="s">
        <v>163</v>
      </c>
      <c r="J26" s="157"/>
      <c r="K26" s="158" t="s">
        <v>164</v>
      </c>
    </row>
    <row r="27" spans="1:11">
      <c r="J27" s="88"/>
    </row>
    <row r="28" spans="1:11">
      <c r="C28" s="1142" t="s">
        <v>4</v>
      </c>
      <c r="D28" s="1142"/>
      <c r="E28" s="159"/>
      <c r="H28" s="123"/>
      <c r="I28" s="126"/>
      <c r="J28" s="160"/>
      <c r="K28" s="126"/>
    </row>
    <row r="29" spans="1:11">
      <c r="C29" s="76">
        <v>201</v>
      </c>
      <c r="F29" s="76" t="s">
        <v>5</v>
      </c>
      <c r="I29" s="136">
        <v>50000</v>
      </c>
      <c r="J29" s="161"/>
      <c r="K29" s="162"/>
    </row>
    <row r="30" spans="1:11">
      <c r="A30" s="76" t="s">
        <v>19</v>
      </c>
      <c r="C30" s="76">
        <v>204</v>
      </c>
      <c r="F30" s="76" t="s">
        <v>54</v>
      </c>
      <c r="H30" s="76" t="s">
        <v>17</v>
      </c>
      <c r="I30" s="137">
        <v>27700</v>
      </c>
      <c r="J30" s="146"/>
      <c r="K30" s="137"/>
    </row>
    <row r="31" spans="1:11">
      <c r="A31" s="76" t="s">
        <v>19</v>
      </c>
      <c r="C31" s="76">
        <v>204</v>
      </c>
      <c r="F31" s="76" t="s">
        <v>55</v>
      </c>
      <c r="I31" s="172">
        <v>13350</v>
      </c>
      <c r="J31" s="146"/>
      <c r="K31" s="137"/>
    </row>
    <row r="32" spans="1:11">
      <c r="A32" s="76" t="s">
        <v>19</v>
      </c>
      <c r="C32" s="76">
        <v>204</v>
      </c>
      <c r="F32" s="76" t="s">
        <v>29</v>
      </c>
      <c r="I32" s="172">
        <v>17700</v>
      </c>
      <c r="J32" s="146"/>
      <c r="K32" s="137"/>
    </row>
    <row r="33" spans="1:11">
      <c r="A33" s="76" t="s">
        <v>19</v>
      </c>
      <c r="C33" s="76">
        <v>204</v>
      </c>
      <c r="F33" s="76" t="s">
        <v>30</v>
      </c>
      <c r="I33" s="172">
        <v>7150</v>
      </c>
      <c r="J33" s="146"/>
      <c r="K33" s="137"/>
    </row>
    <row r="34" spans="1:11">
      <c r="I34" s="137"/>
      <c r="J34" s="146"/>
      <c r="K34" s="137"/>
    </row>
    <row r="35" spans="1:11">
      <c r="G35" s="77" t="s">
        <v>6</v>
      </c>
      <c r="I35" s="139">
        <f>SUM(I29:I30)</f>
        <v>77700</v>
      </c>
      <c r="J35" s="163"/>
      <c r="K35" s="139"/>
    </row>
    <row r="36" spans="1:11">
      <c r="I36" s="137"/>
      <c r="J36" s="146"/>
      <c r="K36" s="137"/>
    </row>
    <row r="37" spans="1:11">
      <c r="C37" s="1142" t="s">
        <v>7</v>
      </c>
      <c r="D37" s="1142"/>
      <c r="E37" s="159"/>
      <c r="I37" s="137"/>
      <c r="J37" s="146"/>
      <c r="K37" s="137"/>
    </row>
    <row r="38" spans="1:11">
      <c r="A38" s="76" t="s">
        <v>19</v>
      </c>
      <c r="C38" s="76">
        <v>301</v>
      </c>
      <c r="F38" s="76" t="s">
        <v>28</v>
      </c>
      <c r="I38" s="137">
        <v>15800</v>
      </c>
      <c r="J38" s="146"/>
      <c r="K38" s="137">
        <v>17000</v>
      </c>
    </row>
    <row r="39" spans="1:11">
      <c r="A39" s="76" t="s">
        <v>47</v>
      </c>
      <c r="C39" s="76">
        <v>301</v>
      </c>
      <c r="F39" s="76" t="s">
        <v>51</v>
      </c>
      <c r="I39" s="164">
        <v>806200</v>
      </c>
      <c r="J39" s="146"/>
      <c r="K39" s="137">
        <v>508250</v>
      </c>
    </row>
    <row r="40" spans="1:11">
      <c r="A40" s="76" t="s">
        <v>48</v>
      </c>
      <c r="C40" s="76">
        <v>301</v>
      </c>
      <c r="F40" s="76" t="s">
        <v>58</v>
      </c>
      <c r="I40" s="137">
        <v>250000</v>
      </c>
      <c r="J40" s="146"/>
      <c r="K40" s="137"/>
    </row>
    <row r="41" spans="1:11">
      <c r="A41" s="76" t="s">
        <v>19</v>
      </c>
      <c r="C41" s="76">
        <v>301</v>
      </c>
      <c r="F41" s="76" t="s">
        <v>53</v>
      </c>
      <c r="I41" s="137">
        <v>13680</v>
      </c>
      <c r="J41" s="146"/>
      <c r="K41" s="137">
        <v>15000</v>
      </c>
    </row>
    <row r="42" spans="1:11">
      <c r="A42" s="76" t="s">
        <v>47</v>
      </c>
      <c r="C42" s="76">
        <v>301</v>
      </c>
      <c r="F42" s="76" t="s">
        <v>56</v>
      </c>
      <c r="I42" s="137">
        <v>25000</v>
      </c>
      <c r="J42" s="146"/>
      <c r="K42" s="137"/>
    </row>
    <row r="43" spans="1:11">
      <c r="A43" s="76" t="s">
        <v>47</v>
      </c>
      <c r="C43" s="76">
        <v>301</v>
      </c>
      <c r="F43" s="76" t="s">
        <v>57</v>
      </c>
      <c r="I43" s="137">
        <v>12800</v>
      </c>
      <c r="J43" s="146"/>
      <c r="K43" s="137"/>
    </row>
    <row r="44" spans="1:11">
      <c r="A44" s="76" t="s">
        <v>47</v>
      </c>
      <c r="C44" s="143" t="s">
        <v>31</v>
      </c>
      <c r="F44" s="76" t="s">
        <v>32</v>
      </c>
      <c r="I44" s="137">
        <v>13700</v>
      </c>
      <c r="J44" s="146"/>
      <c r="K44" s="137">
        <v>30000</v>
      </c>
    </row>
    <row r="45" spans="1:11">
      <c r="A45" s="76" t="s">
        <v>48</v>
      </c>
      <c r="C45" s="76">
        <v>322</v>
      </c>
      <c r="F45" s="76" t="s">
        <v>38</v>
      </c>
      <c r="I45" s="137">
        <v>18470</v>
      </c>
      <c r="J45" s="146"/>
      <c r="K45" s="137"/>
    </row>
    <row r="46" spans="1:11">
      <c r="A46" s="76" t="s">
        <v>47</v>
      </c>
      <c r="C46" s="143">
        <v>322</v>
      </c>
      <c r="F46" s="76" t="s">
        <v>22</v>
      </c>
      <c r="I46" s="137">
        <v>4500</v>
      </c>
      <c r="J46" s="146"/>
      <c r="K46" s="137">
        <v>4300</v>
      </c>
    </row>
    <row r="47" spans="1:11">
      <c r="I47" s="137"/>
      <c r="J47" s="146"/>
      <c r="K47" s="137"/>
    </row>
    <row r="48" spans="1:11">
      <c r="G48" s="77" t="s">
        <v>8</v>
      </c>
      <c r="I48" s="139">
        <f>SUM(I38:I47)</f>
        <v>1160150</v>
      </c>
      <c r="J48" s="163"/>
      <c r="K48" s="139">
        <f>SUM(K38:K46)</f>
        <v>574550</v>
      </c>
    </row>
    <row r="49" spans="1:11">
      <c r="I49" s="137"/>
      <c r="J49" s="146"/>
      <c r="K49" s="137"/>
    </row>
    <row r="50" spans="1:11">
      <c r="C50" s="144" t="s">
        <v>9</v>
      </c>
      <c r="D50" s="144"/>
      <c r="E50" s="88"/>
      <c r="I50" s="137"/>
      <c r="J50" s="146"/>
      <c r="K50" s="137"/>
    </row>
    <row r="51" spans="1:11">
      <c r="A51" s="76" t="s">
        <v>49</v>
      </c>
      <c r="C51" s="76">
        <v>411</v>
      </c>
      <c r="D51" s="76" t="s">
        <v>66</v>
      </c>
      <c r="F51" s="76" t="s">
        <v>34</v>
      </c>
      <c r="I51" s="137">
        <v>50000</v>
      </c>
      <c r="J51" s="146"/>
      <c r="K51" s="137"/>
    </row>
    <row r="52" spans="1:11">
      <c r="A52" s="76" t="s">
        <v>47</v>
      </c>
      <c r="C52" s="76">
        <v>411</v>
      </c>
      <c r="F52" s="76" t="s">
        <v>35</v>
      </c>
      <c r="I52" s="137">
        <v>32000</v>
      </c>
      <c r="J52" s="146"/>
      <c r="K52" s="137">
        <v>29500</v>
      </c>
    </row>
    <row r="53" spans="1:11">
      <c r="A53" s="76" t="s">
        <v>19</v>
      </c>
      <c r="C53" s="76">
        <v>411</v>
      </c>
      <c r="F53" s="76" t="s">
        <v>23</v>
      </c>
      <c r="I53" s="126">
        <v>11248</v>
      </c>
      <c r="J53" s="160"/>
      <c r="K53" s="137"/>
    </row>
    <row r="54" spans="1:11">
      <c r="A54" s="76" t="s">
        <v>19</v>
      </c>
      <c r="C54" s="76">
        <v>411</v>
      </c>
      <c r="F54" s="76" t="s">
        <v>52</v>
      </c>
      <c r="I54" s="126">
        <v>0</v>
      </c>
      <c r="J54" s="160"/>
      <c r="K54" s="137">
        <v>20000</v>
      </c>
    </row>
    <row r="55" spans="1:11">
      <c r="A55" s="76" t="s">
        <v>19</v>
      </c>
      <c r="C55" s="76">
        <v>411</v>
      </c>
      <c r="F55" s="76" t="s">
        <v>24</v>
      </c>
      <c r="I55" s="126">
        <v>0</v>
      </c>
      <c r="J55" s="160"/>
      <c r="K55" s="137">
        <v>25000</v>
      </c>
    </row>
    <row r="56" spans="1:11">
      <c r="A56" s="76" t="s">
        <v>19</v>
      </c>
      <c r="C56" s="76">
        <v>411</v>
      </c>
      <c r="F56" s="76" t="s">
        <v>33</v>
      </c>
      <c r="I56" s="137">
        <v>11000</v>
      </c>
      <c r="J56" s="146"/>
      <c r="K56" s="137"/>
    </row>
    <row r="57" spans="1:11">
      <c r="A57" s="76" t="s">
        <v>50</v>
      </c>
      <c r="C57" s="76">
        <v>411</v>
      </c>
      <c r="D57" s="88"/>
      <c r="E57" s="88"/>
      <c r="F57" s="76" t="s">
        <v>61</v>
      </c>
      <c r="I57" s="137">
        <v>30000</v>
      </c>
      <c r="J57" s="146"/>
      <c r="K57" s="137">
        <v>30000</v>
      </c>
    </row>
    <row r="58" spans="1:11">
      <c r="A58" s="76" t="s">
        <v>48</v>
      </c>
      <c r="C58" s="76">
        <v>412</v>
      </c>
      <c r="F58" s="76" t="s">
        <v>36</v>
      </c>
      <c r="I58" s="137">
        <v>7000</v>
      </c>
      <c r="J58" s="146"/>
      <c r="K58" s="137"/>
    </row>
    <row r="59" spans="1:11">
      <c r="A59" s="76" t="s">
        <v>49</v>
      </c>
      <c r="C59" s="76">
        <v>412</v>
      </c>
      <c r="F59" s="76" t="s">
        <v>37</v>
      </c>
      <c r="I59" s="137">
        <v>20000</v>
      </c>
      <c r="J59" s="146"/>
      <c r="K59" s="137"/>
    </row>
    <row r="60" spans="1:11">
      <c r="A60" s="76" t="s">
        <v>19</v>
      </c>
      <c r="C60" s="76">
        <v>413</v>
      </c>
      <c r="D60" s="76" t="s">
        <v>69</v>
      </c>
      <c r="F60" s="76" t="s">
        <v>39</v>
      </c>
      <c r="I60" s="137">
        <v>8300</v>
      </c>
      <c r="J60" s="146"/>
      <c r="K60" s="137"/>
    </row>
    <row r="61" spans="1:11">
      <c r="A61" s="76" t="s">
        <v>62</v>
      </c>
      <c r="C61" s="76">
        <v>415</v>
      </c>
      <c r="D61" s="76" t="s">
        <v>67</v>
      </c>
      <c r="F61" s="99" t="s">
        <v>40</v>
      </c>
      <c r="I61" s="137">
        <v>16000</v>
      </c>
      <c r="J61" s="146"/>
      <c r="K61" s="126"/>
    </row>
    <row r="62" spans="1:11">
      <c r="A62" s="76" t="s">
        <v>19</v>
      </c>
      <c r="C62" s="76">
        <v>415</v>
      </c>
      <c r="F62" s="76" t="s">
        <v>63</v>
      </c>
      <c r="I62" s="137">
        <v>6000</v>
      </c>
      <c r="J62" s="146"/>
      <c r="K62" s="126"/>
    </row>
    <row r="63" spans="1:11">
      <c r="A63" s="76" t="s">
        <v>64</v>
      </c>
      <c r="C63" s="76">
        <v>415</v>
      </c>
      <c r="F63" s="76" t="s">
        <v>65</v>
      </c>
      <c r="I63" s="137">
        <v>11050</v>
      </c>
      <c r="J63" s="146"/>
      <c r="K63" s="126"/>
    </row>
    <row r="64" spans="1:11">
      <c r="A64" s="76" t="s">
        <v>47</v>
      </c>
      <c r="C64" s="143" t="s">
        <v>12</v>
      </c>
      <c r="D64" s="76" t="s">
        <v>67</v>
      </c>
      <c r="F64" s="76" t="s">
        <v>41</v>
      </c>
      <c r="I64" s="137">
        <v>18600</v>
      </c>
      <c r="J64" s="146"/>
      <c r="K64" s="126">
        <v>16000</v>
      </c>
    </row>
    <row r="65" spans="1:11">
      <c r="A65" s="76" t="s">
        <v>19</v>
      </c>
      <c r="C65" s="76">
        <v>418</v>
      </c>
      <c r="D65" s="76" t="s">
        <v>68</v>
      </c>
      <c r="F65" s="76" t="s">
        <v>42</v>
      </c>
      <c r="I65" s="137">
        <v>15000</v>
      </c>
      <c r="J65" s="146"/>
      <c r="K65" s="126"/>
    </row>
    <row r="66" spans="1:11">
      <c r="A66" s="76" t="s">
        <v>19</v>
      </c>
      <c r="C66" s="76">
        <v>418</v>
      </c>
      <c r="F66" s="76" t="s">
        <v>43</v>
      </c>
      <c r="I66" s="137">
        <v>18000</v>
      </c>
      <c r="J66" s="146"/>
      <c r="K66" s="126"/>
    </row>
    <row r="67" spans="1:11">
      <c r="A67" s="76" t="s">
        <v>19</v>
      </c>
      <c r="C67" s="99">
        <v>418</v>
      </c>
      <c r="F67" s="76" t="s">
        <v>44</v>
      </c>
      <c r="I67" s="137">
        <v>20000</v>
      </c>
      <c r="J67" s="146"/>
      <c r="K67" s="126"/>
    </row>
    <row r="68" spans="1:11">
      <c r="C68" s="99"/>
      <c r="I68" s="137"/>
      <c r="J68" s="146"/>
      <c r="K68" s="126"/>
    </row>
    <row r="69" spans="1:11">
      <c r="G69" s="77" t="s">
        <v>10</v>
      </c>
      <c r="I69" s="139">
        <f>SUM(I51:I67)</f>
        <v>274198</v>
      </c>
      <c r="J69" s="163"/>
      <c r="K69" s="165">
        <f>SUM(K51:K67)</f>
        <v>120500</v>
      </c>
    </row>
    <row r="70" spans="1:11" ht="14.5" thickBot="1">
      <c r="G70" s="77" t="s">
        <v>59</v>
      </c>
      <c r="I70" s="148">
        <f>I35+I48+I69</f>
        <v>1512048</v>
      </c>
      <c r="J70" s="163"/>
      <c r="K70" s="148">
        <f>K35+K48+K69</f>
        <v>695050</v>
      </c>
    </row>
    <row r="71" spans="1:11" ht="14.5" thickTop="1">
      <c r="G71" s="77"/>
      <c r="I71" s="163"/>
      <c r="J71" s="163"/>
      <c r="K71" s="163"/>
    </row>
    <row r="72" spans="1:11">
      <c r="C72" s="144" t="s">
        <v>13</v>
      </c>
      <c r="G72" s="77"/>
      <c r="I72" s="110"/>
      <c r="J72" s="117"/>
      <c r="K72" s="126"/>
    </row>
    <row r="73" spans="1:11">
      <c r="A73" s="76" t="s">
        <v>19</v>
      </c>
      <c r="C73" s="76">
        <v>501</v>
      </c>
      <c r="F73" s="76" t="s">
        <v>25</v>
      </c>
      <c r="G73" s="77"/>
      <c r="I73" s="137">
        <v>34100</v>
      </c>
      <c r="J73" s="146"/>
      <c r="K73" s="126">
        <v>34100</v>
      </c>
    </row>
    <row r="74" spans="1:11">
      <c r="A74" s="76" t="s">
        <v>19</v>
      </c>
      <c r="C74" s="76">
        <v>501</v>
      </c>
      <c r="F74" s="76" t="s">
        <v>14</v>
      </c>
      <c r="G74" s="77"/>
      <c r="I74" s="137">
        <v>60000</v>
      </c>
      <c r="J74" s="146"/>
      <c r="K74" s="126">
        <v>60000</v>
      </c>
    </row>
    <row r="75" spans="1:11">
      <c r="A75" s="76" t="s">
        <v>19</v>
      </c>
      <c r="C75" s="76">
        <v>501</v>
      </c>
      <c r="F75" s="76" t="s">
        <v>15</v>
      </c>
      <c r="G75" s="77"/>
      <c r="I75" s="137">
        <v>20000</v>
      </c>
      <c r="J75" s="146"/>
      <c r="K75" s="126">
        <v>20000</v>
      </c>
    </row>
    <row r="76" spans="1:11">
      <c r="A76" s="76" t="s">
        <v>19</v>
      </c>
      <c r="C76" s="76">
        <v>501</v>
      </c>
      <c r="F76" s="76" t="s">
        <v>20</v>
      </c>
      <c r="G76" s="77"/>
      <c r="I76" s="137">
        <v>3150</v>
      </c>
      <c r="J76" s="146"/>
      <c r="K76" s="126">
        <v>7875</v>
      </c>
    </row>
    <row r="77" spans="1:11">
      <c r="A77" s="76" t="s">
        <v>19</v>
      </c>
      <c r="C77" s="76">
        <v>501</v>
      </c>
      <c r="F77" s="76" t="s">
        <v>21</v>
      </c>
      <c r="G77" s="77"/>
      <c r="I77" s="137">
        <v>3780</v>
      </c>
      <c r="J77" s="146"/>
      <c r="K77" s="126">
        <v>3780</v>
      </c>
    </row>
    <row r="78" spans="1:11">
      <c r="A78" s="76" t="s">
        <v>19</v>
      </c>
      <c r="C78" s="76">
        <v>501</v>
      </c>
      <c r="F78" s="76" t="s">
        <v>45</v>
      </c>
      <c r="G78" s="77"/>
      <c r="I78" s="146">
        <v>9000</v>
      </c>
      <c r="J78" s="146"/>
      <c r="K78" s="126">
        <v>16300</v>
      </c>
    </row>
    <row r="79" spans="1:11">
      <c r="G79" s="77"/>
      <c r="I79" s="137"/>
      <c r="J79" s="146"/>
      <c r="K79" s="126"/>
    </row>
    <row r="80" spans="1:11">
      <c r="G80" s="77" t="s">
        <v>60</v>
      </c>
      <c r="I80" s="139">
        <f>SUM(I73:I78)</f>
        <v>130030</v>
      </c>
      <c r="J80" s="163"/>
      <c r="K80" s="165">
        <f>SUM(K73:K79)</f>
        <v>142055</v>
      </c>
    </row>
    <row r="81" spans="4:11">
      <c r="G81" s="77"/>
      <c r="I81" s="110"/>
      <c r="J81" s="117"/>
      <c r="K81" s="126"/>
    </row>
    <row r="82" spans="4:11">
      <c r="I82" s="137"/>
      <c r="J82" s="146"/>
      <c r="K82" s="126"/>
    </row>
    <row r="83" spans="4:11" ht="14.5" thickBot="1">
      <c r="G83" s="77" t="s">
        <v>46</v>
      </c>
      <c r="H83" s="143"/>
      <c r="I83" s="166">
        <f>+I70+I80</f>
        <v>1642078</v>
      </c>
      <c r="J83" s="115"/>
      <c r="K83" s="167">
        <f>+K70+K80</f>
        <v>837105</v>
      </c>
    </row>
    <row r="84" spans="4:11" ht="14.5" thickTop="1">
      <c r="I84" s="137"/>
      <c r="J84" s="146"/>
      <c r="K84" s="126"/>
    </row>
    <row r="85" spans="4:11">
      <c r="D85" s="88"/>
      <c r="E85" s="88"/>
      <c r="G85" s="77"/>
      <c r="H85" s="77"/>
      <c r="I85" s="77"/>
      <c r="J85" s="77"/>
    </row>
    <row r="86" spans="4:11">
      <c r="D86" s="88"/>
      <c r="E86" s="88"/>
      <c r="G86" s="77"/>
      <c r="H86" s="77"/>
      <c r="I86" s="77"/>
      <c r="J86" s="77"/>
    </row>
    <row r="87" spans="4:11">
      <c r="D87" s="88"/>
      <c r="E87" s="88"/>
      <c r="G87" s="77"/>
      <c r="H87" s="77"/>
      <c r="I87" s="77"/>
      <c r="J87" s="77"/>
    </row>
    <row r="88" spans="4:11">
      <c r="D88" s="88"/>
      <c r="E88" s="88"/>
      <c r="G88" s="77"/>
      <c r="H88" s="77"/>
      <c r="I88" s="77"/>
      <c r="J88" s="77"/>
    </row>
    <row r="89" spans="4:11">
      <c r="D89" s="88"/>
      <c r="E89" s="88"/>
      <c r="G89" s="77"/>
      <c r="H89" s="77"/>
      <c r="I89" s="77"/>
      <c r="J89" s="77"/>
    </row>
    <row r="90" spans="4:11">
      <c r="D90" s="88"/>
      <c r="E90" s="88"/>
      <c r="G90" s="77"/>
      <c r="H90" s="77"/>
      <c r="I90" s="77"/>
      <c r="J90" s="77"/>
    </row>
    <row r="91" spans="4:11">
      <c r="D91" s="88"/>
      <c r="E91" s="88"/>
      <c r="G91" s="77"/>
      <c r="H91" s="77"/>
      <c r="I91" s="77"/>
      <c r="J91" s="77"/>
    </row>
    <row r="92" spans="4:11">
      <c r="D92" s="88"/>
      <c r="E92" s="88"/>
      <c r="G92" s="77"/>
      <c r="H92" s="77"/>
      <c r="I92" s="77"/>
      <c r="J92" s="77"/>
    </row>
    <row r="93" spans="4:11">
      <c r="D93" s="88"/>
      <c r="E93" s="88"/>
      <c r="G93" s="77"/>
      <c r="H93" s="77"/>
      <c r="I93" s="77"/>
      <c r="J93" s="77"/>
    </row>
    <row r="94" spans="4:11">
      <c r="D94" s="88"/>
      <c r="E94" s="88"/>
    </row>
    <row r="95" spans="4:11">
      <c r="D95" s="88"/>
      <c r="E95" s="88"/>
      <c r="G95" s="77"/>
      <c r="H95" s="77"/>
      <c r="I95" s="77"/>
      <c r="J95" s="77"/>
    </row>
  </sheetData>
  <mergeCells count="6">
    <mergeCell ref="C7:D7"/>
    <mergeCell ref="C9:F9"/>
    <mergeCell ref="C26:D26"/>
    <mergeCell ref="C28:D28"/>
    <mergeCell ref="C37:D37"/>
    <mergeCell ref="A25:J25"/>
  </mergeCells>
  <pageMargins left="1" right="0.33" top="0.5" bottom="0.28999999999999998" header="0.5" footer="0.25"/>
  <pageSetup scale="62" orientation="portrait" r:id="rId1"/>
  <headerFooter alignWithMargins="0">
    <oddFooter xml:space="preserve">&amp;L&amp;F&amp;RPage &amp;P&amp; of &amp;P        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71"/>
  <sheetViews>
    <sheetView topLeftCell="A28" workbookViewId="0">
      <selection activeCell="C40" sqref="C40:L40"/>
    </sheetView>
  </sheetViews>
  <sheetFormatPr defaultRowHeight="12.5"/>
  <cols>
    <col min="1" max="1" width="28" customWidth="1"/>
    <col min="2" max="2" width="13.36328125" customWidth="1"/>
    <col min="3" max="3" width="10" customWidth="1"/>
    <col min="4" max="4" width="7" customWidth="1"/>
    <col min="9" max="9" width="15.453125" customWidth="1"/>
    <col min="10" max="10" width="11.08984375" customWidth="1"/>
    <col min="11" max="11" width="13" style="15" customWidth="1"/>
  </cols>
  <sheetData>
    <row r="2" spans="1:11" ht="14">
      <c r="A2" s="1144" t="s">
        <v>16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</row>
    <row r="3" spans="1:11" ht="14">
      <c r="A3" s="1144" t="s">
        <v>26</v>
      </c>
      <c r="B3" s="1144"/>
      <c r="C3" s="1144"/>
      <c r="D3" s="1144"/>
      <c r="E3" s="1144"/>
      <c r="F3" s="1144"/>
      <c r="G3" s="1144"/>
      <c r="H3" s="1144"/>
      <c r="I3" s="1144"/>
      <c r="J3" s="1144"/>
      <c r="K3" s="1144"/>
    </row>
    <row r="6" spans="1:11" ht="13">
      <c r="A6" s="12" t="s">
        <v>18</v>
      </c>
      <c r="B6" s="1143" t="s">
        <v>0</v>
      </c>
      <c r="C6" s="1143"/>
      <c r="D6" s="5"/>
      <c r="E6" s="1143" t="s">
        <v>1</v>
      </c>
      <c r="F6" s="1143"/>
      <c r="G6" s="1143"/>
      <c r="H6" s="5"/>
      <c r="I6" s="5"/>
      <c r="J6" s="1143" t="s">
        <v>2</v>
      </c>
      <c r="K6" s="1143"/>
    </row>
    <row r="7" spans="1:11" ht="13">
      <c r="B7" s="1"/>
      <c r="C7" s="1"/>
      <c r="D7" s="1"/>
      <c r="E7" s="1"/>
      <c r="F7" s="1"/>
      <c r="G7" s="1"/>
      <c r="H7" s="1"/>
      <c r="I7" s="1"/>
      <c r="J7" s="13" t="s">
        <v>3</v>
      </c>
      <c r="K7" s="14" t="s">
        <v>27</v>
      </c>
    </row>
    <row r="8" spans="1:11">
      <c r="B8" s="1145" t="s">
        <v>4</v>
      </c>
      <c r="C8" s="1145"/>
      <c r="D8" s="1"/>
      <c r="E8" s="1"/>
      <c r="F8" s="1"/>
      <c r="G8" s="1"/>
      <c r="H8" s="1"/>
      <c r="I8" s="2"/>
      <c r="J8" s="3"/>
      <c r="K8" s="3"/>
    </row>
    <row r="9" spans="1:11">
      <c r="B9" s="1"/>
      <c r="C9" s="1"/>
      <c r="D9" s="1"/>
      <c r="E9" s="1"/>
      <c r="F9" s="1"/>
      <c r="G9" s="1"/>
      <c r="H9" s="1"/>
      <c r="I9" s="1"/>
      <c r="J9" s="3"/>
      <c r="K9" s="3"/>
    </row>
    <row r="10" spans="1:11">
      <c r="B10" s="1">
        <v>201</v>
      </c>
      <c r="C10" s="1"/>
      <c r="D10" s="1" t="s">
        <v>5</v>
      </c>
      <c r="E10" s="1"/>
      <c r="F10" s="1"/>
      <c r="G10" s="1"/>
      <c r="H10" s="1"/>
      <c r="I10" s="1"/>
      <c r="J10" s="20">
        <v>50000</v>
      </c>
      <c r="K10" s="17"/>
    </row>
    <row r="11" spans="1:11">
      <c r="A11" s="1" t="s">
        <v>19</v>
      </c>
      <c r="B11" s="1">
        <v>204</v>
      </c>
      <c r="C11" s="1"/>
      <c r="D11" s="1" t="s">
        <v>54</v>
      </c>
      <c r="E11" s="1"/>
      <c r="F11" s="1"/>
      <c r="G11" s="1"/>
      <c r="H11" s="1"/>
      <c r="I11" s="1" t="s">
        <v>17</v>
      </c>
      <c r="J11" s="4">
        <v>27700</v>
      </c>
      <c r="K11" s="4"/>
    </row>
    <row r="12" spans="1:11">
      <c r="A12" s="1" t="s">
        <v>19</v>
      </c>
      <c r="B12" s="1">
        <v>204</v>
      </c>
      <c r="C12" s="1"/>
      <c r="D12" s="1" t="s">
        <v>55</v>
      </c>
      <c r="E12" s="1"/>
      <c r="F12" s="1"/>
      <c r="G12" s="1"/>
      <c r="H12" s="1"/>
      <c r="I12" s="1"/>
      <c r="J12" s="4">
        <v>13350</v>
      </c>
      <c r="K12" s="4"/>
    </row>
    <row r="13" spans="1:11">
      <c r="A13" s="1" t="s">
        <v>19</v>
      </c>
      <c r="B13" s="1">
        <v>204</v>
      </c>
      <c r="C13" s="1"/>
      <c r="D13" s="1" t="s">
        <v>29</v>
      </c>
      <c r="E13" s="1"/>
      <c r="F13" s="1"/>
      <c r="G13" s="1"/>
      <c r="H13" s="1"/>
      <c r="I13" s="1"/>
      <c r="J13" s="4">
        <v>17700</v>
      </c>
      <c r="K13" s="4"/>
    </row>
    <row r="14" spans="1:11">
      <c r="A14" s="1" t="s">
        <v>19</v>
      </c>
      <c r="B14" s="1">
        <v>204</v>
      </c>
      <c r="C14" s="1"/>
      <c r="D14" s="1" t="s">
        <v>30</v>
      </c>
      <c r="E14" s="1"/>
      <c r="F14" s="1"/>
      <c r="G14" s="1"/>
      <c r="H14" s="1"/>
      <c r="I14" s="1"/>
      <c r="J14" s="4">
        <v>7150</v>
      </c>
      <c r="K14" s="4"/>
    </row>
    <row r="15" spans="1:11">
      <c r="B15" s="1"/>
      <c r="C15" s="1"/>
      <c r="D15" s="1"/>
      <c r="E15" s="1"/>
      <c r="F15" s="1"/>
      <c r="G15" s="1"/>
      <c r="H15" s="1"/>
      <c r="I15" s="1"/>
      <c r="J15" s="4"/>
      <c r="K15" s="4"/>
    </row>
    <row r="16" spans="1:11">
      <c r="B16" s="1"/>
      <c r="C16" s="1"/>
      <c r="D16" s="1"/>
      <c r="E16" s="1"/>
      <c r="F16" s="1"/>
      <c r="G16" s="1"/>
      <c r="H16" s="1"/>
      <c r="I16" s="1"/>
      <c r="J16" s="4"/>
      <c r="K16" s="4"/>
    </row>
    <row r="17" spans="1:11" ht="13">
      <c r="B17" s="1"/>
      <c r="C17" s="1"/>
      <c r="D17" s="1"/>
      <c r="E17" s="5" t="s">
        <v>6</v>
      </c>
      <c r="F17" s="1"/>
      <c r="G17" s="1"/>
      <c r="H17" s="1"/>
      <c r="I17" s="1"/>
      <c r="J17" s="22">
        <f>SUM(J10:J11)</f>
        <v>77700</v>
      </c>
      <c r="K17" s="22"/>
    </row>
    <row r="18" spans="1:11">
      <c r="B18" s="1"/>
      <c r="C18" s="1"/>
      <c r="D18" s="1"/>
      <c r="E18" s="1"/>
      <c r="F18" s="1"/>
      <c r="G18" s="1"/>
      <c r="H18" s="1"/>
      <c r="I18" s="1"/>
      <c r="J18" s="4"/>
      <c r="K18" s="4"/>
    </row>
    <row r="19" spans="1:11">
      <c r="B19" s="1145" t="s">
        <v>7</v>
      </c>
      <c r="C19" s="1145"/>
      <c r="D19" s="1"/>
      <c r="E19" s="1"/>
      <c r="F19" s="1"/>
      <c r="G19" s="1"/>
      <c r="H19" s="1"/>
      <c r="I19" s="1"/>
      <c r="J19" s="4"/>
      <c r="K19" s="4"/>
    </row>
    <row r="20" spans="1:11">
      <c r="B20" s="1"/>
      <c r="C20" s="1"/>
      <c r="D20" s="1"/>
      <c r="E20" s="1"/>
      <c r="F20" s="1"/>
      <c r="G20" s="1"/>
      <c r="H20" s="1"/>
      <c r="I20" s="1"/>
      <c r="J20" s="4"/>
      <c r="K20" s="4"/>
    </row>
    <row r="21" spans="1:11">
      <c r="A21" s="1" t="s">
        <v>19</v>
      </c>
      <c r="B21" s="1">
        <v>301</v>
      </c>
      <c r="C21" s="1"/>
      <c r="D21" s="1" t="s">
        <v>28</v>
      </c>
      <c r="E21" s="1"/>
      <c r="F21" s="1"/>
      <c r="G21" s="1"/>
      <c r="H21" s="1"/>
      <c r="I21" s="1"/>
      <c r="J21" s="4">
        <v>15800</v>
      </c>
      <c r="K21" s="4">
        <v>17000</v>
      </c>
    </row>
    <row r="22" spans="1:11">
      <c r="A22" s="1" t="s">
        <v>47</v>
      </c>
      <c r="B22" s="1">
        <v>301</v>
      </c>
      <c r="C22" s="1"/>
      <c r="D22" s="1" t="s">
        <v>51</v>
      </c>
      <c r="E22" s="1"/>
      <c r="F22" s="1"/>
      <c r="G22" s="1"/>
      <c r="H22" s="1"/>
      <c r="I22" s="1"/>
      <c r="J22" s="18">
        <v>806200</v>
      </c>
      <c r="K22" s="4">
        <v>508250</v>
      </c>
    </row>
    <row r="23" spans="1:11">
      <c r="A23" s="1" t="s">
        <v>48</v>
      </c>
      <c r="B23" s="1">
        <v>301</v>
      </c>
      <c r="C23" s="1"/>
      <c r="D23" t="s">
        <v>58</v>
      </c>
      <c r="E23" s="1"/>
      <c r="F23" s="1"/>
      <c r="G23" s="1"/>
      <c r="H23" s="1"/>
      <c r="I23" s="1"/>
      <c r="J23" s="4">
        <v>250000</v>
      </c>
      <c r="K23" s="4"/>
    </row>
    <row r="24" spans="1:11">
      <c r="A24" s="1" t="s">
        <v>19</v>
      </c>
      <c r="B24" s="1">
        <v>301</v>
      </c>
      <c r="C24" s="1"/>
      <c r="D24" s="1" t="s">
        <v>53</v>
      </c>
      <c r="E24" s="1"/>
      <c r="F24" s="1"/>
      <c r="G24" s="1"/>
      <c r="H24" s="1"/>
      <c r="I24" s="1"/>
      <c r="J24" s="4">
        <v>13680</v>
      </c>
      <c r="K24" s="4">
        <v>15000</v>
      </c>
    </row>
    <row r="25" spans="1:11">
      <c r="A25" s="1" t="s">
        <v>47</v>
      </c>
      <c r="B25" s="1">
        <v>301</v>
      </c>
      <c r="C25" s="1"/>
      <c r="D25" t="s">
        <v>56</v>
      </c>
      <c r="E25" s="1"/>
      <c r="F25" s="1"/>
      <c r="G25" s="1"/>
      <c r="H25" s="1"/>
      <c r="I25" s="1"/>
      <c r="J25" s="4">
        <v>25000</v>
      </c>
      <c r="K25" s="4"/>
    </row>
    <row r="26" spans="1:11">
      <c r="A26" s="1" t="s">
        <v>47</v>
      </c>
      <c r="B26" s="1">
        <v>301</v>
      </c>
      <c r="C26" s="1"/>
      <c r="D26" t="s">
        <v>57</v>
      </c>
      <c r="E26" s="1"/>
      <c r="F26" s="1"/>
      <c r="G26" s="1"/>
      <c r="H26" s="1"/>
      <c r="I26" s="1"/>
      <c r="J26" s="4">
        <v>12800</v>
      </c>
      <c r="K26" s="4"/>
    </row>
    <row r="27" spans="1:11">
      <c r="A27" s="1" t="s">
        <v>47</v>
      </c>
      <c r="B27" s="8" t="s">
        <v>31</v>
      </c>
      <c r="C27" s="1"/>
      <c r="D27" s="1" t="s">
        <v>32</v>
      </c>
      <c r="E27" s="1"/>
      <c r="F27" s="1"/>
      <c r="G27" s="1"/>
      <c r="H27" s="1"/>
      <c r="I27" s="1"/>
      <c r="J27" s="4">
        <v>13700</v>
      </c>
      <c r="K27" s="4">
        <v>30000</v>
      </c>
    </row>
    <row r="28" spans="1:11">
      <c r="A28" s="1" t="s">
        <v>48</v>
      </c>
      <c r="B28" s="1">
        <v>322</v>
      </c>
      <c r="C28" s="1"/>
      <c r="D28" s="1" t="s">
        <v>38</v>
      </c>
      <c r="E28" s="1"/>
      <c r="F28" s="1"/>
      <c r="G28" s="1"/>
      <c r="H28" s="1"/>
      <c r="I28" s="1"/>
      <c r="J28" s="4">
        <v>18470</v>
      </c>
      <c r="K28" s="4"/>
    </row>
    <row r="29" spans="1:11">
      <c r="A29" s="1" t="s">
        <v>47</v>
      </c>
      <c r="B29" s="8">
        <v>322</v>
      </c>
      <c r="C29" s="1"/>
      <c r="D29" s="1" t="s">
        <v>22</v>
      </c>
      <c r="E29" s="1"/>
      <c r="F29" s="1"/>
      <c r="G29" s="1"/>
      <c r="H29" s="1"/>
      <c r="I29" s="1"/>
      <c r="J29" s="4">
        <v>4500</v>
      </c>
      <c r="K29" s="4">
        <v>4300</v>
      </c>
    </row>
    <row r="30" spans="1:11">
      <c r="B30" s="1"/>
      <c r="C30" s="1"/>
      <c r="D30" s="1"/>
      <c r="E30" s="1"/>
      <c r="F30" s="1"/>
      <c r="G30" s="1"/>
      <c r="H30" s="1"/>
      <c r="I30" s="1"/>
      <c r="J30" s="4"/>
      <c r="K30" s="4"/>
    </row>
    <row r="31" spans="1:11" ht="13">
      <c r="B31" s="1"/>
      <c r="C31" s="1"/>
      <c r="D31" s="1"/>
      <c r="E31" s="5" t="s">
        <v>8</v>
      </c>
      <c r="F31" s="1"/>
      <c r="G31" s="1"/>
      <c r="H31" s="1"/>
      <c r="I31" s="1"/>
      <c r="J31" s="22">
        <f>SUM(J21:J30)</f>
        <v>1160150</v>
      </c>
      <c r="K31" s="22">
        <f>SUM(K21:K29)</f>
        <v>574550</v>
      </c>
    </row>
    <row r="32" spans="1:11">
      <c r="B32" s="1"/>
      <c r="C32" s="1"/>
      <c r="D32" s="1"/>
      <c r="E32" s="1"/>
      <c r="F32" s="1"/>
      <c r="G32" s="1"/>
      <c r="H32" s="1"/>
      <c r="I32" s="1"/>
      <c r="J32" s="4"/>
      <c r="K32" s="4"/>
    </row>
    <row r="33" spans="1:11">
      <c r="B33" s="7" t="s">
        <v>9</v>
      </c>
      <c r="C33" s="7"/>
      <c r="D33" s="1"/>
      <c r="E33" s="1"/>
      <c r="F33" s="1"/>
      <c r="G33" s="1" t="s">
        <v>11</v>
      </c>
      <c r="H33" s="1"/>
      <c r="I33" s="1"/>
      <c r="J33" s="4"/>
      <c r="K33" s="4"/>
    </row>
    <row r="34" spans="1:11">
      <c r="B34" s="10"/>
      <c r="C34" s="10"/>
      <c r="D34" s="1"/>
      <c r="E34" s="1"/>
      <c r="F34" s="1"/>
      <c r="G34" s="1"/>
      <c r="H34" s="1"/>
      <c r="I34" s="1"/>
      <c r="J34" s="4"/>
      <c r="K34" s="4"/>
    </row>
    <row r="35" spans="1:11">
      <c r="A35" s="1" t="s">
        <v>49</v>
      </c>
      <c r="B35" s="1">
        <v>411</v>
      </c>
      <c r="C35" s="1" t="s">
        <v>66</v>
      </c>
      <c r="D35" s="1" t="s">
        <v>34</v>
      </c>
      <c r="E35" s="1"/>
      <c r="F35" s="1"/>
      <c r="G35" s="1"/>
      <c r="H35" s="1"/>
      <c r="I35" s="1"/>
      <c r="J35" s="4">
        <v>50000</v>
      </c>
      <c r="K35" s="4"/>
    </row>
    <row r="36" spans="1:11">
      <c r="A36" s="1" t="s">
        <v>47</v>
      </c>
      <c r="B36" s="1">
        <v>411</v>
      </c>
      <c r="C36" s="1"/>
      <c r="D36" s="1" t="s">
        <v>35</v>
      </c>
      <c r="E36" s="1"/>
      <c r="F36" s="1"/>
      <c r="G36" s="1"/>
      <c r="H36" s="1"/>
      <c r="I36" s="1"/>
      <c r="J36" s="4">
        <v>32000</v>
      </c>
      <c r="K36" s="4">
        <v>29500</v>
      </c>
    </row>
    <row r="37" spans="1:11">
      <c r="A37" s="1" t="s">
        <v>19</v>
      </c>
      <c r="B37" s="1">
        <v>411</v>
      </c>
      <c r="C37" s="1"/>
      <c r="D37" s="1" t="s">
        <v>23</v>
      </c>
      <c r="J37" s="15">
        <v>11248</v>
      </c>
      <c r="K37" s="4"/>
    </row>
    <row r="38" spans="1:11">
      <c r="A38" s="1" t="s">
        <v>19</v>
      </c>
      <c r="B38" s="1">
        <v>411</v>
      </c>
      <c r="C38" s="1"/>
      <c r="D38" s="1" t="s">
        <v>52</v>
      </c>
      <c r="J38" s="15">
        <v>0</v>
      </c>
      <c r="K38" s="4">
        <v>20000</v>
      </c>
    </row>
    <row r="39" spans="1:11">
      <c r="A39" s="1" t="s">
        <v>19</v>
      </c>
      <c r="B39" s="1">
        <v>411</v>
      </c>
      <c r="C39" s="1"/>
      <c r="D39" s="1" t="s">
        <v>24</v>
      </c>
      <c r="J39" s="15">
        <v>0</v>
      </c>
      <c r="K39" s="4">
        <v>25000</v>
      </c>
    </row>
    <row r="40" spans="1:11">
      <c r="A40" s="1" t="s">
        <v>19</v>
      </c>
      <c r="B40" s="1">
        <v>411</v>
      </c>
      <c r="C40" s="1"/>
      <c r="D40" s="1" t="s">
        <v>33</v>
      </c>
      <c r="E40" s="1"/>
      <c r="F40" s="1"/>
      <c r="G40" s="1"/>
      <c r="H40" s="1"/>
      <c r="I40" s="1"/>
      <c r="J40" s="4">
        <v>11000</v>
      </c>
      <c r="K40" s="4"/>
    </row>
    <row r="41" spans="1:11">
      <c r="A41" s="1" t="s">
        <v>50</v>
      </c>
      <c r="B41" s="1">
        <v>411</v>
      </c>
      <c r="C41" s="10"/>
      <c r="D41" s="1" t="s">
        <v>61</v>
      </c>
      <c r="E41" s="1"/>
      <c r="F41" s="1"/>
      <c r="H41" s="1"/>
      <c r="I41" s="1"/>
      <c r="J41" s="4">
        <v>30000</v>
      </c>
      <c r="K41" s="4">
        <v>30000</v>
      </c>
    </row>
    <row r="42" spans="1:11">
      <c r="A42" s="1" t="s">
        <v>48</v>
      </c>
      <c r="B42" s="1">
        <v>412</v>
      </c>
      <c r="C42" s="1"/>
      <c r="D42" s="1" t="s">
        <v>36</v>
      </c>
      <c r="E42" s="1"/>
      <c r="F42" s="1"/>
      <c r="G42" s="1"/>
      <c r="H42" s="1"/>
      <c r="I42" s="1"/>
      <c r="J42" s="4">
        <v>7000</v>
      </c>
      <c r="K42" s="4"/>
    </row>
    <row r="43" spans="1:11">
      <c r="A43" s="1" t="s">
        <v>49</v>
      </c>
      <c r="B43" s="1">
        <v>412</v>
      </c>
      <c r="C43" s="1"/>
      <c r="D43" s="1" t="s">
        <v>37</v>
      </c>
      <c r="E43" s="1"/>
      <c r="F43" s="1"/>
      <c r="G43" s="1"/>
      <c r="H43" s="1"/>
      <c r="I43" s="1"/>
      <c r="J43" s="4">
        <v>20000</v>
      </c>
      <c r="K43" s="4"/>
    </row>
    <row r="44" spans="1:11">
      <c r="A44" s="1" t="s">
        <v>19</v>
      </c>
      <c r="B44" s="1">
        <v>413</v>
      </c>
      <c r="C44" s="1" t="s">
        <v>69</v>
      </c>
      <c r="D44" s="1" t="s">
        <v>39</v>
      </c>
      <c r="E44" s="1"/>
      <c r="F44" s="1"/>
      <c r="G44" s="1"/>
      <c r="H44" s="1"/>
      <c r="I44" s="1"/>
      <c r="J44" s="4">
        <v>8300</v>
      </c>
      <c r="K44" s="4"/>
    </row>
    <row r="45" spans="1:11">
      <c r="A45" s="1" t="s">
        <v>62</v>
      </c>
      <c r="B45" s="1">
        <v>415</v>
      </c>
      <c r="C45" s="1" t="s">
        <v>67</v>
      </c>
      <c r="D45" s="9" t="s">
        <v>40</v>
      </c>
      <c r="E45" s="1"/>
      <c r="F45" s="1"/>
      <c r="G45" s="1"/>
      <c r="H45" s="1"/>
      <c r="I45" s="1"/>
      <c r="J45" s="4">
        <v>16000</v>
      </c>
      <c r="K45" s="3"/>
    </row>
    <row r="46" spans="1:11">
      <c r="A46" s="1" t="s">
        <v>19</v>
      </c>
      <c r="B46" s="1">
        <v>415</v>
      </c>
      <c r="C46" s="1"/>
      <c r="D46" s="1" t="s">
        <v>63</v>
      </c>
      <c r="E46" s="1"/>
      <c r="F46" s="1"/>
      <c r="G46" s="1"/>
      <c r="H46" s="1"/>
      <c r="I46" s="1"/>
      <c r="J46" s="4">
        <v>6000</v>
      </c>
      <c r="K46" s="3"/>
    </row>
    <row r="47" spans="1:11">
      <c r="A47" s="1" t="s">
        <v>64</v>
      </c>
      <c r="B47" s="1">
        <v>415</v>
      </c>
      <c r="C47" s="1"/>
      <c r="D47" s="1" t="s">
        <v>65</v>
      </c>
      <c r="E47" s="1"/>
      <c r="F47" s="1"/>
      <c r="G47" s="1"/>
      <c r="H47" s="1"/>
      <c r="I47" s="1"/>
      <c r="J47" s="4">
        <v>11050</v>
      </c>
      <c r="K47" s="3"/>
    </row>
    <row r="48" spans="1:11">
      <c r="A48" s="1" t="s">
        <v>47</v>
      </c>
      <c r="B48" s="8" t="s">
        <v>12</v>
      </c>
      <c r="C48" s="1" t="s">
        <v>67</v>
      </c>
      <c r="D48" s="1" t="s">
        <v>41</v>
      </c>
      <c r="E48" s="1"/>
      <c r="F48" s="1"/>
      <c r="G48" s="1"/>
      <c r="H48" s="1"/>
      <c r="I48" s="1"/>
      <c r="J48" s="4">
        <v>18600</v>
      </c>
      <c r="K48" s="3">
        <v>16000</v>
      </c>
    </row>
    <row r="49" spans="1:11">
      <c r="A49" s="1" t="s">
        <v>19</v>
      </c>
      <c r="B49" s="1">
        <v>418</v>
      </c>
      <c r="C49" s="1" t="s">
        <v>68</v>
      </c>
      <c r="D49" s="1" t="s">
        <v>42</v>
      </c>
      <c r="E49" s="1"/>
      <c r="F49" s="1"/>
      <c r="G49" s="1"/>
      <c r="H49" s="1"/>
      <c r="I49" s="1"/>
      <c r="J49" s="4">
        <v>15000</v>
      </c>
      <c r="K49" s="3"/>
    </row>
    <row r="50" spans="1:11">
      <c r="A50" s="1" t="s">
        <v>19</v>
      </c>
      <c r="B50" s="1">
        <v>418</v>
      </c>
      <c r="C50" s="1"/>
      <c r="D50" s="1" t="s">
        <v>43</v>
      </c>
      <c r="E50" s="1"/>
      <c r="F50" s="1"/>
      <c r="G50" s="1"/>
      <c r="H50" s="1"/>
      <c r="I50" s="1"/>
      <c r="J50" s="4">
        <v>18000</v>
      </c>
      <c r="K50" s="3"/>
    </row>
    <row r="51" spans="1:11">
      <c r="A51" s="1" t="s">
        <v>19</v>
      </c>
      <c r="B51" s="9">
        <v>418</v>
      </c>
      <c r="C51" s="1"/>
      <c r="D51" s="1" t="s">
        <v>44</v>
      </c>
      <c r="E51" s="1"/>
      <c r="F51" s="1"/>
      <c r="G51" s="1"/>
      <c r="H51" s="1"/>
      <c r="I51" s="1"/>
      <c r="J51" s="4">
        <v>20000</v>
      </c>
      <c r="K51" s="3"/>
    </row>
    <row r="52" spans="1:11">
      <c r="B52" s="9"/>
      <c r="C52" s="1"/>
      <c r="D52" s="1"/>
      <c r="E52" s="1"/>
      <c r="F52" s="1"/>
      <c r="G52" s="1"/>
      <c r="H52" s="1"/>
      <c r="I52" s="1"/>
      <c r="J52" s="4"/>
      <c r="K52" s="3"/>
    </row>
    <row r="53" spans="1:11" ht="13">
      <c r="B53" s="1"/>
      <c r="C53" s="1"/>
      <c r="D53" s="1"/>
      <c r="E53" s="5" t="s">
        <v>10</v>
      </c>
      <c r="F53" s="1"/>
      <c r="G53" s="1"/>
      <c r="H53" s="1"/>
      <c r="I53" s="1"/>
      <c r="J53" s="22">
        <f>SUM(J35:J51)</f>
        <v>274198</v>
      </c>
      <c r="K53" s="23">
        <f>SUM(K35:K51)</f>
        <v>120500</v>
      </c>
    </row>
    <row r="54" spans="1:11" ht="13.5" thickBot="1">
      <c r="B54" s="1"/>
      <c r="C54" s="1"/>
      <c r="D54" s="1"/>
      <c r="E54" s="5" t="s">
        <v>59</v>
      </c>
      <c r="F54" s="1"/>
      <c r="G54" s="1"/>
      <c r="H54" s="1"/>
      <c r="I54" s="1"/>
      <c r="J54" s="16">
        <f>J17+J31+J53</f>
        <v>1512048</v>
      </c>
      <c r="K54" s="16">
        <f>K17+K31+K53</f>
        <v>695050</v>
      </c>
    </row>
    <row r="55" spans="1:11" ht="13.5" thickTop="1">
      <c r="B55" s="1"/>
      <c r="C55" s="1"/>
      <c r="D55" s="1"/>
      <c r="E55" s="5"/>
      <c r="F55" s="1"/>
      <c r="G55" s="1"/>
      <c r="H55" s="1"/>
      <c r="I55" s="1"/>
      <c r="J55" s="19"/>
      <c r="K55" s="19"/>
    </row>
    <row r="56" spans="1:11" ht="13">
      <c r="B56" s="7" t="s">
        <v>13</v>
      </c>
      <c r="C56" s="1"/>
      <c r="D56" s="1"/>
      <c r="E56" s="5"/>
      <c r="F56" s="1"/>
      <c r="G56" s="1"/>
      <c r="H56" s="1"/>
      <c r="I56" s="1"/>
      <c r="J56" s="6"/>
      <c r="K56" s="3"/>
    </row>
    <row r="57" spans="1:11" ht="13">
      <c r="B57" s="1"/>
      <c r="C57" s="1"/>
      <c r="D57" s="1"/>
      <c r="E57" s="5"/>
      <c r="F57" s="1"/>
      <c r="G57" s="1"/>
      <c r="H57" s="1"/>
      <c r="I57" s="1"/>
      <c r="J57" s="6"/>
      <c r="K57" s="3"/>
    </row>
    <row r="58" spans="1:11" ht="13">
      <c r="A58" t="s">
        <v>19</v>
      </c>
      <c r="B58" s="1">
        <v>501</v>
      </c>
      <c r="C58" s="1"/>
      <c r="D58" s="1" t="s">
        <v>25</v>
      </c>
      <c r="E58" s="5"/>
      <c r="F58" s="1"/>
      <c r="G58" s="1"/>
      <c r="H58" s="1"/>
      <c r="I58" s="1"/>
      <c r="J58" s="4">
        <v>34100</v>
      </c>
      <c r="K58" s="3">
        <v>34100</v>
      </c>
    </row>
    <row r="59" spans="1:11" ht="13">
      <c r="A59" t="s">
        <v>19</v>
      </c>
      <c r="B59" s="1">
        <v>501</v>
      </c>
      <c r="C59" s="1"/>
      <c r="D59" s="1" t="s">
        <v>14</v>
      </c>
      <c r="E59" s="5"/>
      <c r="F59" s="1"/>
      <c r="G59" s="1"/>
      <c r="H59" s="1"/>
      <c r="I59" s="1"/>
      <c r="J59" s="4">
        <v>60000</v>
      </c>
      <c r="K59" s="3">
        <v>60000</v>
      </c>
    </row>
    <row r="60" spans="1:11" ht="13">
      <c r="A60" t="s">
        <v>19</v>
      </c>
      <c r="B60" s="1">
        <v>501</v>
      </c>
      <c r="C60" s="1"/>
      <c r="D60" s="1" t="s">
        <v>15</v>
      </c>
      <c r="E60" s="5"/>
      <c r="F60" s="1"/>
      <c r="G60" s="1"/>
      <c r="H60" s="1"/>
      <c r="I60" s="1"/>
      <c r="J60" s="4">
        <v>20000</v>
      </c>
      <c r="K60" s="3">
        <v>20000</v>
      </c>
    </row>
    <row r="61" spans="1:11" ht="13">
      <c r="A61" t="s">
        <v>19</v>
      </c>
      <c r="B61" s="1">
        <v>501</v>
      </c>
      <c r="C61" s="1"/>
      <c r="D61" s="1" t="s">
        <v>20</v>
      </c>
      <c r="E61" s="5"/>
      <c r="F61" s="1"/>
      <c r="G61" s="1"/>
      <c r="H61" s="1"/>
      <c r="I61" s="1"/>
      <c r="J61" s="4">
        <v>3150</v>
      </c>
      <c r="K61" s="3">
        <v>7875</v>
      </c>
    </row>
    <row r="62" spans="1:11" ht="13">
      <c r="A62" t="s">
        <v>19</v>
      </c>
      <c r="B62" s="1">
        <v>501</v>
      </c>
      <c r="C62" s="1"/>
      <c r="D62" s="1" t="s">
        <v>21</v>
      </c>
      <c r="E62" s="5"/>
      <c r="F62" s="1"/>
      <c r="G62" s="1"/>
      <c r="H62" s="1"/>
      <c r="I62" s="1"/>
      <c r="J62" s="4">
        <v>3780</v>
      </c>
      <c r="K62" s="3">
        <v>3780</v>
      </c>
    </row>
    <row r="63" spans="1:11" ht="13">
      <c r="A63" t="s">
        <v>19</v>
      </c>
      <c r="B63" s="1">
        <v>501</v>
      </c>
      <c r="C63" s="1"/>
      <c r="D63" s="1" t="s">
        <v>45</v>
      </c>
      <c r="E63" s="5"/>
      <c r="F63" s="1"/>
      <c r="G63" s="1"/>
      <c r="H63" s="1"/>
      <c r="I63" s="1"/>
      <c r="J63" s="11">
        <v>9000</v>
      </c>
      <c r="K63" s="3">
        <v>16300</v>
      </c>
    </row>
    <row r="64" spans="1:11" ht="13">
      <c r="B64" s="1"/>
      <c r="C64" s="1"/>
      <c r="D64" s="1"/>
      <c r="E64" s="5"/>
      <c r="F64" s="1"/>
      <c r="G64" s="1"/>
      <c r="H64" s="1"/>
      <c r="I64" s="1"/>
      <c r="J64" s="4"/>
      <c r="K64" s="3"/>
    </row>
    <row r="65" spans="2:11" ht="13">
      <c r="B65" s="1"/>
      <c r="C65" s="1"/>
      <c r="D65" s="1"/>
      <c r="E65" s="5" t="s">
        <v>60</v>
      </c>
      <c r="F65" s="1"/>
      <c r="G65" s="1"/>
      <c r="H65" s="1"/>
      <c r="I65" s="1"/>
      <c r="J65" s="22">
        <f>SUM(J58:J63)</f>
        <v>130030</v>
      </c>
      <c r="K65" s="23">
        <f>SUM(K58:K64)</f>
        <v>142055</v>
      </c>
    </row>
    <row r="66" spans="2:11" ht="13">
      <c r="B66" s="1"/>
      <c r="C66" s="1"/>
      <c r="D66" s="1"/>
      <c r="E66" s="5"/>
      <c r="F66" s="1"/>
      <c r="G66" s="1"/>
      <c r="H66" s="1"/>
      <c r="I66" s="1"/>
      <c r="J66" s="6"/>
      <c r="K66" s="3"/>
    </row>
    <row r="67" spans="2:11">
      <c r="B67" s="1"/>
      <c r="C67" s="1"/>
      <c r="D67" s="1"/>
      <c r="E67" s="1"/>
      <c r="F67" s="1"/>
      <c r="G67" s="1"/>
      <c r="H67" s="1"/>
      <c r="I67" s="1"/>
      <c r="J67" s="4"/>
      <c r="K67" s="3"/>
    </row>
    <row r="68" spans="2:11" ht="13.5" thickBot="1">
      <c r="B68" s="1"/>
      <c r="C68" s="1"/>
      <c r="D68" s="1"/>
      <c r="E68" s="5" t="s">
        <v>46</v>
      </c>
      <c r="F68" s="1"/>
      <c r="G68" s="1"/>
      <c r="H68" s="1"/>
      <c r="I68" s="8"/>
      <c r="J68" s="21">
        <f>+J54+J65</f>
        <v>1642078</v>
      </c>
      <c r="K68" s="21">
        <f>+K54+K65</f>
        <v>837105</v>
      </c>
    </row>
    <row r="69" spans="2:11" ht="13" thickTop="1">
      <c r="B69" s="1"/>
      <c r="C69" s="1"/>
      <c r="D69" s="1"/>
      <c r="E69" s="1"/>
      <c r="F69" s="1"/>
      <c r="G69" s="1"/>
      <c r="H69" s="1"/>
      <c r="I69" s="1"/>
      <c r="J69" s="4"/>
      <c r="K69" s="3"/>
    </row>
    <row r="70" spans="2:11" ht="13">
      <c r="B70" s="1"/>
      <c r="C70" s="5"/>
      <c r="D70" s="1"/>
      <c r="E70" s="1"/>
      <c r="F70" s="1"/>
      <c r="G70" s="1"/>
      <c r="H70" s="1"/>
      <c r="I70" s="1"/>
      <c r="J70" s="4"/>
      <c r="K70" s="3"/>
    </row>
    <row r="71" spans="2:11" ht="13">
      <c r="B71" s="1"/>
      <c r="C71" s="8"/>
      <c r="D71" s="5"/>
      <c r="E71" s="1"/>
      <c r="F71" s="1"/>
      <c r="G71" s="1"/>
      <c r="H71" s="1"/>
      <c r="I71" s="1"/>
      <c r="J71" s="4"/>
      <c r="K71" s="3"/>
    </row>
  </sheetData>
  <mergeCells count="7">
    <mergeCell ref="J6:K6"/>
    <mergeCell ref="A2:K2"/>
    <mergeCell ref="A3:K3"/>
    <mergeCell ref="B19:C19"/>
    <mergeCell ref="B6:C6"/>
    <mergeCell ref="E6:G6"/>
    <mergeCell ref="B8:C8"/>
  </mergeCells>
  <phoneticPr fontId="36" type="noConversion"/>
  <pageMargins left="0.5" right="0.5" top="0.5" bottom="1" header="0.5" footer="0.5"/>
  <pageSetup scale="23" orientation="portrait" r:id="rId1"/>
  <headerFooter alignWithMargins="0">
    <oddFooter>&amp;R&amp;D&amp;T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1"/>
  <sheetViews>
    <sheetView topLeftCell="A121" zoomScaleNormal="100" workbookViewId="0">
      <selection activeCell="C40" sqref="C40:L40"/>
    </sheetView>
  </sheetViews>
  <sheetFormatPr defaultColWidth="17" defaultRowHeight="14"/>
  <cols>
    <col min="1" max="1" width="17" style="76"/>
    <col min="2" max="2" width="15.453125" style="76" customWidth="1"/>
    <col min="3" max="3" width="7.90625" style="76" customWidth="1"/>
    <col min="4" max="4" width="17" style="76"/>
    <col min="5" max="5" width="22.453125" style="76" customWidth="1"/>
    <col min="6" max="6" width="17" style="76"/>
    <col min="7" max="7" width="16.6328125" style="78" bestFit="1" customWidth="1"/>
    <col min="8" max="8" width="12.453125" style="76" bestFit="1" customWidth="1"/>
    <col min="9" max="9" width="14.36328125" style="78" bestFit="1" customWidth="1"/>
    <col min="10" max="10" width="15.90625" style="76" bestFit="1" customWidth="1"/>
    <col min="11" max="16384" width="17" style="76"/>
  </cols>
  <sheetData>
    <row r="1" spans="1:10">
      <c r="G1" s="76"/>
      <c r="I1" s="76"/>
      <c r="J1" s="77"/>
    </row>
    <row r="2" spans="1:10">
      <c r="G2" s="76"/>
      <c r="I2" s="76"/>
    </row>
    <row r="3" spans="1:10">
      <c r="G3" s="76"/>
      <c r="I3" s="76"/>
    </row>
    <row r="4" spans="1:10">
      <c r="G4" s="76"/>
      <c r="I4" s="76"/>
      <c r="J4" s="77"/>
    </row>
    <row r="5" spans="1:10">
      <c r="J5" s="77"/>
    </row>
    <row r="6" spans="1:10">
      <c r="J6" s="77"/>
    </row>
    <row r="7" spans="1:10">
      <c r="J7" s="77"/>
    </row>
    <row r="8" spans="1:10">
      <c r="J8" s="77"/>
    </row>
    <row r="9" spans="1:10">
      <c r="J9" s="77"/>
    </row>
    <row r="10" spans="1:10">
      <c r="J10" s="77"/>
    </row>
    <row r="11" spans="1:10">
      <c r="J11" s="77"/>
    </row>
    <row r="12" spans="1:10">
      <c r="A12" s="76" t="s">
        <v>70</v>
      </c>
      <c r="B12" s="1139">
        <v>40308</v>
      </c>
      <c r="C12" s="1140"/>
      <c r="D12" s="79"/>
      <c r="J12" s="77"/>
    </row>
    <row r="13" spans="1:10">
      <c r="J13" s="77"/>
    </row>
    <row r="14" spans="1:10">
      <c r="A14" s="76" t="s">
        <v>71</v>
      </c>
      <c r="B14" s="76" t="s">
        <v>72</v>
      </c>
      <c r="J14" s="77"/>
    </row>
    <row r="15" spans="1:10">
      <c r="J15" s="77"/>
    </row>
    <row r="16" spans="1:10">
      <c r="A16" s="76" t="s">
        <v>73</v>
      </c>
      <c r="B16" s="76" t="s">
        <v>74</v>
      </c>
      <c r="J16" s="77"/>
    </row>
    <row r="17" spans="1:12">
      <c r="J17" s="77"/>
    </row>
    <row r="18" spans="1:12">
      <c r="A18" s="76" t="s">
        <v>75</v>
      </c>
      <c r="B18" s="76" t="s">
        <v>168</v>
      </c>
      <c r="J18" s="77"/>
    </row>
    <row r="19" spans="1:12">
      <c r="J19" s="77"/>
      <c r="L19" s="77"/>
    </row>
    <row r="20" spans="1:12">
      <c r="J20" s="77"/>
    </row>
    <row r="21" spans="1:12">
      <c r="A21" s="76" t="s">
        <v>195</v>
      </c>
      <c r="J21" s="77"/>
    </row>
    <row r="22" spans="1:12">
      <c r="A22" s="76" t="s">
        <v>190</v>
      </c>
      <c r="J22" s="77"/>
    </row>
    <row r="23" spans="1:12">
      <c r="J23" s="77"/>
    </row>
    <row r="24" spans="1:12">
      <c r="J24" s="77"/>
    </row>
    <row r="25" spans="1:12">
      <c r="J25" s="77"/>
    </row>
    <row r="26" spans="1:12">
      <c r="J26" s="77"/>
    </row>
    <row r="27" spans="1:12">
      <c r="J27" s="77"/>
    </row>
    <row r="28" spans="1:12" ht="14.5" thickBot="1">
      <c r="A28" s="80" t="s">
        <v>0</v>
      </c>
      <c r="B28" s="81"/>
      <c r="C28" s="82" t="s">
        <v>181</v>
      </c>
      <c r="D28" s="83"/>
      <c r="F28" s="1146" t="s">
        <v>179</v>
      </c>
      <c r="G28" s="1146"/>
      <c r="H28" s="1146"/>
      <c r="I28" s="81"/>
      <c r="J28" s="81"/>
      <c r="K28" s="84"/>
    </row>
    <row r="29" spans="1:12" ht="17">
      <c r="A29" s="85"/>
      <c r="B29" s="85"/>
      <c r="C29" s="85"/>
      <c r="D29" s="85"/>
      <c r="F29" s="86" t="s">
        <v>3</v>
      </c>
      <c r="G29" s="86" t="s">
        <v>124</v>
      </c>
      <c r="H29" s="86" t="s">
        <v>125</v>
      </c>
      <c r="I29" s="87"/>
      <c r="J29" s="88"/>
      <c r="K29" s="87"/>
    </row>
    <row r="30" spans="1:12" ht="17">
      <c r="A30" s="85"/>
      <c r="B30" s="85"/>
      <c r="C30" s="85"/>
      <c r="D30" s="85"/>
      <c r="F30" s="89"/>
      <c r="G30" s="89"/>
      <c r="H30" s="90"/>
      <c r="I30" s="90"/>
      <c r="K30" s="86"/>
    </row>
    <row r="31" spans="1:12" ht="17">
      <c r="A31" s="85"/>
      <c r="B31" s="85"/>
      <c r="C31" s="77" t="s">
        <v>127</v>
      </c>
      <c r="D31" s="77"/>
      <c r="F31" s="91">
        <f>+G128</f>
        <v>947850</v>
      </c>
      <c r="G31" s="91">
        <f>+J127</f>
        <v>148795.07</v>
      </c>
      <c r="H31" s="92">
        <f>F31-G31</f>
        <v>799054.92999999993</v>
      </c>
      <c r="I31" s="90"/>
      <c r="K31" s="86"/>
    </row>
    <row r="32" spans="1:12" ht="17">
      <c r="A32" s="85"/>
      <c r="B32" s="85"/>
      <c r="C32" s="85"/>
      <c r="D32" s="85"/>
      <c r="F32" s="89"/>
      <c r="G32" s="89"/>
      <c r="H32" s="90"/>
      <c r="I32" s="90"/>
      <c r="K32" s="86"/>
    </row>
    <row r="33" spans="1:15" ht="17">
      <c r="A33" s="85"/>
      <c r="B33" s="85"/>
      <c r="C33" s="93" t="s">
        <v>181</v>
      </c>
      <c r="D33" s="85"/>
      <c r="F33" s="89"/>
      <c r="G33" s="89"/>
      <c r="H33" s="90"/>
      <c r="I33" s="90"/>
      <c r="K33" s="86"/>
    </row>
    <row r="34" spans="1:15" ht="17">
      <c r="A34" s="94">
        <v>405</v>
      </c>
      <c r="B34" s="85"/>
      <c r="C34" s="76" t="s">
        <v>182</v>
      </c>
      <c r="D34" s="95"/>
      <c r="E34" s="96"/>
      <c r="F34" s="97">
        <v>0</v>
      </c>
      <c r="G34" s="98">
        <v>25475</v>
      </c>
      <c r="H34" s="92">
        <f>F34-G34</f>
        <v>-25475</v>
      </c>
      <c r="I34" s="90"/>
      <c r="K34" s="86"/>
      <c r="N34" s="95"/>
      <c r="O34" s="96"/>
    </row>
    <row r="35" spans="1:15" ht="17">
      <c r="A35" s="94">
        <v>414</v>
      </c>
      <c r="B35" s="85"/>
      <c r="C35" s="76" t="s">
        <v>142</v>
      </c>
      <c r="E35" s="96"/>
      <c r="F35" s="97"/>
      <c r="G35" s="98">
        <v>2522.0100000000002</v>
      </c>
      <c r="H35" s="92"/>
      <c r="I35" s="90"/>
      <c r="K35" s="86"/>
      <c r="O35" s="96"/>
    </row>
    <row r="36" spans="1:15" ht="17">
      <c r="A36" s="94">
        <v>425</v>
      </c>
      <c r="B36" s="85"/>
      <c r="C36" s="76" t="s">
        <v>143</v>
      </c>
      <c r="E36" s="96"/>
      <c r="F36" s="97"/>
      <c r="G36" s="98">
        <v>5966.78</v>
      </c>
      <c r="H36" s="92"/>
      <c r="I36" s="90"/>
      <c r="K36" s="86"/>
      <c r="O36" s="96"/>
    </row>
    <row r="37" spans="1:15" ht="17">
      <c r="A37" s="94">
        <v>424</v>
      </c>
      <c r="B37" s="85"/>
      <c r="C37" s="76" t="s">
        <v>144</v>
      </c>
      <c r="E37" s="96"/>
      <c r="F37" s="97"/>
      <c r="G37" s="98">
        <v>8044</v>
      </c>
      <c r="H37" s="92"/>
      <c r="I37" s="90"/>
      <c r="K37" s="86"/>
      <c r="O37" s="96"/>
    </row>
    <row r="38" spans="1:15" ht="17.5" thickBot="1">
      <c r="A38" s="94">
        <v>425</v>
      </c>
      <c r="B38" s="85"/>
      <c r="C38" s="99" t="s">
        <v>186</v>
      </c>
      <c r="D38" s="99"/>
      <c r="F38" s="100">
        <v>0</v>
      </c>
      <c r="G38" s="101">
        <v>16448</v>
      </c>
      <c r="H38" s="100">
        <f>F38-G38</f>
        <v>-16448</v>
      </c>
      <c r="I38" s="102"/>
      <c r="K38" s="86"/>
    </row>
    <row r="39" spans="1:15" ht="17.5" thickTop="1">
      <c r="A39" s="85"/>
      <c r="B39" s="85"/>
      <c r="C39" s="103" t="s">
        <v>126</v>
      </c>
      <c r="D39" s="103"/>
      <c r="F39" s="97">
        <f>SUM(F34:F38)</f>
        <v>0</v>
      </c>
      <c r="G39" s="104">
        <f>SUM(G34:G38)</f>
        <v>58455.79</v>
      </c>
      <c r="H39" s="105">
        <f>F39-G39</f>
        <v>-58455.79</v>
      </c>
      <c r="I39" s="102"/>
      <c r="K39" s="86"/>
    </row>
    <row r="40" spans="1:15" ht="17">
      <c r="A40" s="106"/>
      <c r="B40" s="85"/>
      <c r="C40" s="77"/>
      <c r="D40" s="77"/>
      <c r="F40" s="91"/>
      <c r="G40" s="91"/>
      <c r="H40" s="92"/>
      <c r="I40" s="90"/>
      <c r="K40" s="86"/>
    </row>
    <row r="41" spans="1:15" ht="17">
      <c r="A41" s="85"/>
      <c r="B41" s="85"/>
      <c r="C41" s="107" t="s">
        <v>187</v>
      </c>
      <c r="D41" s="77"/>
      <c r="F41" s="91">
        <v>400000</v>
      </c>
      <c r="G41" s="108"/>
      <c r="H41" s="92">
        <f>F41-G41</f>
        <v>400000</v>
      </c>
      <c r="I41" s="86"/>
      <c r="K41" s="86"/>
    </row>
    <row r="42" spans="1:15" ht="17">
      <c r="A42" s="94" t="s">
        <v>12</v>
      </c>
      <c r="B42" s="85"/>
      <c r="C42" s="76" t="s">
        <v>140</v>
      </c>
      <c r="F42" s="109"/>
      <c r="G42" s="110">
        <v>33347</v>
      </c>
      <c r="H42" s="111">
        <f>F42-G42</f>
        <v>-33347</v>
      </c>
      <c r="I42" s="86"/>
      <c r="K42" s="86"/>
    </row>
    <row r="43" spans="1:15" ht="17.5" thickBot="1">
      <c r="A43" s="85"/>
      <c r="B43" s="85"/>
      <c r="C43" s="99" t="s">
        <v>170</v>
      </c>
      <c r="D43" s="112"/>
      <c r="F43" s="113"/>
      <c r="G43" s="114">
        <v>200000</v>
      </c>
      <c r="H43" s="100">
        <f>F43-G43</f>
        <v>-200000</v>
      </c>
      <c r="I43" s="86"/>
      <c r="K43" s="86"/>
    </row>
    <row r="44" spans="1:15" ht="17.5" thickTop="1">
      <c r="A44" s="85"/>
      <c r="B44" s="85"/>
      <c r="C44" s="103" t="s">
        <v>188</v>
      </c>
      <c r="D44" s="112"/>
      <c r="F44" s="115">
        <f>SUM(F41:F43)</f>
        <v>400000</v>
      </c>
      <c r="G44" s="116">
        <f t="shared" ref="G44:H44" si="0">SUM(G41:G43)</f>
        <v>233347</v>
      </c>
      <c r="H44" s="115">
        <f t="shared" si="0"/>
        <v>166653</v>
      </c>
      <c r="I44" s="86"/>
      <c r="K44" s="86"/>
    </row>
    <row r="45" spans="1:15" ht="17.5" thickBot="1">
      <c r="A45" s="85"/>
      <c r="B45" s="85"/>
      <c r="C45" s="99"/>
      <c r="D45" s="112"/>
      <c r="F45" s="89"/>
      <c r="G45" s="117"/>
      <c r="H45" s="118"/>
      <c r="I45" s="86"/>
      <c r="K45" s="86"/>
    </row>
    <row r="46" spans="1:15" ht="17.5" thickBot="1">
      <c r="A46" s="85"/>
      <c r="B46" s="85"/>
      <c r="C46" s="99"/>
      <c r="D46" s="112" t="s">
        <v>189</v>
      </c>
      <c r="F46" s="89"/>
      <c r="G46" s="119">
        <f>+G44+G39</f>
        <v>291802.78999999998</v>
      </c>
      <c r="H46" s="118"/>
      <c r="I46" s="86"/>
      <c r="K46" s="86"/>
    </row>
    <row r="47" spans="1:15" ht="17">
      <c r="A47" s="85"/>
      <c r="B47" s="85"/>
      <c r="F47" s="89"/>
      <c r="G47" s="108"/>
      <c r="H47" s="120"/>
      <c r="I47" s="86"/>
      <c r="K47" s="86"/>
    </row>
    <row r="48" spans="1:15" ht="17.5" thickBot="1">
      <c r="A48" s="85"/>
      <c r="B48" s="85"/>
      <c r="C48" s="77" t="s">
        <v>129</v>
      </c>
      <c r="D48" s="77"/>
      <c r="F48" s="121">
        <f>+F44+F39+F31</f>
        <v>1347850</v>
      </c>
      <c r="G48" s="121">
        <f t="shared" ref="G48:H48" si="1">+G44+G39+G31</f>
        <v>440597.86</v>
      </c>
      <c r="H48" s="121">
        <f t="shared" si="1"/>
        <v>907252.1399999999</v>
      </c>
      <c r="I48" s="90"/>
      <c r="K48" s="86"/>
    </row>
    <row r="49" spans="1:11" ht="17.5" thickTop="1">
      <c r="A49" s="85"/>
      <c r="B49" s="85"/>
      <c r="C49" s="77"/>
      <c r="D49" s="77"/>
      <c r="F49" s="91"/>
      <c r="G49" s="91"/>
      <c r="H49" s="91"/>
      <c r="I49" s="90"/>
      <c r="K49" s="86"/>
    </row>
    <row r="50" spans="1:11" ht="17">
      <c r="A50" s="85"/>
      <c r="B50" s="85"/>
      <c r="C50" s="76" t="s">
        <v>128</v>
      </c>
      <c r="D50" s="77"/>
      <c r="E50" s="122"/>
      <c r="G50" s="123"/>
      <c r="I50" s="90"/>
      <c r="K50" s="86"/>
    </row>
    <row r="51" spans="1:11" ht="17">
      <c r="A51" s="85"/>
      <c r="B51" s="85"/>
      <c r="D51" s="77"/>
      <c r="E51" s="122"/>
      <c r="G51" s="123"/>
      <c r="I51" s="90"/>
      <c r="K51" s="86"/>
    </row>
    <row r="52" spans="1:11">
      <c r="A52" s="1144" t="s">
        <v>16</v>
      </c>
      <c r="B52" s="1144"/>
      <c r="C52" s="1144"/>
      <c r="D52" s="1144"/>
      <c r="E52" s="1144"/>
      <c r="F52" s="1144"/>
      <c r="G52" s="1144"/>
      <c r="H52" s="1144"/>
      <c r="I52" s="1144"/>
      <c r="J52" s="1144"/>
      <c r="K52" s="124"/>
    </row>
    <row r="53" spans="1:11">
      <c r="A53" s="1138" t="s">
        <v>177</v>
      </c>
      <c r="B53" s="1138"/>
      <c r="C53" s="1138"/>
      <c r="D53" s="1138"/>
      <c r="E53" s="1138"/>
      <c r="F53" s="1138"/>
      <c r="G53" s="1138"/>
      <c r="H53" s="1138"/>
      <c r="I53" s="1138"/>
      <c r="J53" s="1138"/>
      <c r="K53" s="125"/>
    </row>
    <row r="54" spans="1:11">
      <c r="C54" s="88"/>
      <c r="D54" s="88"/>
      <c r="G54" s="76"/>
      <c r="I54" s="76"/>
      <c r="J54" s="126"/>
    </row>
    <row r="55" spans="1:11">
      <c r="C55" s="88"/>
      <c r="D55" s="88"/>
      <c r="F55" s="1147"/>
      <c r="G55" s="1147"/>
      <c r="H55" s="1147"/>
      <c r="I55" s="1147"/>
      <c r="J55" s="127"/>
      <c r="K55" s="128"/>
    </row>
    <row r="56" spans="1:11" ht="28">
      <c r="A56" s="129" t="s">
        <v>18</v>
      </c>
      <c r="B56" s="130" t="s">
        <v>0</v>
      </c>
      <c r="C56" s="130"/>
      <c r="D56" s="129" t="s">
        <v>1</v>
      </c>
      <c r="E56" s="129"/>
      <c r="F56" s="1141" t="s">
        <v>178</v>
      </c>
      <c r="G56" s="1141"/>
      <c r="H56" s="1141"/>
      <c r="I56" s="1141"/>
      <c r="J56" s="131" t="s">
        <v>191</v>
      </c>
    </row>
    <row r="57" spans="1:11">
      <c r="C57" s="88"/>
      <c r="F57" s="132" t="s">
        <v>80</v>
      </c>
      <c r="G57" s="132" t="s">
        <v>81</v>
      </c>
      <c r="H57" s="132" t="s">
        <v>82</v>
      </c>
      <c r="I57" s="132" t="s">
        <v>83</v>
      </c>
      <c r="J57" s="133"/>
    </row>
    <row r="58" spans="1:11">
      <c r="B58" s="134" t="s">
        <v>85</v>
      </c>
      <c r="C58" s="135"/>
      <c r="F58" s="126"/>
      <c r="G58" s="126"/>
      <c r="H58" s="126"/>
      <c r="I58" s="126"/>
      <c r="J58" s="126"/>
    </row>
    <row r="59" spans="1:11">
      <c r="A59" s="76" t="s">
        <v>19</v>
      </c>
      <c r="B59" s="76">
        <v>201</v>
      </c>
      <c r="C59" s="88"/>
      <c r="D59" s="76" t="s">
        <v>86</v>
      </c>
      <c r="F59" s="136">
        <v>0</v>
      </c>
      <c r="G59" s="136">
        <v>0</v>
      </c>
      <c r="H59" s="136">
        <v>1600</v>
      </c>
      <c r="I59" s="136">
        <f>SUM(F59:H59)</f>
        <v>1600</v>
      </c>
      <c r="J59" s="126"/>
    </row>
    <row r="60" spans="1:11">
      <c r="A60" s="76" t="s">
        <v>19</v>
      </c>
      <c r="B60" s="76">
        <v>202</v>
      </c>
      <c r="C60" s="88"/>
      <c r="D60" s="76" t="s">
        <v>87</v>
      </c>
      <c r="F60" s="137"/>
      <c r="G60" s="137"/>
      <c r="H60" s="137">
        <v>3200</v>
      </c>
      <c r="I60" s="137">
        <f t="shared" ref="I60:I70" si="2">SUM(F60:H60)</f>
        <v>3200</v>
      </c>
      <c r="J60" s="126"/>
    </row>
    <row r="61" spans="1:11">
      <c r="A61" s="76" t="s">
        <v>48</v>
      </c>
      <c r="B61" s="76">
        <v>202</v>
      </c>
      <c r="C61" s="88"/>
      <c r="D61" s="76" t="s">
        <v>88</v>
      </c>
      <c r="F61" s="137"/>
      <c r="G61" s="137">
        <v>10000</v>
      </c>
      <c r="H61" s="137"/>
      <c r="I61" s="137">
        <f t="shared" si="2"/>
        <v>10000</v>
      </c>
      <c r="J61" s="126"/>
    </row>
    <row r="62" spans="1:11">
      <c r="A62" s="76" t="s">
        <v>19</v>
      </c>
      <c r="B62" s="76">
        <v>204</v>
      </c>
      <c r="C62" s="88"/>
      <c r="D62" s="76" t="s">
        <v>89</v>
      </c>
      <c r="F62" s="137"/>
      <c r="G62" s="137"/>
      <c r="H62" s="137">
        <v>3200</v>
      </c>
      <c r="I62" s="137">
        <f t="shared" si="2"/>
        <v>3200</v>
      </c>
      <c r="J62" s="137">
        <v>21740</v>
      </c>
    </row>
    <row r="63" spans="1:11">
      <c r="A63" s="76" t="s">
        <v>19</v>
      </c>
      <c r="B63" s="76">
        <v>204</v>
      </c>
      <c r="C63" s="88"/>
      <c r="D63" s="76" t="s">
        <v>90</v>
      </c>
      <c r="F63" s="137"/>
      <c r="G63" s="137"/>
      <c r="H63" s="137">
        <v>12000</v>
      </c>
      <c r="I63" s="137">
        <f t="shared" si="2"/>
        <v>12000</v>
      </c>
      <c r="J63" s="137"/>
    </row>
    <row r="64" spans="1:11">
      <c r="A64" s="76" t="s">
        <v>48</v>
      </c>
      <c r="B64" s="76">
        <v>204</v>
      </c>
      <c r="C64" s="88"/>
      <c r="D64" s="76" t="s">
        <v>91</v>
      </c>
      <c r="F64" s="137"/>
      <c r="G64" s="137"/>
      <c r="H64" s="137"/>
      <c r="I64" s="137">
        <f t="shared" si="2"/>
        <v>0</v>
      </c>
      <c r="J64" s="137"/>
    </row>
    <row r="65" spans="1:12">
      <c r="A65" s="76" t="s">
        <v>19</v>
      </c>
      <c r="B65" s="76">
        <v>204</v>
      </c>
      <c r="C65" s="88"/>
      <c r="D65" s="76" t="s">
        <v>92</v>
      </c>
      <c r="F65" s="137"/>
      <c r="G65" s="137">
        <v>5000</v>
      </c>
      <c r="H65" s="137"/>
      <c r="I65" s="137">
        <f t="shared" si="2"/>
        <v>5000</v>
      </c>
      <c r="J65" s="137"/>
    </row>
    <row r="66" spans="1:12">
      <c r="A66" s="76" t="s">
        <v>19</v>
      </c>
      <c r="B66" s="76">
        <v>204</v>
      </c>
      <c r="C66" s="88"/>
      <c r="D66" s="76" t="s">
        <v>93</v>
      </c>
      <c r="F66" s="137"/>
      <c r="G66" s="137">
        <v>68800</v>
      </c>
      <c r="H66" s="137"/>
      <c r="I66" s="137">
        <f t="shared" si="2"/>
        <v>68800</v>
      </c>
      <c r="J66" s="137">
        <v>68002.850000000006</v>
      </c>
    </row>
    <row r="67" spans="1:12">
      <c r="A67" s="76" t="s">
        <v>48</v>
      </c>
      <c r="B67" s="76">
        <v>204</v>
      </c>
      <c r="C67" s="88"/>
      <c r="D67" s="76" t="s">
        <v>94</v>
      </c>
      <c r="F67" s="137"/>
      <c r="G67" s="137">
        <v>24000</v>
      </c>
      <c r="H67" s="137"/>
      <c r="I67" s="137">
        <f t="shared" si="2"/>
        <v>24000</v>
      </c>
      <c r="J67" s="137"/>
    </row>
    <row r="68" spans="1:12">
      <c r="A68" s="76" t="s">
        <v>19</v>
      </c>
      <c r="B68" s="76">
        <v>204</v>
      </c>
      <c r="C68" s="88"/>
      <c r="D68" s="76" t="s">
        <v>95</v>
      </c>
      <c r="F68" s="137"/>
      <c r="G68" s="137"/>
      <c r="H68" s="137">
        <v>2500</v>
      </c>
      <c r="I68" s="137">
        <f t="shared" si="2"/>
        <v>2500</v>
      </c>
      <c r="J68" s="137">
        <v>1885.51</v>
      </c>
    </row>
    <row r="69" spans="1:12">
      <c r="A69" s="76" t="s">
        <v>19</v>
      </c>
      <c r="B69" s="76">
        <v>205</v>
      </c>
      <c r="C69" s="88"/>
      <c r="D69" s="76" t="s">
        <v>86</v>
      </c>
      <c r="F69" s="137"/>
      <c r="G69" s="137"/>
      <c r="H69" s="137">
        <v>1600</v>
      </c>
      <c r="I69" s="137">
        <f t="shared" si="2"/>
        <v>1600</v>
      </c>
      <c r="J69" s="138"/>
    </row>
    <row r="70" spans="1:12">
      <c r="C70" s="88"/>
      <c r="D70" s="77" t="s">
        <v>171</v>
      </c>
      <c r="F70" s="139">
        <f>SUM(F59:F69)</f>
        <v>0</v>
      </c>
      <c r="G70" s="139">
        <f>SUM(G59:G69)</f>
        <v>107800</v>
      </c>
      <c r="H70" s="139">
        <f>SUM(H59:H69)</f>
        <v>24100</v>
      </c>
      <c r="I70" s="139">
        <f t="shared" si="2"/>
        <v>131900</v>
      </c>
      <c r="J70" s="140">
        <f>SUM(J59:J69)</f>
        <v>91628.36</v>
      </c>
      <c r="L70" s="141">
        <f>+G70-J70</f>
        <v>16171.64</v>
      </c>
    </row>
    <row r="71" spans="1:12">
      <c r="C71" s="88"/>
      <c r="F71" s="137"/>
      <c r="G71" s="137"/>
      <c r="H71" s="137"/>
      <c r="I71" s="137"/>
      <c r="J71" s="137"/>
    </row>
    <row r="72" spans="1:12">
      <c r="B72" s="142" t="s">
        <v>7</v>
      </c>
      <c r="C72" s="135"/>
      <c r="F72" s="137"/>
      <c r="G72" s="137"/>
      <c r="H72" s="137"/>
      <c r="I72" s="137"/>
      <c r="J72" s="137"/>
    </row>
    <row r="73" spans="1:12">
      <c r="A73" s="76" t="s">
        <v>19</v>
      </c>
      <c r="B73" s="76">
        <v>301</v>
      </c>
      <c r="C73" s="88"/>
      <c r="D73" s="76" t="s">
        <v>96</v>
      </c>
      <c r="F73" s="136">
        <v>0</v>
      </c>
      <c r="G73" s="136">
        <v>0</v>
      </c>
      <c r="H73" s="136">
        <v>17000</v>
      </c>
      <c r="I73" s="136">
        <f t="shared" ref="I73:I90" si="3">SUM(F73:H73)</f>
        <v>17000</v>
      </c>
      <c r="J73" s="137"/>
    </row>
    <row r="74" spans="1:12">
      <c r="A74" s="76" t="s">
        <v>19</v>
      </c>
      <c r="B74" s="76">
        <v>301</v>
      </c>
      <c r="C74" s="88"/>
      <c r="D74" s="76" t="s">
        <v>89</v>
      </c>
      <c r="F74" s="137"/>
      <c r="G74" s="137"/>
      <c r="H74" s="137">
        <v>3200</v>
      </c>
      <c r="I74" s="137">
        <f t="shared" si="3"/>
        <v>3200</v>
      </c>
      <c r="J74" s="137">
        <v>1617.24</v>
      </c>
    </row>
    <row r="75" spans="1:12">
      <c r="A75" s="76" t="s">
        <v>97</v>
      </c>
      <c r="B75" s="76">
        <v>301</v>
      </c>
      <c r="C75" s="88"/>
      <c r="D75" s="76" t="s">
        <v>98</v>
      </c>
      <c r="F75" s="137"/>
      <c r="G75" s="137">
        <v>15000</v>
      </c>
      <c r="H75" s="99"/>
      <c r="I75" s="137">
        <f>SUM(F75:G75)</f>
        <v>15000</v>
      </c>
      <c r="J75" s="137"/>
    </row>
    <row r="76" spans="1:12">
      <c r="A76" s="76" t="s">
        <v>48</v>
      </c>
      <c r="B76" s="76">
        <v>301</v>
      </c>
      <c r="C76" s="88"/>
      <c r="D76" s="76" t="s">
        <v>99</v>
      </c>
      <c r="F76" s="137"/>
      <c r="G76" s="137">
        <v>18000</v>
      </c>
      <c r="H76" s="137"/>
      <c r="I76" s="137">
        <f t="shared" si="3"/>
        <v>18000</v>
      </c>
      <c r="J76" s="137"/>
    </row>
    <row r="77" spans="1:12">
      <c r="A77" s="76" t="s">
        <v>47</v>
      </c>
      <c r="B77" s="76">
        <v>301</v>
      </c>
      <c r="C77" s="88"/>
      <c r="D77" s="76" t="s">
        <v>100</v>
      </c>
      <c r="F77" s="137"/>
      <c r="G77" s="137">
        <v>30000</v>
      </c>
      <c r="H77" s="137"/>
      <c r="I77" s="137">
        <f t="shared" si="3"/>
        <v>30000</v>
      </c>
      <c r="J77" s="137"/>
    </row>
    <row r="78" spans="1:12">
      <c r="A78" s="76" t="s">
        <v>101</v>
      </c>
      <c r="B78" s="76">
        <v>301</v>
      </c>
      <c r="C78" s="88"/>
      <c r="D78" s="76" t="s">
        <v>102</v>
      </c>
      <c r="F78" s="137">
        <v>508250</v>
      </c>
      <c r="G78" s="137"/>
      <c r="H78" s="137"/>
      <c r="I78" s="137">
        <f t="shared" si="3"/>
        <v>508250</v>
      </c>
      <c r="J78" s="137"/>
    </row>
    <row r="79" spans="1:12">
      <c r="A79" s="76" t="s">
        <v>101</v>
      </c>
      <c r="B79" s="76">
        <v>301</v>
      </c>
      <c r="C79" s="88"/>
      <c r="D79" s="76" t="s">
        <v>103</v>
      </c>
      <c r="F79" s="137"/>
      <c r="G79" s="137"/>
      <c r="H79" s="137">
        <v>225000</v>
      </c>
      <c r="I79" s="137">
        <f t="shared" si="3"/>
        <v>225000</v>
      </c>
      <c r="J79" s="137"/>
    </row>
    <row r="80" spans="1:12">
      <c r="A80" s="76" t="s">
        <v>19</v>
      </c>
      <c r="B80" s="76">
        <v>301</v>
      </c>
      <c r="C80" s="88"/>
      <c r="D80" s="76" t="s">
        <v>23</v>
      </c>
      <c r="F80" s="137"/>
      <c r="G80" s="137"/>
      <c r="H80" s="137">
        <v>15000</v>
      </c>
      <c r="I80" s="137">
        <f t="shared" si="3"/>
        <v>15000</v>
      </c>
      <c r="J80" s="137"/>
    </row>
    <row r="81" spans="1:12">
      <c r="A81" s="76" t="s">
        <v>48</v>
      </c>
      <c r="B81" s="76">
        <v>301</v>
      </c>
      <c r="C81" s="88"/>
      <c r="D81" s="76" t="s">
        <v>104</v>
      </c>
      <c r="F81" s="137"/>
      <c r="G81" s="137"/>
      <c r="H81" s="137">
        <v>53000</v>
      </c>
      <c r="I81" s="137">
        <f t="shared" si="3"/>
        <v>53000</v>
      </c>
      <c r="J81" s="137"/>
    </row>
    <row r="82" spans="1:12">
      <c r="A82" s="76" t="s">
        <v>19</v>
      </c>
      <c r="B82" s="76">
        <v>306</v>
      </c>
      <c r="C82" s="88"/>
      <c r="D82" s="76" t="s">
        <v>89</v>
      </c>
      <c r="F82" s="137"/>
      <c r="G82" s="137"/>
      <c r="H82" s="137">
        <v>3200</v>
      </c>
      <c r="I82" s="137">
        <f t="shared" si="3"/>
        <v>3200</v>
      </c>
      <c r="J82" s="137"/>
    </row>
    <row r="83" spans="1:12">
      <c r="A83" s="76" t="s">
        <v>19</v>
      </c>
      <c r="B83" s="76">
        <v>306</v>
      </c>
      <c r="C83" s="88"/>
      <c r="D83" s="76" t="s">
        <v>105</v>
      </c>
      <c r="F83" s="137"/>
      <c r="G83" s="137">
        <v>1000</v>
      </c>
      <c r="H83" s="137"/>
      <c r="I83" s="137">
        <f t="shared" si="3"/>
        <v>1000</v>
      </c>
      <c r="J83" s="137"/>
    </row>
    <row r="84" spans="1:12">
      <c r="A84" s="76" t="s">
        <v>19</v>
      </c>
      <c r="B84" s="76">
        <v>311</v>
      </c>
      <c r="C84" s="88"/>
      <c r="D84" s="76" t="s">
        <v>89</v>
      </c>
      <c r="F84" s="137"/>
      <c r="G84" s="137"/>
      <c r="H84" s="137">
        <v>3200</v>
      </c>
      <c r="I84" s="137">
        <f t="shared" si="3"/>
        <v>3200</v>
      </c>
      <c r="J84" s="137"/>
    </row>
    <row r="85" spans="1:12">
      <c r="A85" s="76" t="s">
        <v>19</v>
      </c>
      <c r="B85" s="76">
        <v>312</v>
      </c>
      <c r="C85" s="88"/>
      <c r="D85" s="76" t="s">
        <v>89</v>
      </c>
      <c r="F85" s="137"/>
      <c r="G85" s="137"/>
      <c r="H85" s="137">
        <v>4700</v>
      </c>
      <c r="I85" s="137">
        <f t="shared" si="3"/>
        <v>4700</v>
      </c>
      <c r="J85" s="137"/>
    </row>
    <row r="86" spans="1:12">
      <c r="A86" s="76" t="s">
        <v>19</v>
      </c>
      <c r="B86" s="76">
        <v>314</v>
      </c>
      <c r="C86" s="88"/>
      <c r="D86" s="76" t="s">
        <v>89</v>
      </c>
      <c r="F86" s="137"/>
      <c r="G86" s="137"/>
      <c r="H86" s="137">
        <v>3200</v>
      </c>
      <c r="I86" s="137">
        <f t="shared" si="3"/>
        <v>3200</v>
      </c>
      <c r="J86" s="137"/>
    </row>
    <row r="87" spans="1:12">
      <c r="A87" s="76" t="s">
        <v>19</v>
      </c>
      <c r="B87" s="76">
        <v>315</v>
      </c>
      <c r="C87" s="88"/>
      <c r="D87" s="76" t="s">
        <v>89</v>
      </c>
      <c r="F87" s="137"/>
      <c r="G87" s="137"/>
      <c r="H87" s="137">
        <v>4700</v>
      </c>
      <c r="I87" s="137">
        <f t="shared" si="3"/>
        <v>4700</v>
      </c>
      <c r="J87" s="137"/>
    </row>
    <row r="88" spans="1:12">
      <c r="A88" s="76" t="s">
        <v>19</v>
      </c>
      <c r="B88" s="76">
        <v>317</v>
      </c>
      <c r="C88" s="88"/>
      <c r="D88" s="76" t="s">
        <v>89</v>
      </c>
      <c r="F88" s="137"/>
      <c r="G88" s="137"/>
      <c r="H88" s="137">
        <v>3200</v>
      </c>
      <c r="I88" s="137">
        <f t="shared" si="3"/>
        <v>3200</v>
      </c>
      <c r="J88" s="137"/>
    </row>
    <row r="89" spans="1:12">
      <c r="A89" s="76" t="s">
        <v>47</v>
      </c>
      <c r="B89" s="143">
        <v>322</v>
      </c>
      <c r="C89" s="88"/>
      <c r="D89" s="76" t="s">
        <v>106</v>
      </c>
      <c r="F89" s="137"/>
      <c r="G89" s="137">
        <v>4300</v>
      </c>
      <c r="H89" s="137"/>
      <c r="I89" s="137">
        <f t="shared" si="3"/>
        <v>4300</v>
      </c>
      <c r="J89" s="137"/>
    </row>
    <row r="90" spans="1:12">
      <c r="A90" s="76" t="s">
        <v>47</v>
      </c>
      <c r="B90" s="143" t="s">
        <v>12</v>
      </c>
      <c r="C90" s="88"/>
      <c r="D90" s="76" t="s">
        <v>107</v>
      </c>
      <c r="F90" s="137"/>
      <c r="G90" s="137">
        <v>16000</v>
      </c>
      <c r="H90" s="137"/>
      <c r="I90" s="137">
        <f t="shared" si="3"/>
        <v>16000</v>
      </c>
      <c r="J90" s="138"/>
    </row>
    <row r="91" spans="1:12">
      <c r="C91" s="88"/>
      <c r="D91" s="77" t="s">
        <v>172</v>
      </c>
      <c r="F91" s="139">
        <f>SUM(F73:F90)</f>
        <v>508250</v>
      </c>
      <c r="G91" s="139">
        <f>SUM(G73:G90)</f>
        <v>84300</v>
      </c>
      <c r="H91" s="139">
        <f>SUM(H73:H90)</f>
        <v>335400</v>
      </c>
      <c r="I91" s="139">
        <f>SUM(I73:I90)</f>
        <v>927950</v>
      </c>
      <c r="J91" s="139">
        <f>SUM(J73:J90)</f>
        <v>1617.24</v>
      </c>
      <c r="L91" s="141">
        <f>+F91+G91-J91</f>
        <v>590932.76</v>
      </c>
    </row>
    <row r="92" spans="1:12">
      <c r="C92" s="88"/>
      <c r="F92" s="137"/>
      <c r="G92" s="137"/>
      <c r="H92" s="137"/>
      <c r="I92" s="137"/>
      <c r="J92" s="137"/>
    </row>
    <row r="93" spans="1:12">
      <c r="B93" s="144" t="s">
        <v>9</v>
      </c>
      <c r="C93" s="144"/>
      <c r="F93" s="137"/>
      <c r="G93" s="137"/>
      <c r="H93" s="137"/>
      <c r="I93" s="137"/>
      <c r="J93" s="137"/>
    </row>
    <row r="94" spans="1:12">
      <c r="A94" s="76" t="s">
        <v>47</v>
      </c>
      <c r="B94" s="76">
        <v>411</v>
      </c>
      <c r="C94" s="88"/>
      <c r="D94" s="76" t="s">
        <v>108</v>
      </c>
      <c r="F94" s="136">
        <v>6500</v>
      </c>
      <c r="G94" s="136"/>
      <c r="H94" s="136"/>
      <c r="I94" s="136">
        <f t="shared" ref="I94:I113" si="4">SUM(F94:H94)</f>
        <v>6500</v>
      </c>
      <c r="J94" s="137"/>
    </row>
    <row r="95" spans="1:12">
      <c r="A95" s="76" t="s">
        <v>49</v>
      </c>
      <c r="B95" s="76">
        <v>411</v>
      </c>
      <c r="C95" s="88"/>
      <c r="D95" s="76" t="s">
        <v>103</v>
      </c>
      <c r="F95" s="137"/>
      <c r="G95" s="137"/>
      <c r="H95" s="137">
        <v>120000</v>
      </c>
      <c r="I95" s="137">
        <f t="shared" si="4"/>
        <v>120000</v>
      </c>
      <c r="J95" s="137"/>
    </row>
    <row r="96" spans="1:12">
      <c r="A96" s="76" t="s">
        <v>48</v>
      </c>
      <c r="B96" s="76">
        <v>411</v>
      </c>
      <c r="C96" s="88"/>
      <c r="D96" s="76" t="s">
        <v>109</v>
      </c>
      <c r="F96" s="137"/>
      <c r="G96" s="137"/>
      <c r="H96" s="137">
        <v>20000</v>
      </c>
      <c r="I96" s="137">
        <f t="shared" si="4"/>
        <v>20000</v>
      </c>
      <c r="J96" s="137"/>
    </row>
    <row r="97" spans="1:10">
      <c r="A97" s="76" t="s">
        <v>50</v>
      </c>
      <c r="B97" s="76">
        <v>411</v>
      </c>
      <c r="C97" s="88"/>
      <c r="D97" s="76" t="s">
        <v>110</v>
      </c>
      <c r="F97" s="137"/>
      <c r="G97" s="137"/>
      <c r="H97" s="137">
        <v>7000</v>
      </c>
      <c r="I97" s="137">
        <f t="shared" si="4"/>
        <v>7000</v>
      </c>
      <c r="J97" s="137"/>
    </row>
    <row r="98" spans="1:10">
      <c r="A98" s="76" t="s">
        <v>50</v>
      </c>
      <c r="B98" s="76">
        <v>411</v>
      </c>
      <c r="C98" s="88"/>
      <c r="D98" s="76" t="s">
        <v>61</v>
      </c>
      <c r="F98" s="137">
        <v>30000</v>
      </c>
      <c r="G98" s="137"/>
      <c r="H98" s="137"/>
      <c r="I98" s="137">
        <f t="shared" si="4"/>
        <v>30000</v>
      </c>
      <c r="J98" s="137"/>
    </row>
    <row r="99" spans="1:10">
      <c r="A99" s="76" t="s">
        <v>97</v>
      </c>
      <c r="B99" s="76">
        <v>411</v>
      </c>
      <c r="C99" s="88"/>
      <c r="D99" s="76" t="s">
        <v>156</v>
      </c>
      <c r="F99" s="137"/>
      <c r="G99" s="137">
        <v>5000</v>
      </c>
      <c r="H99" s="137"/>
      <c r="I99" s="137">
        <f t="shared" si="4"/>
        <v>5000</v>
      </c>
      <c r="J99" s="137"/>
    </row>
    <row r="100" spans="1:10">
      <c r="A100" s="76" t="s">
        <v>19</v>
      </c>
      <c r="B100" s="76">
        <v>411</v>
      </c>
      <c r="C100" s="88"/>
      <c r="D100" s="76" t="s">
        <v>87</v>
      </c>
      <c r="F100" s="137"/>
      <c r="G100" s="137"/>
      <c r="H100" s="137">
        <v>3200</v>
      </c>
      <c r="I100" s="137">
        <f t="shared" si="4"/>
        <v>3200</v>
      </c>
      <c r="J100" s="137"/>
    </row>
    <row r="101" spans="1:10">
      <c r="A101" s="76" t="s">
        <v>19</v>
      </c>
      <c r="B101" s="76">
        <v>411</v>
      </c>
      <c r="C101" s="88"/>
      <c r="D101" s="76" t="s">
        <v>111</v>
      </c>
      <c r="F101" s="137"/>
      <c r="G101" s="137"/>
      <c r="H101" s="137">
        <v>5600</v>
      </c>
      <c r="I101" s="137">
        <f t="shared" si="4"/>
        <v>5600</v>
      </c>
      <c r="J101" s="137"/>
    </row>
    <row r="102" spans="1:10">
      <c r="A102" s="76" t="s">
        <v>50</v>
      </c>
      <c r="B102" s="76">
        <v>411</v>
      </c>
      <c r="C102" s="88"/>
      <c r="D102" s="76" t="s">
        <v>112</v>
      </c>
      <c r="F102" s="137"/>
      <c r="G102" s="137"/>
      <c r="H102" s="137">
        <v>12000</v>
      </c>
      <c r="I102" s="137">
        <f t="shared" si="4"/>
        <v>12000</v>
      </c>
      <c r="J102" s="137"/>
    </row>
    <row r="103" spans="1:10">
      <c r="A103" s="76" t="s">
        <v>50</v>
      </c>
      <c r="B103" s="76">
        <v>411</v>
      </c>
      <c r="C103" s="88"/>
      <c r="D103" s="76" t="s">
        <v>113</v>
      </c>
      <c r="F103" s="137"/>
      <c r="G103" s="137"/>
      <c r="H103" s="137">
        <v>5000</v>
      </c>
      <c r="I103" s="137">
        <f t="shared" si="4"/>
        <v>5000</v>
      </c>
      <c r="J103" s="137"/>
    </row>
    <row r="104" spans="1:10">
      <c r="A104" s="76" t="s">
        <v>50</v>
      </c>
      <c r="B104" s="76">
        <v>411</v>
      </c>
      <c r="C104" s="88"/>
      <c r="D104" s="76" t="s">
        <v>114</v>
      </c>
      <c r="F104" s="137"/>
      <c r="G104" s="137"/>
      <c r="H104" s="137">
        <v>11000</v>
      </c>
      <c r="I104" s="137">
        <f t="shared" si="4"/>
        <v>11000</v>
      </c>
      <c r="J104" s="137"/>
    </row>
    <row r="105" spans="1:10">
      <c r="A105" s="76" t="s">
        <v>47</v>
      </c>
      <c r="B105" s="76">
        <v>412</v>
      </c>
      <c r="C105" s="88"/>
      <c r="D105" s="76" t="s">
        <v>115</v>
      </c>
      <c r="F105" s="137"/>
      <c r="G105" s="137">
        <v>16500</v>
      </c>
      <c r="H105" s="137"/>
      <c r="I105" s="137">
        <f t="shared" si="4"/>
        <v>16500</v>
      </c>
      <c r="J105" s="137"/>
    </row>
    <row r="106" spans="1:10">
      <c r="A106" s="76" t="s">
        <v>19</v>
      </c>
      <c r="B106" s="76">
        <v>418</v>
      </c>
      <c r="C106" s="88"/>
      <c r="D106" s="76" t="s">
        <v>86</v>
      </c>
      <c r="F106" s="137"/>
      <c r="G106" s="137"/>
      <c r="H106" s="137">
        <v>1600</v>
      </c>
      <c r="I106" s="137">
        <f t="shared" si="4"/>
        <v>1600</v>
      </c>
      <c r="J106" s="126"/>
    </row>
    <row r="107" spans="1:10">
      <c r="A107" s="76" t="s">
        <v>19</v>
      </c>
      <c r="B107" s="76">
        <v>418</v>
      </c>
      <c r="C107" s="88"/>
      <c r="D107" s="76" t="s">
        <v>24</v>
      </c>
      <c r="F107" s="137"/>
      <c r="G107" s="137"/>
      <c r="H107" s="137">
        <v>25000</v>
      </c>
      <c r="I107" s="137">
        <f t="shared" si="4"/>
        <v>25000</v>
      </c>
      <c r="J107" s="126"/>
    </row>
    <row r="108" spans="1:10">
      <c r="A108" s="76" t="s">
        <v>47</v>
      </c>
      <c r="B108" s="76">
        <v>418</v>
      </c>
      <c r="C108" s="88"/>
      <c r="D108" s="76" t="s">
        <v>116</v>
      </c>
      <c r="F108" s="137"/>
      <c r="G108" s="137">
        <v>13000</v>
      </c>
      <c r="H108" s="137"/>
      <c r="I108" s="137">
        <f t="shared" si="4"/>
        <v>13000</v>
      </c>
      <c r="J108" s="126"/>
    </row>
    <row r="109" spans="1:10">
      <c r="A109" s="76" t="s">
        <v>50</v>
      </c>
      <c r="B109" s="76">
        <v>418</v>
      </c>
      <c r="C109" s="88"/>
      <c r="D109" s="76" t="s">
        <v>117</v>
      </c>
      <c r="F109" s="137"/>
      <c r="G109" s="137"/>
      <c r="H109" s="137">
        <v>14000</v>
      </c>
      <c r="I109" s="137">
        <f t="shared" si="4"/>
        <v>14000</v>
      </c>
      <c r="J109" s="126"/>
    </row>
    <row r="110" spans="1:10">
      <c r="A110" s="76" t="s">
        <v>47</v>
      </c>
      <c r="B110" s="76">
        <v>419</v>
      </c>
      <c r="C110" s="88"/>
      <c r="D110" s="76" t="s">
        <v>118</v>
      </c>
      <c r="F110" s="137">
        <v>15000</v>
      </c>
      <c r="G110" s="137"/>
      <c r="H110" s="137"/>
      <c r="I110" s="137">
        <f t="shared" si="4"/>
        <v>15000</v>
      </c>
      <c r="J110" s="126"/>
    </row>
    <row r="111" spans="1:10">
      <c r="A111" s="76" t="s">
        <v>50</v>
      </c>
      <c r="B111" s="76">
        <v>419</v>
      </c>
      <c r="C111" s="88"/>
      <c r="D111" s="76" t="s">
        <v>119</v>
      </c>
      <c r="F111" s="137"/>
      <c r="G111" s="137">
        <v>7000</v>
      </c>
      <c r="H111" s="137"/>
      <c r="I111" s="137">
        <f t="shared" si="4"/>
        <v>7000</v>
      </c>
      <c r="J111" s="126"/>
    </row>
    <row r="112" spans="1:10">
      <c r="A112" s="76" t="s">
        <v>19</v>
      </c>
      <c r="B112" s="99">
        <v>425</v>
      </c>
      <c r="C112" s="88"/>
      <c r="D112" s="76" t="s">
        <v>120</v>
      </c>
      <c r="F112" s="137"/>
      <c r="G112" s="137"/>
      <c r="H112" s="137">
        <v>1500</v>
      </c>
      <c r="I112" s="137">
        <f t="shared" si="4"/>
        <v>1500</v>
      </c>
      <c r="J112" s="126"/>
    </row>
    <row r="113" spans="1:12">
      <c r="A113" s="76" t="s">
        <v>19</v>
      </c>
      <c r="B113" s="99">
        <v>450</v>
      </c>
      <c r="C113" s="88"/>
      <c r="D113" s="76" t="s">
        <v>121</v>
      </c>
      <c r="F113" s="137">
        <v>154500</v>
      </c>
      <c r="G113" s="137"/>
      <c r="H113" s="137"/>
      <c r="I113" s="137">
        <f t="shared" si="4"/>
        <v>154500</v>
      </c>
      <c r="J113" s="145">
        <v>55549.47</v>
      </c>
      <c r="L113" s="141"/>
    </row>
    <row r="114" spans="1:12">
      <c r="C114" s="88"/>
      <c r="D114" s="77" t="s">
        <v>173</v>
      </c>
      <c r="F114" s="139">
        <f>SUM(F94:F113)</f>
        <v>206000</v>
      </c>
      <c r="G114" s="139">
        <f>SUM(G94:G113)</f>
        <v>41500</v>
      </c>
      <c r="H114" s="139">
        <f>SUM(H94:H113)</f>
        <v>225900</v>
      </c>
      <c r="I114" s="139">
        <f>SUM(I94:I113)</f>
        <v>473400</v>
      </c>
      <c r="J114" s="139">
        <f>SUM(J94:J113)</f>
        <v>55549.47</v>
      </c>
      <c r="L114" s="141">
        <f>+F114+G114-J114</f>
        <v>191950.53</v>
      </c>
    </row>
    <row r="115" spans="1:12">
      <c r="C115" s="88"/>
      <c r="E115" s="77"/>
      <c r="F115" s="110"/>
      <c r="G115" s="110"/>
      <c r="H115" s="110"/>
      <c r="I115" s="110"/>
      <c r="J115" s="126"/>
    </row>
    <row r="116" spans="1:12">
      <c r="B116" s="144" t="s">
        <v>13</v>
      </c>
      <c r="C116" s="144"/>
      <c r="E116" s="77"/>
      <c r="F116" s="110"/>
      <c r="G116" s="110"/>
      <c r="H116" s="110"/>
      <c r="I116" s="110"/>
      <c r="J116" s="126"/>
    </row>
    <row r="117" spans="1:12">
      <c r="A117" s="76" t="s">
        <v>19</v>
      </c>
      <c r="B117" s="76">
        <v>501</v>
      </c>
      <c r="C117" s="88"/>
      <c r="D117" s="76" t="s">
        <v>25</v>
      </c>
      <c r="E117" s="77"/>
      <c r="F117" s="136">
        <v>0</v>
      </c>
      <c r="G117" s="136">
        <v>0</v>
      </c>
      <c r="H117" s="136">
        <v>34100</v>
      </c>
      <c r="I117" s="136">
        <f t="shared" ref="I117:I123" si="5">SUM(F117:H117)</f>
        <v>34100</v>
      </c>
      <c r="J117" s="126"/>
    </row>
    <row r="118" spans="1:12">
      <c r="A118" s="76" t="s">
        <v>19</v>
      </c>
      <c r="B118" s="76">
        <v>501</v>
      </c>
      <c r="C118" s="88"/>
      <c r="D118" s="76" t="s">
        <v>14</v>
      </c>
      <c r="E118" s="77"/>
      <c r="F118" s="137"/>
      <c r="G118" s="137"/>
      <c r="H118" s="137">
        <v>60000</v>
      </c>
      <c r="I118" s="137">
        <f t="shared" si="5"/>
        <v>60000</v>
      </c>
      <c r="J118" s="126"/>
    </row>
    <row r="119" spans="1:12">
      <c r="A119" s="76" t="s">
        <v>19</v>
      </c>
      <c r="B119" s="76">
        <v>501</v>
      </c>
      <c r="C119" s="88"/>
      <c r="D119" s="76" t="s">
        <v>15</v>
      </c>
      <c r="E119" s="77"/>
      <c r="F119" s="137"/>
      <c r="G119" s="137"/>
      <c r="H119" s="137">
        <v>20000</v>
      </c>
      <c r="I119" s="137">
        <f t="shared" si="5"/>
        <v>20000</v>
      </c>
      <c r="J119" s="126"/>
    </row>
    <row r="120" spans="1:12">
      <c r="A120" s="76" t="s">
        <v>19</v>
      </c>
      <c r="B120" s="76">
        <v>501</v>
      </c>
      <c r="C120" s="88"/>
      <c r="D120" s="76" t="s">
        <v>20</v>
      </c>
      <c r="E120" s="77"/>
      <c r="F120" s="137"/>
      <c r="G120" s="137"/>
      <c r="H120" s="137">
        <v>7875</v>
      </c>
      <c r="I120" s="137">
        <f t="shared" si="5"/>
        <v>7875</v>
      </c>
      <c r="J120" s="126"/>
    </row>
    <row r="121" spans="1:12">
      <c r="A121" s="76" t="s">
        <v>19</v>
      </c>
      <c r="B121" s="76">
        <v>501</v>
      </c>
      <c r="C121" s="88"/>
      <c r="D121" s="76" t="s">
        <v>21</v>
      </c>
      <c r="E121" s="77"/>
      <c r="F121" s="137"/>
      <c r="G121" s="137"/>
      <c r="H121" s="137">
        <v>3780</v>
      </c>
      <c r="I121" s="137">
        <f t="shared" si="5"/>
        <v>3780</v>
      </c>
      <c r="J121" s="126"/>
    </row>
    <row r="122" spans="1:12">
      <c r="A122" s="76" t="s">
        <v>19</v>
      </c>
      <c r="B122" s="76">
        <v>501</v>
      </c>
      <c r="C122" s="88"/>
      <c r="D122" s="76" t="s">
        <v>122</v>
      </c>
      <c r="E122" s="77"/>
      <c r="F122" s="146"/>
      <c r="G122" s="146"/>
      <c r="H122" s="146">
        <v>16300</v>
      </c>
      <c r="I122" s="137">
        <f t="shared" si="5"/>
        <v>16300</v>
      </c>
      <c r="J122" s="126"/>
    </row>
    <row r="123" spans="1:12">
      <c r="A123" s="76" t="s">
        <v>19</v>
      </c>
      <c r="B123" s="76">
        <v>501</v>
      </c>
      <c r="C123" s="88"/>
      <c r="D123" s="76" t="s">
        <v>120</v>
      </c>
      <c r="E123" s="77"/>
      <c r="F123" s="137"/>
      <c r="G123" s="137"/>
      <c r="H123" s="137">
        <v>1500</v>
      </c>
      <c r="I123" s="137">
        <f t="shared" si="5"/>
        <v>1500</v>
      </c>
      <c r="J123" s="126"/>
    </row>
    <row r="124" spans="1:12">
      <c r="C124" s="88"/>
      <c r="E124" s="77"/>
      <c r="F124" s="137"/>
      <c r="G124" s="137"/>
      <c r="H124" s="137"/>
      <c r="I124" s="137"/>
      <c r="J124" s="145"/>
    </row>
    <row r="125" spans="1:12">
      <c r="C125" s="88"/>
      <c r="D125" s="77" t="s">
        <v>174</v>
      </c>
      <c r="F125" s="139">
        <f>SUM(F117:F123)</f>
        <v>0</v>
      </c>
      <c r="G125" s="139">
        <f>SUM(G117:G123)</f>
        <v>0</v>
      </c>
      <c r="H125" s="139">
        <f>SUM(H117:H123)</f>
        <v>143555</v>
      </c>
      <c r="I125" s="139">
        <f>SUM(I117:I123)</f>
        <v>143555</v>
      </c>
      <c r="J125" s="139">
        <f>SUM(J117:J123)</f>
        <v>0</v>
      </c>
      <c r="L125" s="141"/>
    </row>
    <row r="126" spans="1:12">
      <c r="C126" s="88"/>
      <c r="F126" s="137"/>
      <c r="G126" s="137"/>
      <c r="H126" s="137"/>
      <c r="I126" s="137"/>
      <c r="J126" s="126"/>
    </row>
    <row r="127" spans="1:12" ht="14.5" thickBot="1">
      <c r="C127" s="88"/>
      <c r="D127" s="77" t="s">
        <v>175</v>
      </c>
      <c r="F127" s="147">
        <f>F70+F91+F114+F125</f>
        <v>714250</v>
      </c>
      <c r="G127" s="147">
        <f>G70+G91+G114+G125</f>
        <v>233600</v>
      </c>
      <c r="H127" s="148">
        <f>H70+H91+H114+H125</f>
        <v>728955</v>
      </c>
      <c r="I127" s="148">
        <f>I70+I91+I114+I125</f>
        <v>1676805</v>
      </c>
      <c r="J127" s="148">
        <f>J70+J91+J114+J125</f>
        <v>148795.07</v>
      </c>
      <c r="L127" s="148">
        <f>L70+L91+L114+L125</f>
        <v>799054.93</v>
      </c>
    </row>
    <row r="128" spans="1:12" ht="14.5" thickTop="1">
      <c r="D128" s="77" t="s">
        <v>176</v>
      </c>
      <c r="F128" s="141"/>
      <c r="G128" s="149">
        <f>SUM(F127:G127)</f>
        <v>947850</v>
      </c>
      <c r="I128" s="76"/>
      <c r="J128" s="126"/>
    </row>
    <row r="129" spans="1:10">
      <c r="G129" s="76"/>
      <c r="I129" s="76"/>
      <c r="J129" s="126"/>
    </row>
    <row r="130" spans="1:10">
      <c r="D130" s="107" t="s">
        <v>145</v>
      </c>
      <c r="F130" s="126"/>
      <c r="G130" s="76"/>
      <c r="I130" s="76"/>
      <c r="J130" s="126"/>
    </row>
    <row r="131" spans="1:10">
      <c r="D131" s="76" t="s">
        <v>146</v>
      </c>
      <c r="E131" s="99" t="s">
        <v>84</v>
      </c>
      <c r="G131" s="76"/>
      <c r="I131" s="76"/>
      <c r="J131" s="126">
        <v>33347</v>
      </c>
    </row>
    <row r="132" spans="1:10">
      <c r="D132" s="76" t="s">
        <v>147</v>
      </c>
      <c r="G132" s="76"/>
      <c r="I132" s="76"/>
      <c r="J132" s="126">
        <v>25475</v>
      </c>
    </row>
    <row r="133" spans="1:10">
      <c r="D133" s="76" t="s">
        <v>148</v>
      </c>
      <c r="G133" s="76"/>
      <c r="I133" s="76"/>
      <c r="J133" s="126">
        <v>2522.0100000000002</v>
      </c>
    </row>
    <row r="134" spans="1:10">
      <c r="D134" s="76" t="s">
        <v>143</v>
      </c>
      <c r="G134" s="76"/>
      <c r="I134" s="76"/>
      <c r="J134" s="126">
        <v>5966.78</v>
      </c>
    </row>
    <row r="135" spans="1:10">
      <c r="D135" s="76" t="s">
        <v>144</v>
      </c>
      <c r="G135" s="76"/>
      <c r="I135" s="76"/>
      <c r="J135" s="126">
        <v>8044</v>
      </c>
    </row>
    <row r="136" spans="1:10">
      <c r="D136" s="150" t="s">
        <v>169</v>
      </c>
      <c r="G136" s="76"/>
      <c r="I136" s="76"/>
      <c r="J136" s="126">
        <v>16448</v>
      </c>
    </row>
    <row r="137" spans="1:10">
      <c r="D137" s="150" t="s">
        <v>170</v>
      </c>
      <c r="E137" s="99" t="s">
        <v>84</v>
      </c>
      <c r="G137" s="76"/>
      <c r="I137" s="76"/>
      <c r="J137" s="126">
        <v>200000</v>
      </c>
    </row>
    <row r="138" spans="1:10" ht="14.5" thickBot="1">
      <c r="G138" s="76"/>
      <c r="I138" s="76"/>
      <c r="J138" s="151">
        <f>SUM(J131:J137)</f>
        <v>291802.79000000004</v>
      </c>
    </row>
    <row r="139" spans="1:10" ht="14.5" thickTop="1">
      <c r="A139" s="76" t="s">
        <v>160</v>
      </c>
      <c r="F139" s="126"/>
      <c r="G139" s="76"/>
      <c r="I139" s="76"/>
      <c r="J139" s="126"/>
    </row>
    <row r="140" spans="1:10">
      <c r="A140" s="76" t="s">
        <v>161</v>
      </c>
      <c r="G140" s="76"/>
      <c r="I140" s="76"/>
      <c r="J140" s="126"/>
    </row>
    <row r="141" spans="1:10">
      <c r="A141" s="76" t="s">
        <v>162</v>
      </c>
    </row>
  </sheetData>
  <mergeCells count="6">
    <mergeCell ref="F56:I56"/>
    <mergeCell ref="A52:J52"/>
    <mergeCell ref="A53:J53"/>
    <mergeCell ref="B12:C12"/>
    <mergeCell ref="F28:H28"/>
    <mergeCell ref="F55:I55"/>
  </mergeCells>
  <pageMargins left="0.95" right="0.38" top="0.36" bottom="0.25" header="0.5" footer="0.5"/>
  <pageSetup scale="58" fitToHeight="2" orientation="portrait" r:id="rId1"/>
  <headerFooter alignWithMargins="0">
    <oddFooter>&amp;LFY2009/2010 Additional Capital&amp;CPage &amp;P of &amp;N</oddFooter>
  </headerFooter>
  <rowBreaks count="1" manualBreakCount="1">
    <brk id="50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L24"/>
  <sheetViews>
    <sheetView showGridLines="0" topLeftCell="A7" workbookViewId="0">
      <selection activeCell="C40" sqref="C40:L40"/>
    </sheetView>
  </sheetViews>
  <sheetFormatPr defaultRowHeight="12.5"/>
  <cols>
    <col min="2" max="2" width="28.453125" customWidth="1"/>
    <col min="3" max="3" width="2.453125" customWidth="1"/>
    <col min="4" max="5" width="10.36328125" bestFit="1" customWidth="1"/>
    <col min="6" max="6" width="11.36328125" bestFit="1" customWidth="1"/>
    <col min="7" max="7" width="3.08984375" customWidth="1"/>
    <col min="8" max="8" width="11.453125" customWidth="1"/>
    <col min="9" max="9" width="14" bestFit="1" customWidth="1"/>
    <col min="10" max="10" width="11" customWidth="1"/>
    <col min="11" max="11" width="1.90625" customWidth="1"/>
    <col min="12" max="12" width="11.36328125" bestFit="1" customWidth="1"/>
    <col min="258" max="258" width="28.453125" customWidth="1"/>
    <col min="259" max="259" width="2.453125" customWidth="1"/>
    <col min="260" max="261" width="10.36328125" bestFit="1" customWidth="1"/>
    <col min="262" max="262" width="11.36328125" bestFit="1" customWidth="1"/>
    <col min="263" max="263" width="3.08984375" customWidth="1"/>
    <col min="264" max="264" width="10.90625" bestFit="1" customWidth="1"/>
    <col min="265" max="265" width="14" bestFit="1" customWidth="1"/>
    <col min="266" max="266" width="9.6328125" bestFit="1" customWidth="1"/>
    <col min="267" max="267" width="1.90625" customWidth="1"/>
    <col min="268" max="268" width="11.36328125" bestFit="1" customWidth="1"/>
    <col min="514" max="514" width="28.453125" customWidth="1"/>
    <col min="515" max="515" width="2.453125" customWidth="1"/>
    <col min="516" max="517" width="10.36328125" bestFit="1" customWidth="1"/>
    <col min="518" max="518" width="11.36328125" bestFit="1" customWidth="1"/>
    <col min="519" max="519" width="3.08984375" customWidth="1"/>
    <col min="520" max="520" width="10.90625" bestFit="1" customWidth="1"/>
    <col min="521" max="521" width="14" bestFit="1" customWidth="1"/>
    <col min="522" max="522" width="9.6328125" bestFit="1" customWidth="1"/>
    <col min="523" max="523" width="1.90625" customWidth="1"/>
    <col min="524" max="524" width="11.36328125" bestFit="1" customWidth="1"/>
    <col min="770" max="770" width="28.453125" customWidth="1"/>
    <col min="771" max="771" width="2.453125" customWidth="1"/>
    <col min="772" max="773" width="10.36328125" bestFit="1" customWidth="1"/>
    <col min="774" max="774" width="11.36328125" bestFit="1" customWidth="1"/>
    <col min="775" max="775" width="3.08984375" customWidth="1"/>
    <col min="776" max="776" width="10.90625" bestFit="1" customWidth="1"/>
    <col min="777" max="777" width="14" bestFit="1" customWidth="1"/>
    <col min="778" max="778" width="9.6328125" bestFit="1" customWidth="1"/>
    <col min="779" max="779" width="1.90625" customWidth="1"/>
    <col min="780" max="780" width="11.36328125" bestFit="1" customWidth="1"/>
    <col min="1026" max="1026" width="28.453125" customWidth="1"/>
    <col min="1027" max="1027" width="2.453125" customWidth="1"/>
    <col min="1028" max="1029" width="10.36328125" bestFit="1" customWidth="1"/>
    <col min="1030" max="1030" width="11.36328125" bestFit="1" customWidth="1"/>
    <col min="1031" max="1031" width="3.08984375" customWidth="1"/>
    <col min="1032" max="1032" width="10.90625" bestFit="1" customWidth="1"/>
    <col min="1033" max="1033" width="14" bestFit="1" customWidth="1"/>
    <col min="1034" max="1034" width="9.6328125" bestFit="1" customWidth="1"/>
    <col min="1035" max="1035" width="1.90625" customWidth="1"/>
    <col min="1036" max="1036" width="11.36328125" bestFit="1" customWidth="1"/>
    <col min="1282" max="1282" width="28.453125" customWidth="1"/>
    <col min="1283" max="1283" width="2.453125" customWidth="1"/>
    <col min="1284" max="1285" width="10.36328125" bestFit="1" customWidth="1"/>
    <col min="1286" max="1286" width="11.36328125" bestFit="1" customWidth="1"/>
    <col min="1287" max="1287" width="3.08984375" customWidth="1"/>
    <col min="1288" max="1288" width="10.90625" bestFit="1" customWidth="1"/>
    <col min="1289" max="1289" width="14" bestFit="1" customWidth="1"/>
    <col min="1290" max="1290" width="9.6328125" bestFit="1" customWidth="1"/>
    <col min="1291" max="1291" width="1.90625" customWidth="1"/>
    <col min="1292" max="1292" width="11.36328125" bestFit="1" customWidth="1"/>
    <col min="1538" max="1538" width="28.453125" customWidth="1"/>
    <col min="1539" max="1539" width="2.453125" customWidth="1"/>
    <col min="1540" max="1541" width="10.36328125" bestFit="1" customWidth="1"/>
    <col min="1542" max="1542" width="11.36328125" bestFit="1" customWidth="1"/>
    <col min="1543" max="1543" width="3.08984375" customWidth="1"/>
    <col min="1544" max="1544" width="10.90625" bestFit="1" customWidth="1"/>
    <col min="1545" max="1545" width="14" bestFit="1" customWidth="1"/>
    <col min="1546" max="1546" width="9.6328125" bestFit="1" customWidth="1"/>
    <col min="1547" max="1547" width="1.90625" customWidth="1"/>
    <col min="1548" max="1548" width="11.36328125" bestFit="1" customWidth="1"/>
    <col min="1794" max="1794" width="28.453125" customWidth="1"/>
    <col min="1795" max="1795" width="2.453125" customWidth="1"/>
    <col min="1796" max="1797" width="10.36328125" bestFit="1" customWidth="1"/>
    <col min="1798" max="1798" width="11.36328125" bestFit="1" customWidth="1"/>
    <col min="1799" max="1799" width="3.08984375" customWidth="1"/>
    <col min="1800" max="1800" width="10.90625" bestFit="1" customWidth="1"/>
    <col min="1801" max="1801" width="14" bestFit="1" customWidth="1"/>
    <col min="1802" max="1802" width="9.6328125" bestFit="1" customWidth="1"/>
    <col min="1803" max="1803" width="1.90625" customWidth="1"/>
    <col min="1804" max="1804" width="11.36328125" bestFit="1" customWidth="1"/>
    <col min="2050" max="2050" width="28.453125" customWidth="1"/>
    <col min="2051" max="2051" width="2.453125" customWidth="1"/>
    <col min="2052" max="2053" width="10.36328125" bestFit="1" customWidth="1"/>
    <col min="2054" max="2054" width="11.36328125" bestFit="1" customWidth="1"/>
    <col min="2055" max="2055" width="3.08984375" customWidth="1"/>
    <col min="2056" max="2056" width="10.90625" bestFit="1" customWidth="1"/>
    <col min="2057" max="2057" width="14" bestFit="1" customWidth="1"/>
    <col min="2058" max="2058" width="9.6328125" bestFit="1" customWidth="1"/>
    <col min="2059" max="2059" width="1.90625" customWidth="1"/>
    <col min="2060" max="2060" width="11.36328125" bestFit="1" customWidth="1"/>
    <col min="2306" max="2306" width="28.453125" customWidth="1"/>
    <col min="2307" max="2307" width="2.453125" customWidth="1"/>
    <col min="2308" max="2309" width="10.36328125" bestFit="1" customWidth="1"/>
    <col min="2310" max="2310" width="11.36328125" bestFit="1" customWidth="1"/>
    <col min="2311" max="2311" width="3.08984375" customWidth="1"/>
    <col min="2312" max="2312" width="10.90625" bestFit="1" customWidth="1"/>
    <col min="2313" max="2313" width="14" bestFit="1" customWidth="1"/>
    <col min="2314" max="2314" width="9.6328125" bestFit="1" customWidth="1"/>
    <col min="2315" max="2315" width="1.90625" customWidth="1"/>
    <col min="2316" max="2316" width="11.36328125" bestFit="1" customWidth="1"/>
    <col min="2562" max="2562" width="28.453125" customWidth="1"/>
    <col min="2563" max="2563" width="2.453125" customWidth="1"/>
    <col min="2564" max="2565" width="10.36328125" bestFit="1" customWidth="1"/>
    <col min="2566" max="2566" width="11.36328125" bestFit="1" customWidth="1"/>
    <col min="2567" max="2567" width="3.08984375" customWidth="1"/>
    <col min="2568" max="2568" width="10.90625" bestFit="1" customWidth="1"/>
    <col min="2569" max="2569" width="14" bestFit="1" customWidth="1"/>
    <col min="2570" max="2570" width="9.6328125" bestFit="1" customWidth="1"/>
    <col min="2571" max="2571" width="1.90625" customWidth="1"/>
    <col min="2572" max="2572" width="11.36328125" bestFit="1" customWidth="1"/>
    <col min="2818" max="2818" width="28.453125" customWidth="1"/>
    <col min="2819" max="2819" width="2.453125" customWidth="1"/>
    <col min="2820" max="2821" width="10.36328125" bestFit="1" customWidth="1"/>
    <col min="2822" max="2822" width="11.36328125" bestFit="1" customWidth="1"/>
    <col min="2823" max="2823" width="3.08984375" customWidth="1"/>
    <col min="2824" max="2824" width="10.90625" bestFit="1" customWidth="1"/>
    <col min="2825" max="2825" width="14" bestFit="1" customWidth="1"/>
    <col min="2826" max="2826" width="9.6328125" bestFit="1" customWidth="1"/>
    <col min="2827" max="2827" width="1.90625" customWidth="1"/>
    <col min="2828" max="2828" width="11.36328125" bestFit="1" customWidth="1"/>
    <col min="3074" max="3074" width="28.453125" customWidth="1"/>
    <col min="3075" max="3075" width="2.453125" customWidth="1"/>
    <col min="3076" max="3077" width="10.36328125" bestFit="1" customWidth="1"/>
    <col min="3078" max="3078" width="11.36328125" bestFit="1" customWidth="1"/>
    <col min="3079" max="3079" width="3.08984375" customWidth="1"/>
    <col min="3080" max="3080" width="10.90625" bestFit="1" customWidth="1"/>
    <col min="3081" max="3081" width="14" bestFit="1" customWidth="1"/>
    <col min="3082" max="3082" width="9.6328125" bestFit="1" customWidth="1"/>
    <col min="3083" max="3083" width="1.90625" customWidth="1"/>
    <col min="3084" max="3084" width="11.36328125" bestFit="1" customWidth="1"/>
    <col min="3330" max="3330" width="28.453125" customWidth="1"/>
    <col min="3331" max="3331" width="2.453125" customWidth="1"/>
    <col min="3332" max="3333" width="10.36328125" bestFit="1" customWidth="1"/>
    <col min="3334" max="3334" width="11.36328125" bestFit="1" customWidth="1"/>
    <col min="3335" max="3335" width="3.08984375" customWidth="1"/>
    <col min="3336" max="3336" width="10.90625" bestFit="1" customWidth="1"/>
    <col min="3337" max="3337" width="14" bestFit="1" customWidth="1"/>
    <col min="3338" max="3338" width="9.6328125" bestFit="1" customWidth="1"/>
    <col min="3339" max="3339" width="1.90625" customWidth="1"/>
    <col min="3340" max="3340" width="11.36328125" bestFit="1" customWidth="1"/>
    <col min="3586" max="3586" width="28.453125" customWidth="1"/>
    <col min="3587" max="3587" width="2.453125" customWidth="1"/>
    <col min="3588" max="3589" width="10.36328125" bestFit="1" customWidth="1"/>
    <col min="3590" max="3590" width="11.36328125" bestFit="1" customWidth="1"/>
    <col min="3591" max="3591" width="3.08984375" customWidth="1"/>
    <col min="3592" max="3592" width="10.90625" bestFit="1" customWidth="1"/>
    <col min="3593" max="3593" width="14" bestFit="1" customWidth="1"/>
    <col min="3594" max="3594" width="9.6328125" bestFit="1" customWidth="1"/>
    <col min="3595" max="3595" width="1.90625" customWidth="1"/>
    <col min="3596" max="3596" width="11.36328125" bestFit="1" customWidth="1"/>
    <col min="3842" max="3842" width="28.453125" customWidth="1"/>
    <col min="3843" max="3843" width="2.453125" customWidth="1"/>
    <col min="3844" max="3845" width="10.36328125" bestFit="1" customWidth="1"/>
    <col min="3846" max="3846" width="11.36328125" bestFit="1" customWidth="1"/>
    <col min="3847" max="3847" width="3.08984375" customWidth="1"/>
    <col min="3848" max="3848" width="10.90625" bestFit="1" customWidth="1"/>
    <col min="3849" max="3849" width="14" bestFit="1" customWidth="1"/>
    <col min="3850" max="3850" width="9.6328125" bestFit="1" customWidth="1"/>
    <col min="3851" max="3851" width="1.90625" customWidth="1"/>
    <col min="3852" max="3852" width="11.36328125" bestFit="1" customWidth="1"/>
    <col min="4098" max="4098" width="28.453125" customWidth="1"/>
    <col min="4099" max="4099" width="2.453125" customWidth="1"/>
    <col min="4100" max="4101" width="10.36328125" bestFit="1" customWidth="1"/>
    <col min="4102" max="4102" width="11.36328125" bestFit="1" customWidth="1"/>
    <col min="4103" max="4103" width="3.08984375" customWidth="1"/>
    <col min="4104" max="4104" width="10.90625" bestFit="1" customWidth="1"/>
    <col min="4105" max="4105" width="14" bestFit="1" customWidth="1"/>
    <col min="4106" max="4106" width="9.6328125" bestFit="1" customWidth="1"/>
    <col min="4107" max="4107" width="1.90625" customWidth="1"/>
    <col min="4108" max="4108" width="11.36328125" bestFit="1" customWidth="1"/>
    <col min="4354" max="4354" width="28.453125" customWidth="1"/>
    <col min="4355" max="4355" width="2.453125" customWidth="1"/>
    <col min="4356" max="4357" width="10.36328125" bestFit="1" customWidth="1"/>
    <col min="4358" max="4358" width="11.36328125" bestFit="1" customWidth="1"/>
    <col min="4359" max="4359" width="3.08984375" customWidth="1"/>
    <col min="4360" max="4360" width="10.90625" bestFit="1" customWidth="1"/>
    <col min="4361" max="4361" width="14" bestFit="1" customWidth="1"/>
    <col min="4362" max="4362" width="9.6328125" bestFit="1" customWidth="1"/>
    <col min="4363" max="4363" width="1.90625" customWidth="1"/>
    <col min="4364" max="4364" width="11.36328125" bestFit="1" customWidth="1"/>
    <col min="4610" max="4610" width="28.453125" customWidth="1"/>
    <col min="4611" max="4611" width="2.453125" customWidth="1"/>
    <col min="4612" max="4613" width="10.36328125" bestFit="1" customWidth="1"/>
    <col min="4614" max="4614" width="11.36328125" bestFit="1" customWidth="1"/>
    <col min="4615" max="4615" width="3.08984375" customWidth="1"/>
    <col min="4616" max="4616" width="10.90625" bestFit="1" customWidth="1"/>
    <col min="4617" max="4617" width="14" bestFit="1" customWidth="1"/>
    <col min="4618" max="4618" width="9.6328125" bestFit="1" customWidth="1"/>
    <col min="4619" max="4619" width="1.90625" customWidth="1"/>
    <col min="4620" max="4620" width="11.36328125" bestFit="1" customWidth="1"/>
    <col min="4866" max="4866" width="28.453125" customWidth="1"/>
    <col min="4867" max="4867" width="2.453125" customWidth="1"/>
    <col min="4868" max="4869" width="10.36328125" bestFit="1" customWidth="1"/>
    <col min="4870" max="4870" width="11.36328125" bestFit="1" customWidth="1"/>
    <col min="4871" max="4871" width="3.08984375" customWidth="1"/>
    <col min="4872" max="4872" width="10.90625" bestFit="1" customWidth="1"/>
    <col min="4873" max="4873" width="14" bestFit="1" customWidth="1"/>
    <col min="4874" max="4874" width="9.6328125" bestFit="1" customWidth="1"/>
    <col min="4875" max="4875" width="1.90625" customWidth="1"/>
    <col min="4876" max="4876" width="11.36328125" bestFit="1" customWidth="1"/>
    <col min="5122" max="5122" width="28.453125" customWidth="1"/>
    <col min="5123" max="5123" width="2.453125" customWidth="1"/>
    <col min="5124" max="5125" width="10.36328125" bestFit="1" customWidth="1"/>
    <col min="5126" max="5126" width="11.36328125" bestFit="1" customWidth="1"/>
    <col min="5127" max="5127" width="3.08984375" customWidth="1"/>
    <col min="5128" max="5128" width="10.90625" bestFit="1" customWidth="1"/>
    <col min="5129" max="5129" width="14" bestFit="1" customWidth="1"/>
    <col min="5130" max="5130" width="9.6328125" bestFit="1" customWidth="1"/>
    <col min="5131" max="5131" width="1.90625" customWidth="1"/>
    <col min="5132" max="5132" width="11.36328125" bestFit="1" customWidth="1"/>
    <col min="5378" max="5378" width="28.453125" customWidth="1"/>
    <col min="5379" max="5379" width="2.453125" customWidth="1"/>
    <col min="5380" max="5381" width="10.36328125" bestFit="1" customWidth="1"/>
    <col min="5382" max="5382" width="11.36328125" bestFit="1" customWidth="1"/>
    <col min="5383" max="5383" width="3.08984375" customWidth="1"/>
    <col min="5384" max="5384" width="10.90625" bestFit="1" customWidth="1"/>
    <col min="5385" max="5385" width="14" bestFit="1" customWidth="1"/>
    <col min="5386" max="5386" width="9.6328125" bestFit="1" customWidth="1"/>
    <col min="5387" max="5387" width="1.90625" customWidth="1"/>
    <col min="5388" max="5388" width="11.36328125" bestFit="1" customWidth="1"/>
    <col min="5634" max="5634" width="28.453125" customWidth="1"/>
    <col min="5635" max="5635" width="2.453125" customWidth="1"/>
    <col min="5636" max="5637" width="10.36328125" bestFit="1" customWidth="1"/>
    <col min="5638" max="5638" width="11.36328125" bestFit="1" customWidth="1"/>
    <col min="5639" max="5639" width="3.08984375" customWidth="1"/>
    <col min="5640" max="5640" width="10.90625" bestFit="1" customWidth="1"/>
    <col min="5641" max="5641" width="14" bestFit="1" customWidth="1"/>
    <col min="5642" max="5642" width="9.6328125" bestFit="1" customWidth="1"/>
    <col min="5643" max="5643" width="1.90625" customWidth="1"/>
    <col min="5644" max="5644" width="11.36328125" bestFit="1" customWidth="1"/>
    <col min="5890" max="5890" width="28.453125" customWidth="1"/>
    <col min="5891" max="5891" width="2.453125" customWidth="1"/>
    <col min="5892" max="5893" width="10.36328125" bestFit="1" customWidth="1"/>
    <col min="5894" max="5894" width="11.36328125" bestFit="1" customWidth="1"/>
    <col min="5895" max="5895" width="3.08984375" customWidth="1"/>
    <col min="5896" max="5896" width="10.90625" bestFit="1" customWidth="1"/>
    <col min="5897" max="5897" width="14" bestFit="1" customWidth="1"/>
    <col min="5898" max="5898" width="9.6328125" bestFit="1" customWidth="1"/>
    <col min="5899" max="5899" width="1.90625" customWidth="1"/>
    <col min="5900" max="5900" width="11.36328125" bestFit="1" customWidth="1"/>
    <col min="6146" max="6146" width="28.453125" customWidth="1"/>
    <col min="6147" max="6147" width="2.453125" customWidth="1"/>
    <col min="6148" max="6149" width="10.36328125" bestFit="1" customWidth="1"/>
    <col min="6150" max="6150" width="11.36328125" bestFit="1" customWidth="1"/>
    <col min="6151" max="6151" width="3.08984375" customWidth="1"/>
    <col min="6152" max="6152" width="10.90625" bestFit="1" customWidth="1"/>
    <col min="6153" max="6153" width="14" bestFit="1" customWidth="1"/>
    <col min="6154" max="6154" width="9.6328125" bestFit="1" customWidth="1"/>
    <col min="6155" max="6155" width="1.90625" customWidth="1"/>
    <col min="6156" max="6156" width="11.36328125" bestFit="1" customWidth="1"/>
    <col min="6402" max="6402" width="28.453125" customWidth="1"/>
    <col min="6403" max="6403" width="2.453125" customWidth="1"/>
    <col min="6404" max="6405" width="10.36328125" bestFit="1" customWidth="1"/>
    <col min="6406" max="6406" width="11.36328125" bestFit="1" customWidth="1"/>
    <col min="6407" max="6407" width="3.08984375" customWidth="1"/>
    <col min="6408" max="6408" width="10.90625" bestFit="1" customWidth="1"/>
    <col min="6409" max="6409" width="14" bestFit="1" customWidth="1"/>
    <col min="6410" max="6410" width="9.6328125" bestFit="1" customWidth="1"/>
    <col min="6411" max="6411" width="1.90625" customWidth="1"/>
    <col min="6412" max="6412" width="11.36328125" bestFit="1" customWidth="1"/>
    <col min="6658" max="6658" width="28.453125" customWidth="1"/>
    <col min="6659" max="6659" width="2.453125" customWidth="1"/>
    <col min="6660" max="6661" width="10.36328125" bestFit="1" customWidth="1"/>
    <col min="6662" max="6662" width="11.36328125" bestFit="1" customWidth="1"/>
    <col min="6663" max="6663" width="3.08984375" customWidth="1"/>
    <col min="6664" max="6664" width="10.90625" bestFit="1" customWidth="1"/>
    <col min="6665" max="6665" width="14" bestFit="1" customWidth="1"/>
    <col min="6666" max="6666" width="9.6328125" bestFit="1" customWidth="1"/>
    <col min="6667" max="6667" width="1.90625" customWidth="1"/>
    <col min="6668" max="6668" width="11.36328125" bestFit="1" customWidth="1"/>
    <col min="6914" max="6914" width="28.453125" customWidth="1"/>
    <col min="6915" max="6915" width="2.453125" customWidth="1"/>
    <col min="6916" max="6917" width="10.36328125" bestFit="1" customWidth="1"/>
    <col min="6918" max="6918" width="11.36328125" bestFit="1" customWidth="1"/>
    <col min="6919" max="6919" width="3.08984375" customWidth="1"/>
    <col min="6920" max="6920" width="10.90625" bestFit="1" customWidth="1"/>
    <col min="6921" max="6921" width="14" bestFit="1" customWidth="1"/>
    <col min="6922" max="6922" width="9.6328125" bestFit="1" customWidth="1"/>
    <col min="6923" max="6923" width="1.90625" customWidth="1"/>
    <col min="6924" max="6924" width="11.36328125" bestFit="1" customWidth="1"/>
    <col min="7170" max="7170" width="28.453125" customWidth="1"/>
    <col min="7171" max="7171" width="2.453125" customWidth="1"/>
    <col min="7172" max="7173" width="10.36328125" bestFit="1" customWidth="1"/>
    <col min="7174" max="7174" width="11.36328125" bestFit="1" customWidth="1"/>
    <col min="7175" max="7175" width="3.08984375" customWidth="1"/>
    <col min="7176" max="7176" width="10.90625" bestFit="1" customWidth="1"/>
    <col min="7177" max="7177" width="14" bestFit="1" customWidth="1"/>
    <col min="7178" max="7178" width="9.6328125" bestFit="1" customWidth="1"/>
    <col min="7179" max="7179" width="1.90625" customWidth="1"/>
    <col min="7180" max="7180" width="11.36328125" bestFit="1" customWidth="1"/>
    <col min="7426" max="7426" width="28.453125" customWidth="1"/>
    <col min="7427" max="7427" width="2.453125" customWidth="1"/>
    <col min="7428" max="7429" width="10.36328125" bestFit="1" customWidth="1"/>
    <col min="7430" max="7430" width="11.36328125" bestFit="1" customWidth="1"/>
    <col min="7431" max="7431" width="3.08984375" customWidth="1"/>
    <col min="7432" max="7432" width="10.90625" bestFit="1" customWidth="1"/>
    <col min="7433" max="7433" width="14" bestFit="1" customWidth="1"/>
    <col min="7434" max="7434" width="9.6328125" bestFit="1" customWidth="1"/>
    <col min="7435" max="7435" width="1.90625" customWidth="1"/>
    <col min="7436" max="7436" width="11.36328125" bestFit="1" customWidth="1"/>
    <col min="7682" max="7682" width="28.453125" customWidth="1"/>
    <col min="7683" max="7683" width="2.453125" customWidth="1"/>
    <col min="7684" max="7685" width="10.36328125" bestFit="1" customWidth="1"/>
    <col min="7686" max="7686" width="11.36328125" bestFit="1" customWidth="1"/>
    <col min="7687" max="7687" width="3.08984375" customWidth="1"/>
    <col min="7688" max="7688" width="10.90625" bestFit="1" customWidth="1"/>
    <col min="7689" max="7689" width="14" bestFit="1" customWidth="1"/>
    <col min="7690" max="7690" width="9.6328125" bestFit="1" customWidth="1"/>
    <col min="7691" max="7691" width="1.90625" customWidth="1"/>
    <col min="7692" max="7692" width="11.36328125" bestFit="1" customWidth="1"/>
    <col min="7938" max="7938" width="28.453125" customWidth="1"/>
    <col min="7939" max="7939" width="2.453125" customWidth="1"/>
    <col min="7940" max="7941" width="10.36328125" bestFit="1" customWidth="1"/>
    <col min="7942" max="7942" width="11.36328125" bestFit="1" customWidth="1"/>
    <col min="7943" max="7943" width="3.08984375" customWidth="1"/>
    <col min="7944" max="7944" width="10.90625" bestFit="1" customWidth="1"/>
    <col min="7945" max="7945" width="14" bestFit="1" customWidth="1"/>
    <col min="7946" max="7946" width="9.6328125" bestFit="1" customWidth="1"/>
    <col min="7947" max="7947" width="1.90625" customWidth="1"/>
    <col min="7948" max="7948" width="11.36328125" bestFit="1" customWidth="1"/>
    <col min="8194" max="8194" width="28.453125" customWidth="1"/>
    <col min="8195" max="8195" width="2.453125" customWidth="1"/>
    <col min="8196" max="8197" width="10.36328125" bestFit="1" customWidth="1"/>
    <col min="8198" max="8198" width="11.36328125" bestFit="1" customWidth="1"/>
    <col min="8199" max="8199" width="3.08984375" customWidth="1"/>
    <col min="8200" max="8200" width="10.90625" bestFit="1" customWidth="1"/>
    <col min="8201" max="8201" width="14" bestFit="1" customWidth="1"/>
    <col min="8202" max="8202" width="9.6328125" bestFit="1" customWidth="1"/>
    <col min="8203" max="8203" width="1.90625" customWidth="1"/>
    <col min="8204" max="8204" width="11.36328125" bestFit="1" customWidth="1"/>
    <col min="8450" max="8450" width="28.453125" customWidth="1"/>
    <col min="8451" max="8451" width="2.453125" customWidth="1"/>
    <col min="8452" max="8453" width="10.36328125" bestFit="1" customWidth="1"/>
    <col min="8454" max="8454" width="11.36328125" bestFit="1" customWidth="1"/>
    <col min="8455" max="8455" width="3.08984375" customWidth="1"/>
    <col min="8456" max="8456" width="10.90625" bestFit="1" customWidth="1"/>
    <col min="8457" max="8457" width="14" bestFit="1" customWidth="1"/>
    <col min="8458" max="8458" width="9.6328125" bestFit="1" customWidth="1"/>
    <col min="8459" max="8459" width="1.90625" customWidth="1"/>
    <col min="8460" max="8460" width="11.36328125" bestFit="1" customWidth="1"/>
    <col min="8706" max="8706" width="28.453125" customWidth="1"/>
    <col min="8707" max="8707" width="2.453125" customWidth="1"/>
    <col min="8708" max="8709" width="10.36328125" bestFit="1" customWidth="1"/>
    <col min="8710" max="8710" width="11.36328125" bestFit="1" customWidth="1"/>
    <col min="8711" max="8711" width="3.08984375" customWidth="1"/>
    <col min="8712" max="8712" width="10.90625" bestFit="1" customWidth="1"/>
    <col min="8713" max="8713" width="14" bestFit="1" customWidth="1"/>
    <col min="8714" max="8714" width="9.6328125" bestFit="1" customWidth="1"/>
    <col min="8715" max="8715" width="1.90625" customWidth="1"/>
    <col min="8716" max="8716" width="11.36328125" bestFit="1" customWidth="1"/>
    <col min="8962" max="8962" width="28.453125" customWidth="1"/>
    <col min="8963" max="8963" width="2.453125" customWidth="1"/>
    <col min="8964" max="8965" width="10.36328125" bestFit="1" customWidth="1"/>
    <col min="8966" max="8966" width="11.36328125" bestFit="1" customWidth="1"/>
    <col min="8967" max="8967" width="3.08984375" customWidth="1"/>
    <col min="8968" max="8968" width="10.90625" bestFit="1" customWidth="1"/>
    <col min="8969" max="8969" width="14" bestFit="1" customWidth="1"/>
    <col min="8970" max="8970" width="9.6328125" bestFit="1" customWidth="1"/>
    <col min="8971" max="8971" width="1.90625" customWidth="1"/>
    <col min="8972" max="8972" width="11.36328125" bestFit="1" customWidth="1"/>
    <col min="9218" max="9218" width="28.453125" customWidth="1"/>
    <col min="9219" max="9219" width="2.453125" customWidth="1"/>
    <col min="9220" max="9221" width="10.36328125" bestFit="1" customWidth="1"/>
    <col min="9222" max="9222" width="11.36328125" bestFit="1" customWidth="1"/>
    <col min="9223" max="9223" width="3.08984375" customWidth="1"/>
    <col min="9224" max="9224" width="10.90625" bestFit="1" customWidth="1"/>
    <col min="9225" max="9225" width="14" bestFit="1" customWidth="1"/>
    <col min="9226" max="9226" width="9.6328125" bestFit="1" customWidth="1"/>
    <col min="9227" max="9227" width="1.90625" customWidth="1"/>
    <col min="9228" max="9228" width="11.36328125" bestFit="1" customWidth="1"/>
    <col min="9474" max="9474" width="28.453125" customWidth="1"/>
    <col min="9475" max="9475" width="2.453125" customWidth="1"/>
    <col min="9476" max="9477" width="10.36328125" bestFit="1" customWidth="1"/>
    <col min="9478" max="9478" width="11.36328125" bestFit="1" customWidth="1"/>
    <col min="9479" max="9479" width="3.08984375" customWidth="1"/>
    <col min="9480" max="9480" width="10.90625" bestFit="1" customWidth="1"/>
    <col min="9481" max="9481" width="14" bestFit="1" customWidth="1"/>
    <col min="9482" max="9482" width="9.6328125" bestFit="1" customWidth="1"/>
    <col min="9483" max="9483" width="1.90625" customWidth="1"/>
    <col min="9484" max="9484" width="11.36328125" bestFit="1" customWidth="1"/>
    <col min="9730" max="9730" width="28.453125" customWidth="1"/>
    <col min="9731" max="9731" width="2.453125" customWidth="1"/>
    <col min="9732" max="9733" width="10.36328125" bestFit="1" customWidth="1"/>
    <col min="9734" max="9734" width="11.36328125" bestFit="1" customWidth="1"/>
    <col min="9735" max="9735" width="3.08984375" customWidth="1"/>
    <col min="9736" max="9736" width="10.90625" bestFit="1" customWidth="1"/>
    <col min="9737" max="9737" width="14" bestFit="1" customWidth="1"/>
    <col min="9738" max="9738" width="9.6328125" bestFit="1" customWidth="1"/>
    <col min="9739" max="9739" width="1.90625" customWidth="1"/>
    <col min="9740" max="9740" width="11.36328125" bestFit="1" customWidth="1"/>
    <col min="9986" max="9986" width="28.453125" customWidth="1"/>
    <col min="9987" max="9987" width="2.453125" customWidth="1"/>
    <col min="9988" max="9989" width="10.36328125" bestFit="1" customWidth="1"/>
    <col min="9990" max="9990" width="11.36328125" bestFit="1" customWidth="1"/>
    <col min="9991" max="9991" width="3.08984375" customWidth="1"/>
    <col min="9992" max="9992" width="10.90625" bestFit="1" customWidth="1"/>
    <col min="9993" max="9993" width="14" bestFit="1" customWidth="1"/>
    <col min="9994" max="9994" width="9.6328125" bestFit="1" customWidth="1"/>
    <col min="9995" max="9995" width="1.90625" customWidth="1"/>
    <col min="9996" max="9996" width="11.36328125" bestFit="1" customWidth="1"/>
    <col min="10242" max="10242" width="28.453125" customWidth="1"/>
    <col min="10243" max="10243" width="2.453125" customWidth="1"/>
    <col min="10244" max="10245" width="10.36328125" bestFit="1" customWidth="1"/>
    <col min="10246" max="10246" width="11.36328125" bestFit="1" customWidth="1"/>
    <col min="10247" max="10247" width="3.08984375" customWidth="1"/>
    <col min="10248" max="10248" width="10.90625" bestFit="1" customWidth="1"/>
    <col min="10249" max="10249" width="14" bestFit="1" customWidth="1"/>
    <col min="10250" max="10250" width="9.6328125" bestFit="1" customWidth="1"/>
    <col min="10251" max="10251" width="1.90625" customWidth="1"/>
    <col min="10252" max="10252" width="11.36328125" bestFit="1" customWidth="1"/>
    <col min="10498" max="10498" width="28.453125" customWidth="1"/>
    <col min="10499" max="10499" width="2.453125" customWidth="1"/>
    <col min="10500" max="10501" width="10.36328125" bestFit="1" customWidth="1"/>
    <col min="10502" max="10502" width="11.36328125" bestFit="1" customWidth="1"/>
    <col min="10503" max="10503" width="3.08984375" customWidth="1"/>
    <col min="10504" max="10504" width="10.90625" bestFit="1" customWidth="1"/>
    <col min="10505" max="10505" width="14" bestFit="1" customWidth="1"/>
    <col min="10506" max="10506" width="9.6328125" bestFit="1" customWidth="1"/>
    <col min="10507" max="10507" width="1.90625" customWidth="1"/>
    <col min="10508" max="10508" width="11.36328125" bestFit="1" customWidth="1"/>
    <col min="10754" max="10754" width="28.453125" customWidth="1"/>
    <col min="10755" max="10755" width="2.453125" customWidth="1"/>
    <col min="10756" max="10757" width="10.36328125" bestFit="1" customWidth="1"/>
    <col min="10758" max="10758" width="11.36328125" bestFit="1" customWidth="1"/>
    <col min="10759" max="10759" width="3.08984375" customWidth="1"/>
    <col min="10760" max="10760" width="10.90625" bestFit="1" customWidth="1"/>
    <col min="10761" max="10761" width="14" bestFit="1" customWidth="1"/>
    <col min="10762" max="10762" width="9.6328125" bestFit="1" customWidth="1"/>
    <col min="10763" max="10763" width="1.90625" customWidth="1"/>
    <col min="10764" max="10764" width="11.36328125" bestFit="1" customWidth="1"/>
    <col min="11010" max="11010" width="28.453125" customWidth="1"/>
    <col min="11011" max="11011" width="2.453125" customWidth="1"/>
    <col min="11012" max="11013" width="10.36328125" bestFit="1" customWidth="1"/>
    <col min="11014" max="11014" width="11.36328125" bestFit="1" customWidth="1"/>
    <col min="11015" max="11015" width="3.08984375" customWidth="1"/>
    <col min="11016" max="11016" width="10.90625" bestFit="1" customWidth="1"/>
    <col min="11017" max="11017" width="14" bestFit="1" customWidth="1"/>
    <col min="11018" max="11018" width="9.6328125" bestFit="1" customWidth="1"/>
    <col min="11019" max="11019" width="1.90625" customWidth="1"/>
    <col min="11020" max="11020" width="11.36328125" bestFit="1" customWidth="1"/>
    <col min="11266" max="11266" width="28.453125" customWidth="1"/>
    <col min="11267" max="11267" width="2.453125" customWidth="1"/>
    <col min="11268" max="11269" width="10.36328125" bestFit="1" customWidth="1"/>
    <col min="11270" max="11270" width="11.36328125" bestFit="1" customWidth="1"/>
    <col min="11271" max="11271" width="3.08984375" customWidth="1"/>
    <col min="11272" max="11272" width="10.90625" bestFit="1" customWidth="1"/>
    <col min="11273" max="11273" width="14" bestFit="1" customWidth="1"/>
    <col min="11274" max="11274" width="9.6328125" bestFit="1" customWidth="1"/>
    <col min="11275" max="11275" width="1.90625" customWidth="1"/>
    <col min="11276" max="11276" width="11.36328125" bestFit="1" customWidth="1"/>
    <col min="11522" max="11522" width="28.453125" customWidth="1"/>
    <col min="11523" max="11523" width="2.453125" customWidth="1"/>
    <col min="11524" max="11525" width="10.36328125" bestFit="1" customWidth="1"/>
    <col min="11526" max="11526" width="11.36328125" bestFit="1" customWidth="1"/>
    <col min="11527" max="11527" width="3.08984375" customWidth="1"/>
    <col min="11528" max="11528" width="10.90625" bestFit="1" customWidth="1"/>
    <col min="11529" max="11529" width="14" bestFit="1" customWidth="1"/>
    <col min="11530" max="11530" width="9.6328125" bestFit="1" customWidth="1"/>
    <col min="11531" max="11531" width="1.90625" customWidth="1"/>
    <col min="11532" max="11532" width="11.36328125" bestFit="1" customWidth="1"/>
    <col min="11778" max="11778" width="28.453125" customWidth="1"/>
    <col min="11779" max="11779" width="2.453125" customWidth="1"/>
    <col min="11780" max="11781" width="10.36328125" bestFit="1" customWidth="1"/>
    <col min="11782" max="11782" width="11.36328125" bestFit="1" customWidth="1"/>
    <col min="11783" max="11783" width="3.08984375" customWidth="1"/>
    <col min="11784" max="11784" width="10.90625" bestFit="1" customWidth="1"/>
    <col min="11785" max="11785" width="14" bestFit="1" customWidth="1"/>
    <col min="11786" max="11786" width="9.6328125" bestFit="1" customWidth="1"/>
    <col min="11787" max="11787" width="1.90625" customWidth="1"/>
    <col min="11788" max="11788" width="11.36328125" bestFit="1" customWidth="1"/>
    <col min="12034" max="12034" width="28.453125" customWidth="1"/>
    <col min="12035" max="12035" width="2.453125" customWidth="1"/>
    <col min="12036" max="12037" width="10.36328125" bestFit="1" customWidth="1"/>
    <col min="12038" max="12038" width="11.36328125" bestFit="1" customWidth="1"/>
    <col min="12039" max="12039" width="3.08984375" customWidth="1"/>
    <col min="12040" max="12040" width="10.90625" bestFit="1" customWidth="1"/>
    <col min="12041" max="12041" width="14" bestFit="1" customWidth="1"/>
    <col min="12042" max="12042" width="9.6328125" bestFit="1" customWidth="1"/>
    <col min="12043" max="12043" width="1.90625" customWidth="1"/>
    <col min="12044" max="12044" width="11.36328125" bestFit="1" customWidth="1"/>
    <col min="12290" max="12290" width="28.453125" customWidth="1"/>
    <col min="12291" max="12291" width="2.453125" customWidth="1"/>
    <col min="12292" max="12293" width="10.36328125" bestFit="1" customWidth="1"/>
    <col min="12294" max="12294" width="11.36328125" bestFit="1" customWidth="1"/>
    <col min="12295" max="12295" width="3.08984375" customWidth="1"/>
    <col min="12296" max="12296" width="10.90625" bestFit="1" customWidth="1"/>
    <col min="12297" max="12297" width="14" bestFit="1" customWidth="1"/>
    <col min="12298" max="12298" width="9.6328125" bestFit="1" customWidth="1"/>
    <col min="12299" max="12299" width="1.90625" customWidth="1"/>
    <col min="12300" max="12300" width="11.36328125" bestFit="1" customWidth="1"/>
    <col min="12546" max="12546" width="28.453125" customWidth="1"/>
    <col min="12547" max="12547" width="2.453125" customWidth="1"/>
    <col min="12548" max="12549" width="10.36328125" bestFit="1" customWidth="1"/>
    <col min="12550" max="12550" width="11.36328125" bestFit="1" customWidth="1"/>
    <col min="12551" max="12551" width="3.08984375" customWidth="1"/>
    <col min="12552" max="12552" width="10.90625" bestFit="1" customWidth="1"/>
    <col min="12553" max="12553" width="14" bestFit="1" customWidth="1"/>
    <col min="12554" max="12554" width="9.6328125" bestFit="1" customWidth="1"/>
    <col min="12555" max="12555" width="1.90625" customWidth="1"/>
    <col min="12556" max="12556" width="11.36328125" bestFit="1" customWidth="1"/>
    <col min="12802" max="12802" width="28.453125" customWidth="1"/>
    <col min="12803" max="12803" width="2.453125" customWidth="1"/>
    <col min="12804" max="12805" width="10.36328125" bestFit="1" customWidth="1"/>
    <col min="12806" max="12806" width="11.36328125" bestFit="1" customWidth="1"/>
    <col min="12807" max="12807" width="3.08984375" customWidth="1"/>
    <col min="12808" max="12808" width="10.90625" bestFit="1" customWidth="1"/>
    <col min="12809" max="12809" width="14" bestFit="1" customWidth="1"/>
    <col min="12810" max="12810" width="9.6328125" bestFit="1" customWidth="1"/>
    <col min="12811" max="12811" width="1.90625" customWidth="1"/>
    <col min="12812" max="12812" width="11.36328125" bestFit="1" customWidth="1"/>
    <col min="13058" max="13058" width="28.453125" customWidth="1"/>
    <col min="13059" max="13059" width="2.453125" customWidth="1"/>
    <col min="13060" max="13061" width="10.36328125" bestFit="1" customWidth="1"/>
    <col min="13062" max="13062" width="11.36328125" bestFit="1" customWidth="1"/>
    <col min="13063" max="13063" width="3.08984375" customWidth="1"/>
    <col min="13064" max="13064" width="10.90625" bestFit="1" customWidth="1"/>
    <col min="13065" max="13065" width="14" bestFit="1" customWidth="1"/>
    <col min="13066" max="13066" width="9.6328125" bestFit="1" customWidth="1"/>
    <col min="13067" max="13067" width="1.90625" customWidth="1"/>
    <col min="13068" max="13068" width="11.36328125" bestFit="1" customWidth="1"/>
    <col min="13314" max="13314" width="28.453125" customWidth="1"/>
    <col min="13315" max="13315" width="2.453125" customWidth="1"/>
    <col min="13316" max="13317" width="10.36328125" bestFit="1" customWidth="1"/>
    <col min="13318" max="13318" width="11.36328125" bestFit="1" customWidth="1"/>
    <col min="13319" max="13319" width="3.08984375" customWidth="1"/>
    <col min="13320" max="13320" width="10.90625" bestFit="1" customWidth="1"/>
    <col min="13321" max="13321" width="14" bestFit="1" customWidth="1"/>
    <col min="13322" max="13322" width="9.6328125" bestFit="1" customWidth="1"/>
    <col min="13323" max="13323" width="1.90625" customWidth="1"/>
    <col min="13324" max="13324" width="11.36328125" bestFit="1" customWidth="1"/>
    <col min="13570" max="13570" width="28.453125" customWidth="1"/>
    <col min="13571" max="13571" width="2.453125" customWidth="1"/>
    <col min="13572" max="13573" width="10.36328125" bestFit="1" customWidth="1"/>
    <col min="13574" max="13574" width="11.36328125" bestFit="1" customWidth="1"/>
    <col min="13575" max="13575" width="3.08984375" customWidth="1"/>
    <col min="13576" max="13576" width="10.90625" bestFit="1" customWidth="1"/>
    <col min="13577" max="13577" width="14" bestFit="1" customWidth="1"/>
    <col min="13578" max="13578" width="9.6328125" bestFit="1" customWidth="1"/>
    <col min="13579" max="13579" width="1.90625" customWidth="1"/>
    <col min="13580" max="13580" width="11.36328125" bestFit="1" customWidth="1"/>
    <col min="13826" max="13826" width="28.453125" customWidth="1"/>
    <col min="13827" max="13827" width="2.453125" customWidth="1"/>
    <col min="13828" max="13829" width="10.36328125" bestFit="1" customWidth="1"/>
    <col min="13830" max="13830" width="11.36328125" bestFit="1" customWidth="1"/>
    <col min="13831" max="13831" width="3.08984375" customWidth="1"/>
    <col min="13832" max="13832" width="10.90625" bestFit="1" customWidth="1"/>
    <col min="13833" max="13833" width="14" bestFit="1" customWidth="1"/>
    <col min="13834" max="13834" width="9.6328125" bestFit="1" customWidth="1"/>
    <col min="13835" max="13835" width="1.90625" customWidth="1"/>
    <col min="13836" max="13836" width="11.36328125" bestFit="1" customWidth="1"/>
    <col min="14082" max="14082" width="28.453125" customWidth="1"/>
    <col min="14083" max="14083" width="2.453125" customWidth="1"/>
    <col min="14084" max="14085" width="10.36328125" bestFit="1" customWidth="1"/>
    <col min="14086" max="14086" width="11.36328125" bestFit="1" customWidth="1"/>
    <col min="14087" max="14087" width="3.08984375" customWidth="1"/>
    <col min="14088" max="14088" width="10.90625" bestFit="1" customWidth="1"/>
    <col min="14089" max="14089" width="14" bestFit="1" customWidth="1"/>
    <col min="14090" max="14090" width="9.6328125" bestFit="1" customWidth="1"/>
    <col min="14091" max="14091" width="1.90625" customWidth="1"/>
    <col min="14092" max="14092" width="11.36328125" bestFit="1" customWidth="1"/>
    <col min="14338" max="14338" width="28.453125" customWidth="1"/>
    <col min="14339" max="14339" width="2.453125" customWidth="1"/>
    <col min="14340" max="14341" width="10.36328125" bestFit="1" customWidth="1"/>
    <col min="14342" max="14342" width="11.36328125" bestFit="1" customWidth="1"/>
    <col min="14343" max="14343" width="3.08984375" customWidth="1"/>
    <col min="14344" max="14344" width="10.90625" bestFit="1" customWidth="1"/>
    <col min="14345" max="14345" width="14" bestFit="1" customWidth="1"/>
    <col min="14346" max="14346" width="9.6328125" bestFit="1" customWidth="1"/>
    <col min="14347" max="14347" width="1.90625" customWidth="1"/>
    <col min="14348" max="14348" width="11.36328125" bestFit="1" customWidth="1"/>
    <col min="14594" max="14594" width="28.453125" customWidth="1"/>
    <col min="14595" max="14595" width="2.453125" customWidth="1"/>
    <col min="14596" max="14597" width="10.36328125" bestFit="1" customWidth="1"/>
    <col min="14598" max="14598" width="11.36328125" bestFit="1" customWidth="1"/>
    <col min="14599" max="14599" width="3.08984375" customWidth="1"/>
    <col min="14600" max="14600" width="10.90625" bestFit="1" customWidth="1"/>
    <col min="14601" max="14601" width="14" bestFit="1" customWidth="1"/>
    <col min="14602" max="14602" width="9.6328125" bestFit="1" customWidth="1"/>
    <col min="14603" max="14603" width="1.90625" customWidth="1"/>
    <col min="14604" max="14604" width="11.36328125" bestFit="1" customWidth="1"/>
    <col min="14850" max="14850" width="28.453125" customWidth="1"/>
    <col min="14851" max="14851" width="2.453125" customWidth="1"/>
    <col min="14852" max="14853" width="10.36328125" bestFit="1" customWidth="1"/>
    <col min="14854" max="14854" width="11.36328125" bestFit="1" customWidth="1"/>
    <col min="14855" max="14855" width="3.08984375" customWidth="1"/>
    <col min="14856" max="14856" width="10.90625" bestFit="1" customWidth="1"/>
    <col min="14857" max="14857" width="14" bestFit="1" customWidth="1"/>
    <col min="14858" max="14858" width="9.6328125" bestFit="1" customWidth="1"/>
    <col min="14859" max="14859" width="1.90625" customWidth="1"/>
    <col min="14860" max="14860" width="11.36328125" bestFit="1" customWidth="1"/>
    <col min="15106" max="15106" width="28.453125" customWidth="1"/>
    <col min="15107" max="15107" width="2.453125" customWidth="1"/>
    <col min="15108" max="15109" width="10.36328125" bestFit="1" customWidth="1"/>
    <col min="15110" max="15110" width="11.36328125" bestFit="1" customWidth="1"/>
    <col min="15111" max="15111" width="3.08984375" customWidth="1"/>
    <col min="15112" max="15112" width="10.90625" bestFit="1" customWidth="1"/>
    <col min="15113" max="15113" width="14" bestFit="1" customWidth="1"/>
    <col min="15114" max="15114" width="9.6328125" bestFit="1" customWidth="1"/>
    <col min="15115" max="15115" width="1.90625" customWidth="1"/>
    <col min="15116" max="15116" width="11.36328125" bestFit="1" customWidth="1"/>
    <col min="15362" max="15362" width="28.453125" customWidth="1"/>
    <col min="15363" max="15363" width="2.453125" customWidth="1"/>
    <col min="15364" max="15365" width="10.36328125" bestFit="1" customWidth="1"/>
    <col min="15366" max="15366" width="11.36328125" bestFit="1" customWidth="1"/>
    <col min="15367" max="15367" width="3.08984375" customWidth="1"/>
    <col min="15368" max="15368" width="10.90625" bestFit="1" customWidth="1"/>
    <col min="15369" max="15369" width="14" bestFit="1" customWidth="1"/>
    <col min="15370" max="15370" width="9.6328125" bestFit="1" customWidth="1"/>
    <col min="15371" max="15371" width="1.90625" customWidth="1"/>
    <col min="15372" max="15372" width="11.36328125" bestFit="1" customWidth="1"/>
    <col min="15618" max="15618" width="28.453125" customWidth="1"/>
    <col min="15619" max="15619" width="2.453125" customWidth="1"/>
    <col min="15620" max="15621" width="10.36328125" bestFit="1" customWidth="1"/>
    <col min="15622" max="15622" width="11.36328125" bestFit="1" customWidth="1"/>
    <col min="15623" max="15623" width="3.08984375" customWidth="1"/>
    <col min="15624" max="15624" width="10.90625" bestFit="1" customWidth="1"/>
    <col min="15625" max="15625" width="14" bestFit="1" customWidth="1"/>
    <col min="15626" max="15626" width="9.6328125" bestFit="1" customWidth="1"/>
    <col min="15627" max="15627" width="1.90625" customWidth="1"/>
    <col min="15628" max="15628" width="11.36328125" bestFit="1" customWidth="1"/>
    <col min="15874" max="15874" width="28.453125" customWidth="1"/>
    <col min="15875" max="15875" width="2.453125" customWidth="1"/>
    <col min="15876" max="15877" width="10.36328125" bestFit="1" customWidth="1"/>
    <col min="15878" max="15878" width="11.36328125" bestFit="1" customWidth="1"/>
    <col min="15879" max="15879" width="3.08984375" customWidth="1"/>
    <col min="15880" max="15880" width="10.90625" bestFit="1" customWidth="1"/>
    <col min="15881" max="15881" width="14" bestFit="1" customWidth="1"/>
    <col min="15882" max="15882" width="9.6328125" bestFit="1" customWidth="1"/>
    <col min="15883" max="15883" width="1.90625" customWidth="1"/>
    <col min="15884" max="15884" width="11.36328125" bestFit="1" customWidth="1"/>
    <col min="16130" max="16130" width="28.453125" customWidth="1"/>
    <col min="16131" max="16131" width="2.453125" customWidth="1"/>
    <col min="16132" max="16133" width="10.36328125" bestFit="1" customWidth="1"/>
    <col min="16134" max="16134" width="11.36328125" bestFit="1" customWidth="1"/>
    <col min="16135" max="16135" width="3.08984375" customWidth="1"/>
    <col min="16136" max="16136" width="10.90625" bestFit="1" customWidth="1"/>
    <col min="16137" max="16137" width="14" bestFit="1" customWidth="1"/>
    <col min="16138" max="16138" width="9.6328125" bestFit="1" customWidth="1"/>
    <col min="16139" max="16139" width="1.90625" customWidth="1"/>
    <col min="16140" max="16140" width="11.36328125" bestFit="1" customWidth="1"/>
  </cols>
  <sheetData>
    <row r="3" spans="2:12" ht="13" thickBot="1">
      <c r="D3" s="1148" t="s">
        <v>183</v>
      </c>
      <c r="E3" s="1148"/>
      <c r="F3" s="1148"/>
      <c r="G3" s="1148"/>
      <c r="H3" s="1148"/>
      <c r="I3" s="1148"/>
      <c r="J3" s="1148"/>
      <c r="K3" s="1148"/>
      <c r="L3" s="1148"/>
    </row>
    <row r="4" spans="2:12" ht="13.5" thickBot="1">
      <c r="C4" s="5"/>
      <c r="D4" s="1148" t="s">
        <v>163</v>
      </c>
      <c r="E4" s="1148"/>
      <c r="F4" s="1148"/>
      <c r="G4" s="27"/>
      <c r="H4" s="1148" t="s">
        <v>184</v>
      </c>
      <c r="I4" s="1148"/>
      <c r="J4" s="1148"/>
      <c r="L4" t="s">
        <v>185</v>
      </c>
    </row>
    <row r="5" spans="2:12" ht="13">
      <c r="D5" s="36" t="s">
        <v>80</v>
      </c>
      <c r="E5" s="36" t="s">
        <v>81</v>
      </c>
      <c r="F5" s="36" t="s">
        <v>83</v>
      </c>
      <c r="G5" s="27"/>
      <c r="H5" s="37" t="s">
        <v>130</v>
      </c>
      <c r="I5" s="38" t="s">
        <v>131</v>
      </c>
      <c r="J5" s="38" t="s">
        <v>132</v>
      </c>
      <c r="L5" s="39"/>
    </row>
    <row r="6" spans="2:12" ht="13">
      <c r="B6" t="s">
        <v>133</v>
      </c>
      <c r="C6" s="40"/>
      <c r="D6" s="41">
        <v>0</v>
      </c>
      <c r="E6" s="41">
        <v>107800</v>
      </c>
      <c r="F6" s="42">
        <f>SUM(D6:E6)</f>
        <v>107800</v>
      </c>
      <c r="G6" s="27"/>
      <c r="H6" s="43">
        <v>91628</v>
      </c>
      <c r="I6" s="43"/>
      <c r="J6" s="43">
        <f>SUM(H6:I6)</f>
        <v>91628</v>
      </c>
      <c r="L6" s="43">
        <f>+F6-J6</f>
        <v>16172</v>
      </c>
    </row>
    <row r="7" spans="2:12">
      <c r="B7" t="s">
        <v>134</v>
      </c>
      <c r="C7" s="44"/>
      <c r="D7" s="45">
        <v>508250</v>
      </c>
      <c r="E7" s="45">
        <v>84300</v>
      </c>
      <c r="F7" s="45">
        <f>SUM(D7:E7)</f>
        <v>592550</v>
      </c>
      <c r="G7" s="27"/>
      <c r="H7" s="45">
        <v>1617.24</v>
      </c>
      <c r="J7" s="46">
        <f t="shared" ref="J7:J11" si="0">SUM(H7:I7)</f>
        <v>1617.24</v>
      </c>
      <c r="L7" s="46">
        <f t="shared" ref="L7:L12" si="1">+F7-J7</f>
        <v>590932.76</v>
      </c>
    </row>
    <row r="8" spans="2:12">
      <c r="B8" t="s">
        <v>135</v>
      </c>
      <c r="C8" s="44"/>
      <c r="D8" s="45">
        <v>206000</v>
      </c>
      <c r="E8" s="45">
        <v>41500</v>
      </c>
      <c r="F8" s="45">
        <f>SUM(D8:E8)</f>
        <v>247500</v>
      </c>
      <c r="G8" s="27"/>
      <c r="H8" s="45">
        <v>55549.47</v>
      </c>
      <c r="I8" s="45">
        <f>42008+16448</f>
        <v>58456</v>
      </c>
      <c r="J8" s="46">
        <f t="shared" si="0"/>
        <v>114005.47</v>
      </c>
      <c r="L8" s="46">
        <f t="shared" si="1"/>
        <v>133494.53</v>
      </c>
    </row>
    <row r="9" spans="2:12">
      <c r="B9" t="s">
        <v>136</v>
      </c>
      <c r="C9" s="44"/>
      <c r="D9" s="47">
        <v>0</v>
      </c>
      <c r="E9" s="47">
        <v>0</v>
      </c>
      <c r="F9" s="47">
        <f>SUM(D9:E9)</f>
        <v>0</v>
      </c>
      <c r="G9" s="27"/>
      <c r="H9" s="47">
        <v>0</v>
      </c>
      <c r="I9" s="48"/>
      <c r="J9" s="49">
        <f t="shared" si="0"/>
        <v>0</v>
      </c>
      <c r="L9" s="49">
        <f t="shared" si="1"/>
        <v>0</v>
      </c>
    </row>
    <row r="10" spans="2:12">
      <c r="B10" s="1" t="s">
        <v>180</v>
      </c>
      <c r="C10" s="40"/>
      <c r="D10" s="35">
        <f>SUM(D6:D9)</f>
        <v>714250</v>
      </c>
      <c r="E10" s="35">
        <f>SUM(E6:E9)</f>
        <v>233600</v>
      </c>
      <c r="F10" s="35">
        <f>SUM(F6:F9)</f>
        <v>947850</v>
      </c>
      <c r="G10" s="42"/>
      <c r="H10" s="35">
        <f>SUM(H6:H9)</f>
        <v>148794.71000000002</v>
      </c>
      <c r="I10" s="35">
        <f>SUM(I6:I9)</f>
        <v>58456</v>
      </c>
      <c r="J10" s="35">
        <f>SUM(J6:J9)</f>
        <v>207250.71000000002</v>
      </c>
      <c r="L10" s="43">
        <f t="shared" si="1"/>
        <v>740599.29</v>
      </c>
    </row>
    <row r="11" spans="2:12">
      <c r="B11" t="s">
        <v>137</v>
      </c>
      <c r="C11" s="40"/>
      <c r="D11" s="66"/>
      <c r="E11" s="66"/>
      <c r="F11" s="47">
        <v>400000</v>
      </c>
      <c r="G11" s="42"/>
      <c r="H11" s="66"/>
      <c r="I11" s="47">
        <v>233347</v>
      </c>
      <c r="J11" s="49">
        <f t="shared" si="0"/>
        <v>233347</v>
      </c>
      <c r="L11" s="49">
        <f t="shared" si="1"/>
        <v>166653</v>
      </c>
    </row>
    <row r="12" spans="2:12">
      <c r="B12" t="s">
        <v>138</v>
      </c>
      <c r="C12" s="40"/>
      <c r="D12" s="35">
        <f>SUM(D10:D11)</f>
        <v>714250</v>
      </c>
      <c r="E12" s="35">
        <f>SUM(E10:E11)</f>
        <v>233600</v>
      </c>
      <c r="F12" s="35">
        <f>SUM(F10:F11)</f>
        <v>1347850</v>
      </c>
      <c r="G12" s="27"/>
      <c r="H12" s="35">
        <f>SUM(H10:H11)</f>
        <v>148794.71000000002</v>
      </c>
      <c r="I12" s="35">
        <f>SUM(I10:I11)</f>
        <v>291803</v>
      </c>
      <c r="J12" s="35">
        <f>SUM(J10:J11)</f>
        <v>440597.71</v>
      </c>
      <c r="L12" s="43">
        <f t="shared" si="1"/>
        <v>907252.29</v>
      </c>
    </row>
    <row r="13" spans="2:12">
      <c r="C13" s="44"/>
      <c r="G13" s="27"/>
    </row>
    <row r="14" spans="2:12" ht="13">
      <c r="B14" s="12" t="s">
        <v>139</v>
      </c>
      <c r="C14" s="40"/>
      <c r="F14" s="45"/>
      <c r="G14" s="27"/>
    </row>
    <row r="15" spans="2:12">
      <c r="B15" s="1" t="s">
        <v>140</v>
      </c>
      <c r="C15" s="40"/>
      <c r="D15" s="45">
        <v>33347</v>
      </c>
      <c r="E15" s="50"/>
      <c r="G15" s="27"/>
    </row>
    <row r="16" spans="2:12">
      <c r="B16" s="1" t="s">
        <v>141</v>
      </c>
      <c r="D16" s="45">
        <v>25475</v>
      </c>
      <c r="G16" s="27"/>
    </row>
    <row r="17" spans="2:9">
      <c r="B17" s="1" t="s">
        <v>142</v>
      </c>
      <c r="D17" s="45">
        <v>2522.0100000000002</v>
      </c>
      <c r="G17" s="27"/>
    </row>
    <row r="18" spans="2:9">
      <c r="B18" s="1" t="s">
        <v>143</v>
      </c>
      <c r="D18" s="45">
        <v>5967</v>
      </c>
      <c r="G18" s="27"/>
    </row>
    <row r="19" spans="2:9">
      <c r="B19" s="1" t="s">
        <v>144</v>
      </c>
      <c r="D19" s="45">
        <v>8044</v>
      </c>
      <c r="G19" s="27"/>
    </row>
    <row r="20" spans="2:9">
      <c r="B20" s="63" t="s">
        <v>169</v>
      </c>
      <c r="C20" s="64"/>
      <c r="D20" s="65">
        <v>16448</v>
      </c>
      <c r="G20" s="27"/>
    </row>
    <row r="21" spans="2:9">
      <c r="B21" s="63" t="s">
        <v>170</v>
      </c>
      <c r="C21" s="64"/>
      <c r="D21" s="65">
        <v>200000</v>
      </c>
      <c r="G21" s="27"/>
    </row>
    <row r="22" spans="2:9" ht="13.5" thickBot="1">
      <c r="D22" s="51">
        <f>SUM(D15:D21)</f>
        <v>291803.01</v>
      </c>
      <c r="G22" s="27"/>
      <c r="I22" s="46"/>
    </row>
    <row r="23" spans="2:9" ht="13" thickTop="1">
      <c r="G23" s="27"/>
    </row>
    <row r="24" spans="2:9">
      <c r="D24" s="46"/>
      <c r="G24" s="27"/>
    </row>
  </sheetData>
  <mergeCells count="3">
    <mergeCell ref="D4:F4"/>
    <mergeCell ref="H4:J4"/>
    <mergeCell ref="D3:L3"/>
  </mergeCells>
  <pageMargins left="0.75" right="0.75" top="1" bottom="1" header="0.5" footer="0.5"/>
  <pageSetup scale="9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5:L113"/>
  <sheetViews>
    <sheetView zoomScaleNormal="100" workbookViewId="0">
      <selection activeCell="C40" sqref="C40:L40"/>
    </sheetView>
  </sheetViews>
  <sheetFormatPr defaultRowHeight="12.5"/>
  <cols>
    <col min="1" max="1" width="20" customWidth="1"/>
    <col min="2" max="2" width="12.453125" customWidth="1"/>
    <col min="3" max="3" width="2.6328125" customWidth="1"/>
    <col min="4" max="4" width="7.6328125" customWidth="1"/>
    <col min="5" max="5" width="44.453125" customWidth="1"/>
    <col min="6" max="6" width="3.36328125" customWidth="1"/>
    <col min="7" max="9" width="10.36328125" bestFit="1" customWidth="1"/>
    <col min="10" max="10" width="11.36328125" bestFit="1" customWidth="1"/>
    <col min="11" max="11" width="13.6328125" style="15" customWidth="1"/>
    <col min="257" max="257" width="20" customWidth="1"/>
    <col min="258" max="258" width="12.453125" customWidth="1"/>
    <col min="259" max="259" width="2.6328125" customWidth="1"/>
    <col min="260" max="260" width="7.6328125" customWidth="1"/>
    <col min="261" max="261" width="44.453125" customWidth="1"/>
    <col min="262" max="262" width="3.36328125" customWidth="1"/>
    <col min="263" max="265" width="10.36328125" bestFit="1" customWidth="1"/>
    <col min="266" max="266" width="11.36328125" bestFit="1" customWidth="1"/>
    <col min="267" max="267" width="13.6328125" customWidth="1"/>
    <col min="513" max="513" width="20" customWidth="1"/>
    <col min="514" max="514" width="12.453125" customWidth="1"/>
    <col min="515" max="515" width="2.6328125" customWidth="1"/>
    <col min="516" max="516" width="7.6328125" customWidth="1"/>
    <col min="517" max="517" width="44.453125" customWidth="1"/>
    <col min="518" max="518" width="3.36328125" customWidth="1"/>
    <col min="519" max="521" width="10.36328125" bestFit="1" customWidth="1"/>
    <col min="522" max="522" width="11.36328125" bestFit="1" customWidth="1"/>
    <col min="523" max="523" width="13.6328125" customWidth="1"/>
    <col min="769" max="769" width="20" customWidth="1"/>
    <col min="770" max="770" width="12.453125" customWidth="1"/>
    <col min="771" max="771" width="2.6328125" customWidth="1"/>
    <col min="772" max="772" width="7.6328125" customWidth="1"/>
    <col min="773" max="773" width="44.453125" customWidth="1"/>
    <col min="774" max="774" width="3.36328125" customWidth="1"/>
    <col min="775" max="777" width="10.36328125" bestFit="1" customWidth="1"/>
    <col min="778" max="778" width="11.36328125" bestFit="1" customWidth="1"/>
    <col min="779" max="779" width="13.6328125" customWidth="1"/>
    <col min="1025" max="1025" width="20" customWidth="1"/>
    <col min="1026" max="1026" width="12.453125" customWidth="1"/>
    <col min="1027" max="1027" width="2.6328125" customWidth="1"/>
    <col min="1028" max="1028" width="7.6328125" customWidth="1"/>
    <col min="1029" max="1029" width="44.453125" customWidth="1"/>
    <col min="1030" max="1030" width="3.36328125" customWidth="1"/>
    <col min="1031" max="1033" width="10.36328125" bestFit="1" customWidth="1"/>
    <col min="1034" max="1034" width="11.36328125" bestFit="1" customWidth="1"/>
    <col min="1035" max="1035" width="13.6328125" customWidth="1"/>
    <col min="1281" max="1281" width="20" customWidth="1"/>
    <col min="1282" max="1282" width="12.453125" customWidth="1"/>
    <col min="1283" max="1283" width="2.6328125" customWidth="1"/>
    <col min="1284" max="1284" width="7.6328125" customWidth="1"/>
    <col min="1285" max="1285" width="44.453125" customWidth="1"/>
    <col min="1286" max="1286" width="3.36328125" customWidth="1"/>
    <col min="1287" max="1289" width="10.36328125" bestFit="1" customWidth="1"/>
    <col min="1290" max="1290" width="11.36328125" bestFit="1" customWidth="1"/>
    <col min="1291" max="1291" width="13.6328125" customWidth="1"/>
    <col min="1537" max="1537" width="20" customWidth="1"/>
    <col min="1538" max="1538" width="12.453125" customWidth="1"/>
    <col min="1539" max="1539" width="2.6328125" customWidth="1"/>
    <col min="1540" max="1540" width="7.6328125" customWidth="1"/>
    <col min="1541" max="1541" width="44.453125" customWidth="1"/>
    <col min="1542" max="1542" width="3.36328125" customWidth="1"/>
    <col min="1543" max="1545" width="10.36328125" bestFit="1" customWidth="1"/>
    <col min="1546" max="1546" width="11.36328125" bestFit="1" customWidth="1"/>
    <col min="1547" max="1547" width="13.6328125" customWidth="1"/>
    <col min="1793" max="1793" width="20" customWidth="1"/>
    <col min="1794" max="1794" width="12.453125" customWidth="1"/>
    <col min="1795" max="1795" width="2.6328125" customWidth="1"/>
    <col min="1796" max="1796" width="7.6328125" customWidth="1"/>
    <col min="1797" max="1797" width="44.453125" customWidth="1"/>
    <col min="1798" max="1798" width="3.36328125" customWidth="1"/>
    <col min="1799" max="1801" width="10.36328125" bestFit="1" customWidth="1"/>
    <col min="1802" max="1802" width="11.36328125" bestFit="1" customWidth="1"/>
    <col min="1803" max="1803" width="13.6328125" customWidth="1"/>
    <col min="2049" max="2049" width="20" customWidth="1"/>
    <col min="2050" max="2050" width="12.453125" customWidth="1"/>
    <col min="2051" max="2051" width="2.6328125" customWidth="1"/>
    <col min="2052" max="2052" width="7.6328125" customWidth="1"/>
    <col min="2053" max="2053" width="44.453125" customWidth="1"/>
    <col min="2054" max="2054" width="3.36328125" customWidth="1"/>
    <col min="2055" max="2057" width="10.36328125" bestFit="1" customWidth="1"/>
    <col min="2058" max="2058" width="11.36328125" bestFit="1" customWidth="1"/>
    <col min="2059" max="2059" width="13.6328125" customWidth="1"/>
    <col min="2305" max="2305" width="20" customWidth="1"/>
    <col min="2306" max="2306" width="12.453125" customWidth="1"/>
    <col min="2307" max="2307" width="2.6328125" customWidth="1"/>
    <col min="2308" max="2308" width="7.6328125" customWidth="1"/>
    <col min="2309" max="2309" width="44.453125" customWidth="1"/>
    <col min="2310" max="2310" width="3.36328125" customWidth="1"/>
    <col min="2311" max="2313" width="10.36328125" bestFit="1" customWidth="1"/>
    <col min="2314" max="2314" width="11.36328125" bestFit="1" customWidth="1"/>
    <col min="2315" max="2315" width="13.6328125" customWidth="1"/>
    <col min="2561" max="2561" width="20" customWidth="1"/>
    <col min="2562" max="2562" width="12.453125" customWidth="1"/>
    <col min="2563" max="2563" width="2.6328125" customWidth="1"/>
    <col min="2564" max="2564" width="7.6328125" customWidth="1"/>
    <col min="2565" max="2565" width="44.453125" customWidth="1"/>
    <col min="2566" max="2566" width="3.36328125" customWidth="1"/>
    <col min="2567" max="2569" width="10.36328125" bestFit="1" customWidth="1"/>
    <col min="2570" max="2570" width="11.36328125" bestFit="1" customWidth="1"/>
    <col min="2571" max="2571" width="13.6328125" customWidth="1"/>
    <col min="2817" max="2817" width="20" customWidth="1"/>
    <col min="2818" max="2818" width="12.453125" customWidth="1"/>
    <col min="2819" max="2819" width="2.6328125" customWidth="1"/>
    <col min="2820" max="2820" width="7.6328125" customWidth="1"/>
    <col min="2821" max="2821" width="44.453125" customWidth="1"/>
    <col min="2822" max="2822" width="3.36328125" customWidth="1"/>
    <col min="2823" max="2825" width="10.36328125" bestFit="1" customWidth="1"/>
    <col min="2826" max="2826" width="11.36328125" bestFit="1" customWidth="1"/>
    <col min="2827" max="2827" width="13.6328125" customWidth="1"/>
    <col min="3073" max="3073" width="20" customWidth="1"/>
    <col min="3074" max="3074" width="12.453125" customWidth="1"/>
    <col min="3075" max="3075" width="2.6328125" customWidth="1"/>
    <col min="3076" max="3076" width="7.6328125" customWidth="1"/>
    <col min="3077" max="3077" width="44.453125" customWidth="1"/>
    <col min="3078" max="3078" width="3.36328125" customWidth="1"/>
    <col min="3079" max="3081" width="10.36328125" bestFit="1" customWidth="1"/>
    <col min="3082" max="3082" width="11.36328125" bestFit="1" customWidth="1"/>
    <col min="3083" max="3083" width="13.6328125" customWidth="1"/>
    <col min="3329" max="3329" width="20" customWidth="1"/>
    <col min="3330" max="3330" width="12.453125" customWidth="1"/>
    <col min="3331" max="3331" width="2.6328125" customWidth="1"/>
    <col min="3332" max="3332" width="7.6328125" customWidth="1"/>
    <col min="3333" max="3333" width="44.453125" customWidth="1"/>
    <col min="3334" max="3334" width="3.36328125" customWidth="1"/>
    <col min="3335" max="3337" width="10.36328125" bestFit="1" customWidth="1"/>
    <col min="3338" max="3338" width="11.36328125" bestFit="1" customWidth="1"/>
    <col min="3339" max="3339" width="13.6328125" customWidth="1"/>
    <col min="3585" max="3585" width="20" customWidth="1"/>
    <col min="3586" max="3586" width="12.453125" customWidth="1"/>
    <col min="3587" max="3587" width="2.6328125" customWidth="1"/>
    <col min="3588" max="3588" width="7.6328125" customWidth="1"/>
    <col min="3589" max="3589" width="44.453125" customWidth="1"/>
    <col min="3590" max="3590" width="3.36328125" customWidth="1"/>
    <col min="3591" max="3593" width="10.36328125" bestFit="1" customWidth="1"/>
    <col min="3594" max="3594" width="11.36328125" bestFit="1" customWidth="1"/>
    <col min="3595" max="3595" width="13.6328125" customWidth="1"/>
    <col min="3841" max="3841" width="20" customWidth="1"/>
    <col min="3842" max="3842" width="12.453125" customWidth="1"/>
    <col min="3843" max="3843" width="2.6328125" customWidth="1"/>
    <col min="3844" max="3844" width="7.6328125" customWidth="1"/>
    <col min="3845" max="3845" width="44.453125" customWidth="1"/>
    <col min="3846" max="3846" width="3.36328125" customWidth="1"/>
    <col min="3847" max="3849" width="10.36328125" bestFit="1" customWidth="1"/>
    <col min="3850" max="3850" width="11.36328125" bestFit="1" customWidth="1"/>
    <col min="3851" max="3851" width="13.6328125" customWidth="1"/>
    <col min="4097" max="4097" width="20" customWidth="1"/>
    <col min="4098" max="4098" width="12.453125" customWidth="1"/>
    <col min="4099" max="4099" width="2.6328125" customWidth="1"/>
    <col min="4100" max="4100" width="7.6328125" customWidth="1"/>
    <col min="4101" max="4101" width="44.453125" customWidth="1"/>
    <col min="4102" max="4102" width="3.36328125" customWidth="1"/>
    <col min="4103" max="4105" width="10.36328125" bestFit="1" customWidth="1"/>
    <col min="4106" max="4106" width="11.36328125" bestFit="1" customWidth="1"/>
    <col min="4107" max="4107" width="13.6328125" customWidth="1"/>
    <col min="4353" max="4353" width="20" customWidth="1"/>
    <col min="4354" max="4354" width="12.453125" customWidth="1"/>
    <col min="4355" max="4355" width="2.6328125" customWidth="1"/>
    <col min="4356" max="4356" width="7.6328125" customWidth="1"/>
    <col min="4357" max="4357" width="44.453125" customWidth="1"/>
    <col min="4358" max="4358" width="3.36328125" customWidth="1"/>
    <col min="4359" max="4361" width="10.36328125" bestFit="1" customWidth="1"/>
    <col min="4362" max="4362" width="11.36328125" bestFit="1" customWidth="1"/>
    <col min="4363" max="4363" width="13.6328125" customWidth="1"/>
    <col min="4609" max="4609" width="20" customWidth="1"/>
    <col min="4610" max="4610" width="12.453125" customWidth="1"/>
    <col min="4611" max="4611" width="2.6328125" customWidth="1"/>
    <col min="4612" max="4612" width="7.6328125" customWidth="1"/>
    <col min="4613" max="4613" width="44.453125" customWidth="1"/>
    <col min="4614" max="4614" width="3.36328125" customWidth="1"/>
    <col min="4615" max="4617" width="10.36328125" bestFit="1" customWidth="1"/>
    <col min="4618" max="4618" width="11.36328125" bestFit="1" customWidth="1"/>
    <col min="4619" max="4619" width="13.6328125" customWidth="1"/>
    <col min="4865" max="4865" width="20" customWidth="1"/>
    <col min="4866" max="4866" width="12.453125" customWidth="1"/>
    <col min="4867" max="4867" width="2.6328125" customWidth="1"/>
    <col min="4868" max="4868" width="7.6328125" customWidth="1"/>
    <col min="4869" max="4869" width="44.453125" customWidth="1"/>
    <col min="4870" max="4870" width="3.36328125" customWidth="1"/>
    <col min="4871" max="4873" width="10.36328125" bestFit="1" customWidth="1"/>
    <col min="4874" max="4874" width="11.36328125" bestFit="1" customWidth="1"/>
    <col min="4875" max="4875" width="13.6328125" customWidth="1"/>
    <col min="5121" max="5121" width="20" customWidth="1"/>
    <col min="5122" max="5122" width="12.453125" customWidth="1"/>
    <col min="5123" max="5123" width="2.6328125" customWidth="1"/>
    <col min="5124" max="5124" width="7.6328125" customWidth="1"/>
    <col min="5125" max="5125" width="44.453125" customWidth="1"/>
    <col min="5126" max="5126" width="3.36328125" customWidth="1"/>
    <col min="5127" max="5129" width="10.36328125" bestFit="1" customWidth="1"/>
    <col min="5130" max="5130" width="11.36328125" bestFit="1" customWidth="1"/>
    <col min="5131" max="5131" width="13.6328125" customWidth="1"/>
    <col min="5377" max="5377" width="20" customWidth="1"/>
    <col min="5378" max="5378" width="12.453125" customWidth="1"/>
    <col min="5379" max="5379" width="2.6328125" customWidth="1"/>
    <col min="5380" max="5380" width="7.6328125" customWidth="1"/>
    <col min="5381" max="5381" width="44.453125" customWidth="1"/>
    <col min="5382" max="5382" width="3.36328125" customWidth="1"/>
    <col min="5383" max="5385" width="10.36328125" bestFit="1" customWidth="1"/>
    <col min="5386" max="5386" width="11.36328125" bestFit="1" customWidth="1"/>
    <col min="5387" max="5387" width="13.6328125" customWidth="1"/>
    <col min="5633" max="5633" width="20" customWidth="1"/>
    <col min="5634" max="5634" width="12.453125" customWidth="1"/>
    <col min="5635" max="5635" width="2.6328125" customWidth="1"/>
    <col min="5636" max="5636" width="7.6328125" customWidth="1"/>
    <col min="5637" max="5637" width="44.453125" customWidth="1"/>
    <col min="5638" max="5638" width="3.36328125" customWidth="1"/>
    <col min="5639" max="5641" width="10.36328125" bestFit="1" customWidth="1"/>
    <col min="5642" max="5642" width="11.36328125" bestFit="1" customWidth="1"/>
    <col min="5643" max="5643" width="13.6328125" customWidth="1"/>
    <col min="5889" max="5889" width="20" customWidth="1"/>
    <col min="5890" max="5890" width="12.453125" customWidth="1"/>
    <col min="5891" max="5891" width="2.6328125" customWidth="1"/>
    <col min="5892" max="5892" width="7.6328125" customWidth="1"/>
    <col min="5893" max="5893" width="44.453125" customWidth="1"/>
    <col min="5894" max="5894" width="3.36328125" customWidth="1"/>
    <col min="5895" max="5897" width="10.36328125" bestFit="1" customWidth="1"/>
    <col min="5898" max="5898" width="11.36328125" bestFit="1" customWidth="1"/>
    <col min="5899" max="5899" width="13.6328125" customWidth="1"/>
    <col min="6145" max="6145" width="20" customWidth="1"/>
    <col min="6146" max="6146" width="12.453125" customWidth="1"/>
    <col min="6147" max="6147" width="2.6328125" customWidth="1"/>
    <col min="6148" max="6148" width="7.6328125" customWidth="1"/>
    <col min="6149" max="6149" width="44.453125" customWidth="1"/>
    <col min="6150" max="6150" width="3.36328125" customWidth="1"/>
    <col min="6151" max="6153" width="10.36328125" bestFit="1" customWidth="1"/>
    <col min="6154" max="6154" width="11.36328125" bestFit="1" customWidth="1"/>
    <col min="6155" max="6155" width="13.6328125" customWidth="1"/>
    <col min="6401" max="6401" width="20" customWidth="1"/>
    <col min="6402" max="6402" width="12.453125" customWidth="1"/>
    <col min="6403" max="6403" width="2.6328125" customWidth="1"/>
    <col min="6404" max="6404" width="7.6328125" customWidth="1"/>
    <col min="6405" max="6405" width="44.453125" customWidth="1"/>
    <col min="6406" max="6406" width="3.36328125" customWidth="1"/>
    <col min="6407" max="6409" width="10.36328125" bestFit="1" customWidth="1"/>
    <col min="6410" max="6410" width="11.36328125" bestFit="1" customWidth="1"/>
    <col min="6411" max="6411" width="13.6328125" customWidth="1"/>
    <col min="6657" max="6657" width="20" customWidth="1"/>
    <col min="6658" max="6658" width="12.453125" customWidth="1"/>
    <col min="6659" max="6659" width="2.6328125" customWidth="1"/>
    <col min="6660" max="6660" width="7.6328125" customWidth="1"/>
    <col min="6661" max="6661" width="44.453125" customWidth="1"/>
    <col min="6662" max="6662" width="3.36328125" customWidth="1"/>
    <col min="6663" max="6665" width="10.36328125" bestFit="1" customWidth="1"/>
    <col min="6666" max="6666" width="11.36328125" bestFit="1" customWidth="1"/>
    <col min="6667" max="6667" width="13.6328125" customWidth="1"/>
    <col min="6913" max="6913" width="20" customWidth="1"/>
    <col min="6914" max="6914" width="12.453125" customWidth="1"/>
    <col min="6915" max="6915" width="2.6328125" customWidth="1"/>
    <col min="6916" max="6916" width="7.6328125" customWidth="1"/>
    <col min="6917" max="6917" width="44.453125" customWidth="1"/>
    <col min="6918" max="6918" width="3.36328125" customWidth="1"/>
    <col min="6919" max="6921" width="10.36328125" bestFit="1" customWidth="1"/>
    <col min="6922" max="6922" width="11.36328125" bestFit="1" customWidth="1"/>
    <col min="6923" max="6923" width="13.6328125" customWidth="1"/>
    <col min="7169" max="7169" width="20" customWidth="1"/>
    <col min="7170" max="7170" width="12.453125" customWidth="1"/>
    <col min="7171" max="7171" width="2.6328125" customWidth="1"/>
    <col min="7172" max="7172" width="7.6328125" customWidth="1"/>
    <col min="7173" max="7173" width="44.453125" customWidth="1"/>
    <col min="7174" max="7174" width="3.36328125" customWidth="1"/>
    <col min="7175" max="7177" width="10.36328125" bestFit="1" customWidth="1"/>
    <col min="7178" max="7178" width="11.36328125" bestFit="1" customWidth="1"/>
    <col min="7179" max="7179" width="13.6328125" customWidth="1"/>
    <col min="7425" max="7425" width="20" customWidth="1"/>
    <col min="7426" max="7426" width="12.453125" customWidth="1"/>
    <col min="7427" max="7427" width="2.6328125" customWidth="1"/>
    <col min="7428" max="7428" width="7.6328125" customWidth="1"/>
    <col min="7429" max="7429" width="44.453125" customWidth="1"/>
    <col min="7430" max="7430" width="3.36328125" customWidth="1"/>
    <col min="7431" max="7433" width="10.36328125" bestFit="1" customWidth="1"/>
    <col min="7434" max="7434" width="11.36328125" bestFit="1" customWidth="1"/>
    <col min="7435" max="7435" width="13.6328125" customWidth="1"/>
    <col min="7681" max="7681" width="20" customWidth="1"/>
    <col min="7682" max="7682" width="12.453125" customWidth="1"/>
    <col min="7683" max="7683" width="2.6328125" customWidth="1"/>
    <col min="7684" max="7684" width="7.6328125" customWidth="1"/>
    <col min="7685" max="7685" width="44.453125" customWidth="1"/>
    <col min="7686" max="7686" width="3.36328125" customWidth="1"/>
    <col min="7687" max="7689" width="10.36328125" bestFit="1" customWidth="1"/>
    <col min="7690" max="7690" width="11.36328125" bestFit="1" customWidth="1"/>
    <col min="7691" max="7691" width="13.6328125" customWidth="1"/>
    <col min="7937" max="7937" width="20" customWidth="1"/>
    <col min="7938" max="7938" width="12.453125" customWidth="1"/>
    <col min="7939" max="7939" width="2.6328125" customWidth="1"/>
    <col min="7940" max="7940" width="7.6328125" customWidth="1"/>
    <col min="7941" max="7941" width="44.453125" customWidth="1"/>
    <col min="7942" max="7942" width="3.36328125" customWidth="1"/>
    <col min="7943" max="7945" width="10.36328125" bestFit="1" customWidth="1"/>
    <col min="7946" max="7946" width="11.36328125" bestFit="1" customWidth="1"/>
    <col min="7947" max="7947" width="13.6328125" customWidth="1"/>
    <col min="8193" max="8193" width="20" customWidth="1"/>
    <col min="8194" max="8194" width="12.453125" customWidth="1"/>
    <col min="8195" max="8195" width="2.6328125" customWidth="1"/>
    <col min="8196" max="8196" width="7.6328125" customWidth="1"/>
    <col min="8197" max="8197" width="44.453125" customWidth="1"/>
    <col min="8198" max="8198" width="3.36328125" customWidth="1"/>
    <col min="8199" max="8201" width="10.36328125" bestFit="1" customWidth="1"/>
    <col min="8202" max="8202" width="11.36328125" bestFit="1" customWidth="1"/>
    <col min="8203" max="8203" width="13.6328125" customWidth="1"/>
    <col min="8449" max="8449" width="20" customWidth="1"/>
    <col min="8450" max="8450" width="12.453125" customWidth="1"/>
    <col min="8451" max="8451" width="2.6328125" customWidth="1"/>
    <col min="8452" max="8452" width="7.6328125" customWidth="1"/>
    <col min="8453" max="8453" width="44.453125" customWidth="1"/>
    <col min="8454" max="8454" width="3.36328125" customWidth="1"/>
    <col min="8455" max="8457" width="10.36328125" bestFit="1" customWidth="1"/>
    <col min="8458" max="8458" width="11.36328125" bestFit="1" customWidth="1"/>
    <col min="8459" max="8459" width="13.6328125" customWidth="1"/>
    <col min="8705" max="8705" width="20" customWidth="1"/>
    <col min="8706" max="8706" width="12.453125" customWidth="1"/>
    <col min="8707" max="8707" width="2.6328125" customWidth="1"/>
    <col min="8708" max="8708" width="7.6328125" customWidth="1"/>
    <col min="8709" max="8709" width="44.453125" customWidth="1"/>
    <col min="8710" max="8710" width="3.36328125" customWidth="1"/>
    <col min="8711" max="8713" width="10.36328125" bestFit="1" customWidth="1"/>
    <col min="8714" max="8714" width="11.36328125" bestFit="1" customWidth="1"/>
    <col min="8715" max="8715" width="13.6328125" customWidth="1"/>
    <col min="8961" max="8961" width="20" customWidth="1"/>
    <col min="8962" max="8962" width="12.453125" customWidth="1"/>
    <col min="8963" max="8963" width="2.6328125" customWidth="1"/>
    <col min="8964" max="8964" width="7.6328125" customWidth="1"/>
    <col min="8965" max="8965" width="44.453125" customWidth="1"/>
    <col min="8966" max="8966" width="3.36328125" customWidth="1"/>
    <col min="8967" max="8969" width="10.36328125" bestFit="1" customWidth="1"/>
    <col min="8970" max="8970" width="11.36328125" bestFit="1" customWidth="1"/>
    <col min="8971" max="8971" width="13.6328125" customWidth="1"/>
    <col min="9217" max="9217" width="20" customWidth="1"/>
    <col min="9218" max="9218" width="12.453125" customWidth="1"/>
    <col min="9219" max="9219" width="2.6328125" customWidth="1"/>
    <col min="9220" max="9220" width="7.6328125" customWidth="1"/>
    <col min="9221" max="9221" width="44.453125" customWidth="1"/>
    <col min="9222" max="9222" width="3.36328125" customWidth="1"/>
    <col min="9223" max="9225" width="10.36328125" bestFit="1" customWidth="1"/>
    <col min="9226" max="9226" width="11.36328125" bestFit="1" customWidth="1"/>
    <col min="9227" max="9227" width="13.6328125" customWidth="1"/>
    <col min="9473" max="9473" width="20" customWidth="1"/>
    <col min="9474" max="9474" width="12.453125" customWidth="1"/>
    <col min="9475" max="9475" width="2.6328125" customWidth="1"/>
    <col min="9476" max="9476" width="7.6328125" customWidth="1"/>
    <col min="9477" max="9477" width="44.453125" customWidth="1"/>
    <col min="9478" max="9478" width="3.36328125" customWidth="1"/>
    <col min="9479" max="9481" width="10.36328125" bestFit="1" customWidth="1"/>
    <col min="9482" max="9482" width="11.36328125" bestFit="1" customWidth="1"/>
    <col min="9483" max="9483" width="13.6328125" customWidth="1"/>
    <col min="9729" max="9729" width="20" customWidth="1"/>
    <col min="9730" max="9730" width="12.453125" customWidth="1"/>
    <col min="9731" max="9731" width="2.6328125" customWidth="1"/>
    <col min="9732" max="9732" width="7.6328125" customWidth="1"/>
    <col min="9733" max="9733" width="44.453125" customWidth="1"/>
    <col min="9734" max="9734" width="3.36328125" customWidth="1"/>
    <col min="9735" max="9737" width="10.36328125" bestFit="1" customWidth="1"/>
    <col min="9738" max="9738" width="11.36328125" bestFit="1" customWidth="1"/>
    <col min="9739" max="9739" width="13.6328125" customWidth="1"/>
    <col min="9985" max="9985" width="20" customWidth="1"/>
    <col min="9986" max="9986" width="12.453125" customWidth="1"/>
    <col min="9987" max="9987" width="2.6328125" customWidth="1"/>
    <col min="9988" max="9988" width="7.6328125" customWidth="1"/>
    <col min="9989" max="9989" width="44.453125" customWidth="1"/>
    <col min="9990" max="9990" width="3.36328125" customWidth="1"/>
    <col min="9991" max="9993" width="10.36328125" bestFit="1" customWidth="1"/>
    <col min="9994" max="9994" width="11.36328125" bestFit="1" customWidth="1"/>
    <col min="9995" max="9995" width="13.6328125" customWidth="1"/>
    <col min="10241" max="10241" width="20" customWidth="1"/>
    <col min="10242" max="10242" width="12.453125" customWidth="1"/>
    <col min="10243" max="10243" width="2.6328125" customWidth="1"/>
    <col min="10244" max="10244" width="7.6328125" customWidth="1"/>
    <col min="10245" max="10245" width="44.453125" customWidth="1"/>
    <col min="10246" max="10246" width="3.36328125" customWidth="1"/>
    <col min="10247" max="10249" width="10.36328125" bestFit="1" customWidth="1"/>
    <col min="10250" max="10250" width="11.36328125" bestFit="1" customWidth="1"/>
    <col min="10251" max="10251" width="13.6328125" customWidth="1"/>
    <col min="10497" max="10497" width="20" customWidth="1"/>
    <col min="10498" max="10498" width="12.453125" customWidth="1"/>
    <col min="10499" max="10499" width="2.6328125" customWidth="1"/>
    <col min="10500" max="10500" width="7.6328125" customWidth="1"/>
    <col min="10501" max="10501" width="44.453125" customWidth="1"/>
    <col min="10502" max="10502" width="3.36328125" customWidth="1"/>
    <col min="10503" max="10505" width="10.36328125" bestFit="1" customWidth="1"/>
    <col min="10506" max="10506" width="11.36328125" bestFit="1" customWidth="1"/>
    <col min="10507" max="10507" width="13.6328125" customWidth="1"/>
    <col min="10753" max="10753" width="20" customWidth="1"/>
    <col min="10754" max="10754" width="12.453125" customWidth="1"/>
    <col min="10755" max="10755" width="2.6328125" customWidth="1"/>
    <col min="10756" max="10756" width="7.6328125" customWidth="1"/>
    <col min="10757" max="10757" width="44.453125" customWidth="1"/>
    <col min="10758" max="10758" width="3.36328125" customWidth="1"/>
    <col min="10759" max="10761" width="10.36328125" bestFit="1" customWidth="1"/>
    <col min="10762" max="10762" width="11.36328125" bestFit="1" customWidth="1"/>
    <col min="10763" max="10763" width="13.6328125" customWidth="1"/>
    <col min="11009" max="11009" width="20" customWidth="1"/>
    <col min="11010" max="11010" width="12.453125" customWidth="1"/>
    <col min="11011" max="11011" width="2.6328125" customWidth="1"/>
    <col min="11012" max="11012" width="7.6328125" customWidth="1"/>
    <col min="11013" max="11013" width="44.453125" customWidth="1"/>
    <col min="11014" max="11014" width="3.36328125" customWidth="1"/>
    <col min="11015" max="11017" width="10.36328125" bestFit="1" customWidth="1"/>
    <col min="11018" max="11018" width="11.36328125" bestFit="1" customWidth="1"/>
    <col min="11019" max="11019" width="13.6328125" customWidth="1"/>
    <col min="11265" max="11265" width="20" customWidth="1"/>
    <col min="11266" max="11266" width="12.453125" customWidth="1"/>
    <col min="11267" max="11267" width="2.6328125" customWidth="1"/>
    <col min="11268" max="11268" width="7.6328125" customWidth="1"/>
    <col min="11269" max="11269" width="44.453125" customWidth="1"/>
    <col min="11270" max="11270" width="3.36328125" customWidth="1"/>
    <col min="11271" max="11273" width="10.36328125" bestFit="1" customWidth="1"/>
    <col min="11274" max="11274" width="11.36328125" bestFit="1" customWidth="1"/>
    <col min="11275" max="11275" width="13.6328125" customWidth="1"/>
    <col min="11521" max="11521" width="20" customWidth="1"/>
    <col min="11522" max="11522" width="12.453125" customWidth="1"/>
    <col min="11523" max="11523" width="2.6328125" customWidth="1"/>
    <col min="11524" max="11524" width="7.6328125" customWidth="1"/>
    <col min="11525" max="11525" width="44.453125" customWidth="1"/>
    <col min="11526" max="11526" width="3.36328125" customWidth="1"/>
    <col min="11527" max="11529" width="10.36328125" bestFit="1" customWidth="1"/>
    <col min="11530" max="11530" width="11.36328125" bestFit="1" customWidth="1"/>
    <col min="11531" max="11531" width="13.6328125" customWidth="1"/>
    <col min="11777" max="11777" width="20" customWidth="1"/>
    <col min="11778" max="11778" width="12.453125" customWidth="1"/>
    <col min="11779" max="11779" width="2.6328125" customWidth="1"/>
    <col min="11780" max="11780" width="7.6328125" customWidth="1"/>
    <col min="11781" max="11781" width="44.453125" customWidth="1"/>
    <col min="11782" max="11782" width="3.36328125" customWidth="1"/>
    <col min="11783" max="11785" width="10.36328125" bestFit="1" customWidth="1"/>
    <col min="11786" max="11786" width="11.36328125" bestFit="1" customWidth="1"/>
    <col min="11787" max="11787" width="13.6328125" customWidth="1"/>
    <col min="12033" max="12033" width="20" customWidth="1"/>
    <col min="12034" max="12034" width="12.453125" customWidth="1"/>
    <col min="12035" max="12035" width="2.6328125" customWidth="1"/>
    <col min="12036" max="12036" width="7.6328125" customWidth="1"/>
    <col min="12037" max="12037" width="44.453125" customWidth="1"/>
    <col min="12038" max="12038" width="3.36328125" customWidth="1"/>
    <col min="12039" max="12041" width="10.36328125" bestFit="1" customWidth="1"/>
    <col min="12042" max="12042" width="11.36328125" bestFit="1" customWidth="1"/>
    <col min="12043" max="12043" width="13.6328125" customWidth="1"/>
    <col min="12289" max="12289" width="20" customWidth="1"/>
    <col min="12290" max="12290" width="12.453125" customWidth="1"/>
    <col min="12291" max="12291" width="2.6328125" customWidth="1"/>
    <col min="12292" max="12292" width="7.6328125" customWidth="1"/>
    <col min="12293" max="12293" width="44.453125" customWidth="1"/>
    <col min="12294" max="12294" width="3.36328125" customWidth="1"/>
    <col min="12295" max="12297" width="10.36328125" bestFit="1" customWidth="1"/>
    <col min="12298" max="12298" width="11.36328125" bestFit="1" customWidth="1"/>
    <col min="12299" max="12299" width="13.6328125" customWidth="1"/>
    <col min="12545" max="12545" width="20" customWidth="1"/>
    <col min="12546" max="12546" width="12.453125" customWidth="1"/>
    <col min="12547" max="12547" width="2.6328125" customWidth="1"/>
    <col min="12548" max="12548" width="7.6328125" customWidth="1"/>
    <col min="12549" max="12549" width="44.453125" customWidth="1"/>
    <col min="12550" max="12550" width="3.36328125" customWidth="1"/>
    <col min="12551" max="12553" width="10.36328125" bestFit="1" customWidth="1"/>
    <col min="12554" max="12554" width="11.36328125" bestFit="1" customWidth="1"/>
    <col min="12555" max="12555" width="13.6328125" customWidth="1"/>
    <col min="12801" max="12801" width="20" customWidth="1"/>
    <col min="12802" max="12802" width="12.453125" customWidth="1"/>
    <col min="12803" max="12803" width="2.6328125" customWidth="1"/>
    <col min="12804" max="12804" width="7.6328125" customWidth="1"/>
    <col min="12805" max="12805" width="44.453125" customWidth="1"/>
    <col min="12806" max="12806" width="3.36328125" customWidth="1"/>
    <col min="12807" max="12809" width="10.36328125" bestFit="1" customWidth="1"/>
    <col min="12810" max="12810" width="11.36328125" bestFit="1" customWidth="1"/>
    <col min="12811" max="12811" width="13.6328125" customWidth="1"/>
    <col min="13057" max="13057" width="20" customWidth="1"/>
    <col min="13058" max="13058" width="12.453125" customWidth="1"/>
    <col min="13059" max="13059" width="2.6328125" customWidth="1"/>
    <col min="13060" max="13060" width="7.6328125" customWidth="1"/>
    <col min="13061" max="13061" width="44.453125" customWidth="1"/>
    <col min="13062" max="13062" width="3.36328125" customWidth="1"/>
    <col min="13063" max="13065" width="10.36328125" bestFit="1" customWidth="1"/>
    <col min="13066" max="13066" width="11.36328125" bestFit="1" customWidth="1"/>
    <col min="13067" max="13067" width="13.6328125" customWidth="1"/>
    <col min="13313" max="13313" width="20" customWidth="1"/>
    <col min="13314" max="13314" width="12.453125" customWidth="1"/>
    <col min="13315" max="13315" width="2.6328125" customWidth="1"/>
    <col min="13316" max="13316" width="7.6328125" customWidth="1"/>
    <col min="13317" max="13317" width="44.453125" customWidth="1"/>
    <col min="13318" max="13318" width="3.36328125" customWidth="1"/>
    <col min="13319" max="13321" width="10.36328125" bestFit="1" customWidth="1"/>
    <col min="13322" max="13322" width="11.36328125" bestFit="1" customWidth="1"/>
    <col min="13323" max="13323" width="13.6328125" customWidth="1"/>
    <col min="13569" max="13569" width="20" customWidth="1"/>
    <col min="13570" max="13570" width="12.453125" customWidth="1"/>
    <col min="13571" max="13571" width="2.6328125" customWidth="1"/>
    <col min="13572" max="13572" width="7.6328125" customWidth="1"/>
    <col min="13573" max="13573" width="44.453125" customWidth="1"/>
    <col min="13574" max="13574" width="3.36328125" customWidth="1"/>
    <col min="13575" max="13577" width="10.36328125" bestFit="1" customWidth="1"/>
    <col min="13578" max="13578" width="11.36328125" bestFit="1" customWidth="1"/>
    <col min="13579" max="13579" width="13.6328125" customWidth="1"/>
    <col min="13825" max="13825" width="20" customWidth="1"/>
    <col min="13826" max="13826" width="12.453125" customWidth="1"/>
    <col min="13827" max="13827" width="2.6328125" customWidth="1"/>
    <col min="13828" max="13828" width="7.6328125" customWidth="1"/>
    <col min="13829" max="13829" width="44.453125" customWidth="1"/>
    <col min="13830" max="13830" width="3.36328125" customWidth="1"/>
    <col min="13831" max="13833" width="10.36328125" bestFit="1" customWidth="1"/>
    <col min="13834" max="13834" width="11.36328125" bestFit="1" customWidth="1"/>
    <col min="13835" max="13835" width="13.6328125" customWidth="1"/>
    <col min="14081" max="14081" width="20" customWidth="1"/>
    <col min="14082" max="14082" width="12.453125" customWidth="1"/>
    <col min="14083" max="14083" width="2.6328125" customWidth="1"/>
    <col min="14084" max="14084" width="7.6328125" customWidth="1"/>
    <col min="14085" max="14085" width="44.453125" customWidth="1"/>
    <col min="14086" max="14086" width="3.36328125" customWidth="1"/>
    <col min="14087" max="14089" width="10.36328125" bestFit="1" customWidth="1"/>
    <col min="14090" max="14090" width="11.36328125" bestFit="1" customWidth="1"/>
    <col min="14091" max="14091" width="13.6328125" customWidth="1"/>
    <col min="14337" max="14337" width="20" customWidth="1"/>
    <col min="14338" max="14338" width="12.453125" customWidth="1"/>
    <col min="14339" max="14339" width="2.6328125" customWidth="1"/>
    <col min="14340" max="14340" width="7.6328125" customWidth="1"/>
    <col min="14341" max="14341" width="44.453125" customWidth="1"/>
    <col min="14342" max="14342" width="3.36328125" customWidth="1"/>
    <col min="14343" max="14345" width="10.36328125" bestFit="1" customWidth="1"/>
    <col min="14346" max="14346" width="11.36328125" bestFit="1" customWidth="1"/>
    <col min="14347" max="14347" width="13.6328125" customWidth="1"/>
    <col min="14593" max="14593" width="20" customWidth="1"/>
    <col min="14594" max="14594" width="12.453125" customWidth="1"/>
    <col min="14595" max="14595" width="2.6328125" customWidth="1"/>
    <col min="14596" max="14596" width="7.6328125" customWidth="1"/>
    <col min="14597" max="14597" width="44.453125" customWidth="1"/>
    <col min="14598" max="14598" width="3.36328125" customWidth="1"/>
    <col min="14599" max="14601" width="10.36328125" bestFit="1" customWidth="1"/>
    <col min="14602" max="14602" width="11.36328125" bestFit="1" customWidth="1"/>
    <col min="14603" max="14603" width="13.6328125" customWidth="1"/>
    <col min="14849" max="14849" width="20" customWidth="1"/>
    <col min="14850" max="14850" width="12.453125" customWidth="1"/>
    <col min="14851" max="14851" width="2.6328125" customWidth="1"/>
    <col min="14852" max="14852" width="7.6328125" customWidth="1"/>
    <col min="14853" max="14853" width="44.453125" customWidth="1"/>
    <col min="14854" max="14854" width="3.36328125" customWidth="1"/>
    <col min="14855" max="14857" width="10.36328125" bestFit="1" customWidth="1"/>
    <col min="14858" max="14858" width="11.36328125" bestFit="1" customWidth="1"/>
    <col min="14859" max="14859" width="13.6328125" customWidth="1"/>
    <col min="15105" max="15105" width="20" customWidth="1"/>
    <col min="15106" max="15106" width="12.453125" customWidth="1"/>
    <col min="15107" max="15107" width="2.6328125" customWidth="1"/>
    <col min="15108" max="15108" width="7.6328125" customWidth="1"/>
    <col min="15109" max="15109" width="44.453125" customWidth="1"/>
    <col min="15110" max="15110" width="3.36328125" customWidth="1"/>
    <col min="15111" max="15113" width="10.36328125" bestFit="1" customWidth="1"/>
    <col min="15114" max="15114" width="11.36328125" bestFit="1" customWidth="1"/>
    <col min="15115" max="15115" width="13.6328125" customWidth="1"/>
    <col min="15361" max="15361" width="20" customWidth="1"/>
    <col min="15362" max="15362" width="12.453125" customWidth="1"/>
    <col min="15363" max="15363" width="2.6328125" customWidth="1"/>
    <col min="15364" max="15364" width="7.6328125" customWidth="1"/>
    <col min="15365" max="15365" width="44.453125" customWidth="1"/>
    <col min="15366" max="15366" width="3.36328125" customWidth="1"/>
    <col min="15367" max="15369" width="10.36328125" bestFit="1" customWidth="1"/>
    <col min="15370" max="15370" width="11.36328125" bestFit="1" customWidth="1"/>
    <col min="15371" max="15371" width="13.6328125" customWidth="1"/>
    <col min="15617" max="15617" width="20" customWidth="1"/>
    <col min="15618" max="15618" width="12.453125" customWidth="1"/>
    <col min="15619" max="15619" width="2.6328125" customWidth="1"/>
    <col min="15620" max="15620" width="7.6328125" customWidth="1"/>
    <col min="15621" max="15621" width="44.453125" customWidth="1"/>
    <col min="15622" max="15622" width="3.36328125" customWidth="1"/>
    <col min="15623" max="15625" width="10.36328125" bestFit="1" customWidth="1"/>
    <col min="15626" max="15626" width="11.36328125" bestFit="1" customWidth="1"/>
    <col min="15627" max="15627" width="13.6328125" customWidth="1"/>
    <col min="15873" max="15873" width="20" customWidth="1"/>
    <col min="15874" max="15874" width="12.453125" customWidth="1"/>
    <col min="15875" max="15875" width="2.6328125" customWidth="1"/>
    <col min="15876" max="15876" width="7.6328125" customWidth="1"/>
    <col min="15877" max="15877" width="44.453125" customWidth="1"/>
    <col min="15878" max="15878" width="3.36328125" customWidth="1"/>
    <col min="15879" max="15881" width="10.36328125" bestFit="1" customWidth="1"/>
    <col min="15882" max="15882" width="11.36328125" bestFit="1" customWidth="1"/>
    <col min="15883" max="15883" width="13.6328125" customWidth="1"/>
    <col min="16129" max="16129" width="20" customWidth="1"/>
    <col min="16130" max="16130" width="12.453125" customWidth="1"/>
    <col min="16131" max="16131" width="2.6328125" customWidth="1"/>
    <col min="16132" max="16132" width="7.6328125" customWidth="1"/>
    <col min="16133" max="16133" width="44.453125" customWidth="1"/>
    <col min="16134" max="16134" width="3.36328125" customWidth="1"/>
    <col min="16135" max="16137" width="10.36328125" bestFit="1" customWidth="1"/>
    <col min="16138" max="16138" width="11.36328125" bestFit="1" customWidth="1"/>
    <col min="16139" max="16139" width="13.6328125" customWidth="1"/>
  </cols>
  <sheetData>
    <row r="5" spans="1:8">
      <c r="A5" s="1"/>
      <c r="B5" s="1"/>
      <c r="C5" s="1"/>
      <c r="D5" s="1"/>
      <c r="E5" s="1"/>
      <c r="F5" s="1"/>
      <c r="G5" s="1"/>
      <c r="H5" s="53"/>
    </row>
    <row r="6" spans="1:8">
      <c r="A6" s="1"/>
      <c r="B6" s="1"/>
      <c r="C6" s="1"/>
      <c r="D6" s="1"/>
      <c r="E6" s="1"/>
      <c r="F6" s="1"/>
      <c r="G6" s="1"/>
      <c r="H6" s="53"/>
    </row>
    <row r="7" spans="1:8">
      <c r="A7" s="1"/>
      <c r="B7" s="1149"/>
      <c r="C7" s="1149"/>
      <c r="D7" s="26"/>
      <c r="E7" s="1"/>
      <c r="F7" s="1"/>
      <c r="G7" s="1"/>
      <c r="H7" s="53"/>
    </row>
    <row r="8" spans="1:8">
      <c r="A8" s="1"/>
      <c r="B8" s="1"/>
      <c r="C8" s="1"/>
      <c r="D8" s="1"/>
      <c r="E8" s="1"/>
      <c r="F8" s="1"/>
      <c r="G8" s="1"/>
      <c r="H8" s="53"/>
    </row>
    <row r="9" spans="1:8">
      <c r="A9" s="1" t="s">
        <v>70</v>
      </c>
      <c r="B9" s="1150">
        <v>39953</v>
      </c>
      <c r="C9" s="1151"/>
      <c r="D9" s="1151"/>
      <c r="E9" s="1"/>
      <c r="F9" s="1"/>
      <c r="G9" s="1"/>
      <c r="H9" s="53"/>
    </row>
    <row r="10" spans="1:8">
      <c r="A10" s="1"/>
      <c r="B10" s="1"/>
      <c r="C10" s="1"/>
      <c r="D10" s="1"/>
      <c r="E10" s="1"/>
      <c r="F10" s="1"/>
      <c r="G10" s="1"/>
      <c r="H10" s="53"/>
    </row>
    <row r="11" spans="1:8">
      <c r="A11" s="1" t="s">
        <v>71</v>
      </c>
      <c r="B11" s="1" t="s">
        <v>72</v>
      </c>
      <c r="C11" s="1"/>
      <c r="D11" s="1"/>
      <c r="E11" s="1"/>
      <c r="F11" s="1"/>
      <c r="G11" s="1"/>
      <c r="H11" s="53"/>
    </row>
    <row r="12" spans="1:8">
      <c r="A12" s="1"/>
      <c r="B12" s="1"/>
      <c r="C12" s="1"/>
      <c r="D12" s="1"/>
      <c r="E12" s="1"/>
      <c r="F12" s="1"/>
      <c r="G12" s="1"/>
      <c r="H12" s="53"/>
    </row>
    <row r="13" spans="1:8">
      <c r="A13" s="1" t="s">
        <v>73</v>
      </c>
      <c r="B13" s="1" t="s">
        <v>74</v>
      </c>
      <c r="C13" s="1"/>
      <c r="D13" s="1"/>
      <c r="E13" s="1"/>
      <c r="F13" s="1"/>
      <c r="G13" s="1"/>
      <c r="H13" s="53"/>
    </row>
    <row r="14" spans="1:8">
      <c r="A14" s="1"/>
      <c r="B14" s="1"/>
      <c r="C14" s="1"/>
      <c r="D14" s="1"/>
      <c r="E14" s="1"/>
      <c r="F14" s="1"/>
      <c r="G14" s="1"/>
      <c r="H14" s="53"/>
    </row>
    <row r="15" spans="1:8">
      <c r="A15" s="1" t="s">
        <v>75</v>
      </c>
      <c r="B15" s="1" t="s">
        <v>76</v>
      </c>
      <c r="C15" s="1"/>
      <c r="D15" s="1"/>
      <c r="E15" s="1"/>
      <c r="F15" s="1"/>
      <c r="G15" s="1"/>
      <c r="H15" s="53"/>
    </row>
    <row r="16" spans="1:8">
      <c r="A16" s="1"/>
      <c r="B16" s="1"/>
      <c r="C16" s="1"/>
      <c r="D16" s="1"/>
      <c r="E16" s="1"/>
      <c r="F16" s="1"/>
      <c r="G16" s="1"/>
      <c r="H16" s="53"/>
    </row>
    <row r="17" spans="1:12">
      <c r="A17" s="1"/>
      <c r="B17" s="1"/>
      <c r="C17" s="1"/>
      <c r="D17" s="1"/>
      <c r="E17" s="1"/>
      <c r="F17" s="1"/>
      <c r="G17" s="1"/>
      <c r="H17" s="53"/>
    </row>
    <row r="18" spans="1:12">
      <c r="A18" s="1" t="s">
        <v>149</v>
      </c>
      <c r="B18" s="1"/>
      <c r="C18" s="1"/>
      <c r="D18" s="1"/>
      <c r="E18" s="1"/>
      <c r="F18" s="1"/>
      <c r="G18" s="1"/>
      <c r="H18" s="53"/>
    </row>
    <row r="19" spans="1:12">
      <c r="A19" s="1" t="s">
        <v>150</v>
      </c>
      <c r="B19" s="1"/>
      <c r="C19" s="1"/>
      <c r="D19" s="1"/>
      <c r="E19" s="1"/>
      <c r="F19" s="1"/>
      <c r="G19" s="1"/>
      <c r="H19" s="53"/>
    </row>
    <row r="20" spans="1:12">
      <c r="A20" s="1"/>
      <c r="B20" s="1"/>
      <c r="C20" s="1"/>
      <c r="D20" s="1"/>
      <c r="E20" s="1"/>
      <c r="F20" s="1"/>
      <c r="G20" s="1"/>
      <c r="H20" s="53"/>
    </row>
    <row r="21" spans="1:12">
      <c r="A21" s="1" t="s">
        <v>151</v>
      </c>
      <c r="B21" s="1"/>
      <c r="C21" s="1"/>
      <c r="D21" s="1"/>
      <c r="E21" s="1"/>
      <c r="F21" s="1"/>
      <c r="G21" s="1"/>
      <c r="H21" s="53"/>
    </row>
    <row r="22" spans="1:12">
      <c r="A22" s="1" t="s">
        <v>152</v>
      </c>
    </row>
    <row r="24" spans="1:12" ht="14">
      <c r="A24" s="1144" t="s">
        <v>16</v>
      </c>
      <c r="B24" s="1144"/>
      <c r="C24" s="1144"/>
      <c r="D24" s="1144"/>
      <c r="E24" s="1144"/>
      <c r="F24" s="1144"/>
      <c r="G24" s="1144"/>
      <c r="H24" s="1144"/>
      <c r="I24" s="1144"/>
      <c r="J24" s="1144"/>
      <c r="K24" s="1144"/>
      <c r="L24" s="1144"/>
    </row>
    <row r="25" spans="1:12" ht="14">
      <c r="A25" s="1144" t="s">
        <v>77</v>
      </c>
      <c r="B25" s="1144"/>
      <c r="C25" s="1144"/>
      <c r="D25" s="1144"/>
      <c r="E25" s="1144"/>
      <c r="F25" s="1144"/>
      <c r="G25" s="1144"/>
      <c r="H25" s="1144"/>
      <c r="I25" s="1144"/>
      <c r="J25" s="1144"/>
      <c r="K25" s="1144"/>
      <c r="L25" s="1144"/>
    </row>
    <row r="26" spans="1:12">
      <c r="C26" s="27"/>
    </row>
    <row r="27" spans="1:12" ht="13">
      <c r="C27" s="27"/>
      <c r="G27" s="1152" t="s">
        <v>78</v>
      </c>
      <c r="H27" s="1152"/>
      <c r="I27" s="1152"/>
      <c r="J27" s="1152"/>
      <c r="K27" s="54"/>
      <c r="L27" s="28"/>
    </row>
    <row r="28" spans="1:12" ht="26">
      <c r="A28" s="24" t="s">
        <v>18</v>
      </c>
      <c r="B28" s="29" t="s">
        <v>0</v>
      </c>
      <c r="C28" s="29"/>
      <c r="D28" s="1143" t="s">
        <v>1</v>
      </c>
      <c r="E28" s="1143"/>
      <c r="F28" s="30"/>
      <c r="G28" s="1143" t="s">
        <v>79</v>
      </c>
      <c r="H28" s="1143"/>
      <c r="I28" s="1143"/>
      <c r="J28" s="1143"/>
      <c r="K28" s="55" t="s">
        <v>153</v>
      </c>
    </row>
    <row r="29" spans="1:12" ht="13">
      <c r="B29" s="1"/>
      <c r="C29" s="10"/>
      <c r="D29" s="1"/>
      <c r="E29" s="1"/>
      <c r="F29" s="1"/>
      <c r="G29" s="31" t="s">
        <v>80</v>
      </c>
      <c r="H29" s="31" t="s">
        <v>81</v>
      </c>
      <c r="I29" s="31" t="s">
        <v>82</v>
      </c>
      <c r="J29" s="32" t="s">
        <v>83</v>
      </c>
      <c r="K29" s="14" t="s">
        <v>124</v>
      </c>
    </row>
    <row r="30" spans="1:12">
      <c r="B30" s="25" t="s">
        <v>85</v>
      </c>
      <c r="C30" s="33"/>
      <c r="D30" s="1"/>
      <c r="E30" s="1"/>
      <c r="F30" s="1"/>
      <c r="G30" s="3"/>
      <c r="H30" s="3"/>
      <c r="I30" s="3"/>
      <c r="J30" s="3"/>
      <c r="K30" s="3"/>
    </row>
    <row r="31" spans="1:12">
      <c r="A31" t="s">
        <v>19</v>
      </c>
      <c r="B31" s="1">
        <v>201</v>
      </c>
      <c r="C31" s="10"/>
      <c r="D31" s="1" t="s">
        <v>86</v>
      </c>
      <c r="E31" s="1"/>
      <c r="F31" s="1"/>
      <c r="G31" s="56">
        <v>0</v>
      </c>
      <c r="H31" s="56">
        <v>0</v>
      </c>
      <c r="I31" s="56">
        <v>1600</v>
      </c>
      <c r="J31" s="56">
        <f>SUM(G31:I31)</f>
        <v>1600</v>
      </c>
      <c r="K31" s="3"/>
    </row>
    <row r="32" spans="1:12">
      <c r="A32" t="s">
        <v>19</v>
      </c>
      <c r="B32" s="1">
        <v>202</v>
      </c>
      <c r="C32" s="10"/>
      <c r="D32" s="1" t="s">
        <v>87</v>
      </c>
      <c r="E32" s="1"/>
      <c r="F32" s="1"/>
      <c r="G32" s="4"/>
      <c r="H32" s="4"/>
      <c r="I32" s="4">
        <v>3200</v>
      </c>
      <c r="J32" s="4">
        <f t="shared" ref="J32:J42" si="0">SUM(G32:I32)</f>
        <v>3200</v>
      </c>
      <c r="K32" s="3"/>
    </row>
    <row r="33" spans="1:11">
      <c r="A33" t="s">
        <v>48</v>
      </c>
      <c r="B33" s="1">
        <v>202</v>
      </c>
      <c r="C33" s="10"/>
      <c r="D33" s="1" t="s">
        <v>88</v>
      </c>
      <c r="E33" s="1"/>
      <c r="F33" s="1"/>
      <c r="G33" s="4"/>
      <c r="H33" s="4">
        <v>10000</v>
      </c>
      <c r="I33" s="4"/>
      <c r="J33" s="4">
        <f t="shared" si="0"/>
        <v>10000</v>
      </c>
      <c r="K33" s="3"/>
    </row>
    <row r="34" spans="1:11">
      <c r="A34" t="s">
        <v>19</v>
      </c>
      <c r="B34" s="1">
        <v>204</v>
      </c>
      <c r="C34" s="10"/>
      <c r="D34" s="1" t="s">
        <v>89</v>
      </c>
      <c r="E34" s="1"/>
      <c r="F34" s="1"/>
      <c r="G34" s="4"/>
      <c r="H34" s="4"/>
      <c r="I34" s="4">
        <v>3200</v>
      </c>
      <c r="J34" s="4">
        <f t="shared" si="0"/>
        <v>3200</v>
      </c>
      <c r="K34" s="4">
        <v>21740</v>
      </c>
    </row>
    <row r="35" spans="1:11">
      <c r="A35" t="s">
        <v>19</v>
      </c>
      <c r="B35" s="1">
        <v>204</v>
      </c>
      <c r="C35" s="10"/>
      <c r="D35" s="1" t="s">
        <v>90</v>
      </c>
      <c r="E35" s="1"/>
      <c r="F35" s="1"/>
      <c r="G35" s="4"/>
      <c r="H35" s="4"/>
      <c r="I35" s="4">
        <v>12000</v>
      </c>
      <c r="J35" s="4">
        <f t="shared" si="0"/>
        <v>12000</v>
      </c>
      <c r="K35" s="4"/>
    </row>
    <row r="36" spans="1:11">
      <c r="A36" t="s">
        <v>48</v>
      </c>
      <c r="B36" s="1">
        <v>204</v>
      </c>
      <c r="C36" s="10"/>
      <c r="D36" s="1" t="s">
        <v>91</v>
      </c>
      <c r="E36" s="1"/>
      <c r="F36" s="1"/>
      <c r="G36" s="4"/>
      <c r="H36" s="4"/>
      <c r="I36" s="4"/>
      <c r="J36" s="4">
        <f t="shared" si="0"/>
        <v>0</v>
      </c>
      <c r="K36" s="4"/>
    </row>
    <row r="37" spans="1:11">
      <c r="A37" t="s">
        <v>19</v>
      </c>
      <c r="B37" s="1">
        <v>204</v>
      </c>
      <c r="C37" s="10"/>
      <c r="D37" s="1" t="s">
        <v>92</v>
      </c>
      <c r="E37" s="1"/>
      <c r="F37" s="1"/>
      <c r="G37" s="4"/>
      <c r="H37" s="4">
        <v>5000</v>
      </c>
      <c r="I37" s="4"/>
      <c r="J37" s="4">
        <f t="shared" si="0"/>
        <v>5000</v>
      </c>
      <c r="K37" s="4"/>
    </row>
    <row r="38" spans="1:11">
      <c r="A38" t="s">
        <v>19</v>
      </c>
      <c r="B38" s="1">
        <v>204</v>
      </c>
      <c r="C38" s="10"/>
      <c r="D38" s="1" t="s">
        <v>93</v>
      </c>
      <c r="E38" s="1"/>
      <c r="F38" s="1"/>
      <c r="G38" s="4"/>
      <c r="H38" s="4">
        <v>68800</v>
      </c>
      <c r="I38" s="4"/>
      <c r="J38" s="4">
        <f t="shared" si="0"/>
        <v>68800</v>
      </c>
      <c r="K38" s="4">
        <v>68002.850000000006</v>
      </c>
    </row>
    <row r="39" spans="1:11">
      <c r="A39" t="s">
        <v>48</v>
      </c>
      <c r="B39" s="1">
        <v>204</v>
      </c>
      <c r="C39" s="10"/>
      <c r="D39" s="1" t="s">
        <v>94</v>
      </c>
      <c r="E39" s="1"/>
      <c r="F39" s="1"/>
      <c r="G39" s="4"/>
      <c r="H39" s="4">
        <v>24000</v>
      </c>
      <c r="I39" s="4"/>
      <c r="J39" s="4">
        <f t="shared" si="0"/>
        <v>24000</v>
      </c>
      <c r="K39" s="4"/>
    </row>
    <row r="40" spans="1:11">
      <c r="A40" t="s">
        <v>19</v>
      </c>
      <c r="B40" s="1">
        <v>204</v>
      </c>
      <c r="C40" s="10"/>
      <c r="D40" s="1" t="s">
        <v>95</v>
      </c>
      <c r="E40" s="1"/>
      <c r="F40" s="1"/>
      <c r="G40" s="4"/>
      <c r="H40" s="4"/>
      <c r="I40" s="4">
        <v>2500</v>
      </c>
      <c r="J40" s="4">
        <f t="shared" si="0"/>
        <v>2500</v>
      </c>
      <c r="K40" s="4">
        <v>1885.51</v>
      </c>
    </row>
    <row r="41" spans="1:11">
      <c r="A41" t="s">
        <v>19</v>
      </c>
      <c r="B41" s="1">
        <v>205</v>
      </c>
      <c r="C41" s="10"/>
      <c r="D41" s="1" t="s">
        <v>86</v>
      </c>
      <c r="E41" s="1"/>
      <c r="F41" s="1"/>
      <c r="G41" s="4"/>
      <c r="H41" s="4"/>
      <c r="I41" s="4">
        <v>1600</v>
      </c>
      <c r="J41" s="4">
        <f t="shared" si="0"/>
        <v>1600</v>
      </c>
      <c r="K41" s="57"/>
    </row>
    <row r="42" spans="1:11" ht="13">
      <c r="B42" s="1"/>
      <c r="C42" s="10"/>
      <c r="D42" s="1"/>
      <c r="E42" s="5" t="s">
        <v>154</v>
      </c>
      <c r="F42" s="1"/>
      <c r="G42" s="22">
        <f>SUM(G31:G41)</f>
        <v>0</v>
      </c>
      <c r="H42" s="22">
        <f>SUM(H31:H41)</f>
        <v>107800</v>
      </c>
      <c r="I42" s="22">
        <f>SUM(I31:I41)</f>
        <v>24100</v>
      </c>
      <c r="J42" s="22">
        <f t="shared" si="0"/>
        <v>131900</v>
      </c>
      <c r="K42" s="58">
        <f>SUM(K31:K41)</f>
        <v>91628.36</v>
      </c>
    </row>
    <row r="43" spans="1:11">
      <c r="B43" s="1"/>
      <c r="C43" s="10"/>
      <c r="D43" s="1"/>
      <c r="E43" s="1"/>
      <c r="F43" s="1"/>
      <c r="G43" s="4"/>
      <c r="H43" s="4"/>
      <c r="I43" s="4"/>
      <c r="J43" s="4"/>
      <c r="K43" s="4"/>
    </row>
    <row r="44" spans="1:11">
      <c r="B44" s="34" t="s">
        <v>7</v>
      </c>
      <c r="C44" s="33"/>
      <c r="D44" s="1"/>
      <c r="E44" s="1"/>
      <c r="F44" s="1"/>
      <c r="G44" s="4"/>
      <c r="H44" s="4"/>
      <c r="I44" s="4"/>
      <c r="J44" s="4"/>
      <c r="K44" s="4"/>
    </row>
    <row r="45" spans="1:11">
      <c r="A45" t="s">
        <v>19</v>
      </c>
      <c r="B45" s="1">
        <v>301</v>
      </c>
      <c r="C45" s="10"/>
      <c r="D45" s="1" t="s">
        <v>96</v>
      </c>
      <c r="E45" s="1"/>
      <c r="F45" s="1"/>
      <c r="G45" s="56">
        <v>0</v>
      </c>
      <c r="H45" s="56">
        <v>0</v>
      </c>
      <c r="I45" s="56">
        <v>17000</v>
      </c>
      <c r="J45" s="56">
        <f t="shared" ref="J45:J62" si="1">SUM(G45:I45)</f>
        <v>17000</v>
      </c>
      <c r="K45" s="4"/>
    </row>
    <row r="46" spans="1:11">
      <c r="A46" t="s">
        <v>19</v>
      </c>
      <c r="B46" s="1">
        <v>301</v>
      </c>
      <c r="C46" s="10"/>
      <c r="D46" s="1" t="s">
        <v>89</v>
      </c>
      <c r="E46" s="1"/>
      <c r="F46" s="1"/>
      <c r="G46" s="4"/>
      <c r="H46" s="4"/>
      <c r="I46" s="4">
        <v>3200</v>
      </c>
      <c r="J46" s="4">
        <f t="shared" si="1"/>
        <v>3200</v>
      </c>
      <c r="K46" s="4">
        <v>1617.24</v>
      </c>
    </row>
    <row r="47" spans="1:11">
      <c r="A47" t="s">
        <v>97</v>
      </c>
      <c r="B47" s="1">
        <v>301</v>
      </c>
      <c r="C47" s="10"/>
      <c r="D47" s="1" t="s">
        <v>98</v>
      </c>
      <c r="E47" s="1"/>
      <c r="F47" s="1"/>
      <c r="G47" s="4"/>
      <c r="H47" s="4">
        <v>15000</v>
      </c>
      <c r="I47" s="59"/>
      <c r="J47" s="4">
        <f>SUM(G47:H47)</f>
        <v>15000</v>
      </c>
      <c r="K47" s="4"/>
    </row>
    <row r="48" spans="1:11">
      <c r="A48" t="s">
        <v>48</v>
      </c>
      <c r="B48" s="1">
        <v>301</v>
      </c>
      <c r="C48" s="10"/>
      <c r="D48" s="1" t="s">
        <v>99</v>
      </c>
      <c r="E48" s="1"/>
      <c r="F48" s="1"/>
      <c r="G48" s="4"/>
      <c r="H48" s="4">
        <v>18000</v>
      </c>
      <c r="I48" s="4"/>
      <c r="J48" s="4">
        <f t="shared" si="1"/>
        <v>18000</v>
      </c>
      <c r="K48" s="4"/>
    </row>
    <row r="49" spans="1:11">
      <c r="A49" t="s">
        <v>47</v>
      </c>
      <c r="B49" s="1">
        <v>301</v>
      </c>
      <c r="C49" s="10"/>
      <c r="D49" s="1" t="s">
        <v>100</v>
      </c>
      <c r="E49" s="1"/>
      <c r="F49" s="1"/>
      <c r="G49" s="4"/>
      <c r="H49" s="4">
        <v>30000</v>
      </c>
      <c r="I49" s="4"/>
      <c r="J49" s="4">
        <f t="shared" si="1"/>
        <v>30000</v>
      </c>
      <c r="K49" s="4"/>
    </row>
    <row r="50" spans="1:11">
      <c r="A50" t="s">
        <v>101</v>
      </c>
      <c r="B50" s="1">
        <v>301</v>
      </c>
      <c r="C50" s="10"/>
      <c r="D50" s="1" t="s">
        <v>102</v>
      </c>
      <c r="E50" s="1"/>
      <c r="F50" s="1"/>
      <c r="G50" s="4">
        <v>508250</v>
      </c>
      <c r="H50" s="4"/>
      <c r="I50" s="4"/>
      <c r="J50" s="4">
        <f t="shared" si="1"/>
        <v>508250</v>
      </c>
      <c r="K50" s="4"/>
    </row>
    <row r="51" spans="1:11">
      <c r="A51" t="s">
        <v>101</v>
      </c>
      <c r="B51" s="1">
        <v>301</v>
      </c>
      <c r="C51" s="10"/>
      <c r="D51" s="1" t="s">
        <v>103</v>
      </c>
      <c r="E51" s="1"/>
      <c r="F51" s="1"/>
      <c r="G51" s="4"/>
      <c r="H51" s="4"/>
      <c r="I51" s="4">
        <v>225000</v>
      </c>
      <c r="J51" s="4">
        <f t="shared" si="1"/>
        <v>225000</v>
      </c>
      <c r="K51" s="4"/>
    </row>
    <row r="52" spans="1:11">
      <c r="A52" t="s">
        <v>19</v>
      </c>
      <c r="B52" s="1">
        <v>301</v>
      </c>
      <c r="C52" s="10"/>
      <c r="D52" s="1" t="s">
        <v>23</v>
      </c>
      <c r="E52" s="1"/>
      <c r="F52" s="1"/>
      <c r="G52" s="4"/>
      <c r="H52" s="4"/>
      <c r="I52" s="4">
        <v>15000</v>
      </c>
      <c r="J52" s="4">
        <f t="shared" si="1"/>
        <v>15000</v>
      </c>
      <c r="K52" s="4"/>
    </row>
    <row r="53" spans="1:11">
      <c r="A53" t="s">
        <v>48</v>
      </c>
      <c r="B53" s="1">
        <v>301</v>
      </c>
      <c r="C53" s="10"/>
      <c r="D53" s="1" t="s">
        <v>104</v>
      </c>
      <c r="E53" s="1"/>
      <c r="F53" s="1"/>
      <c r="G53" s="4"/>
      <c r="H53" s="4"/>
      <c r="I53" s="4">
        <v>53000</v>
      </c>
      <c r="J53" s="4">
        <f t="shared" si="1"/>
        <v>53000</v>
      </c>
      <c r="K53" s="4"/>
    </row>
    <row r="54" spans="1:11">
      <c r="A54" t="s">
        <v>19</v>
      </c>
      <c r="B54" s="1">
        <v>306</v>
      </c>
      <c r="C54" s="10"/>
      <c r="D54" s="1" t="s">
        <v>89</v>
      </c>
      <c r="E54" s="1"/>
      <c r="F54" s="1"/>
      <c r="G54" s="4"/>
      <c r="H54" s="4"/>
      <c r="I54" s="4">
        <v>3200</v>
      </c>
      <c r="J54" s="4">
        <f t="shared" si="1"/>
        <v>3200</v>
      </c>
      <c r="K54" s="4"/>
    </row>
    <row r="55" spans="1:11">
      <c r="A55" t="s">
        <v>19</v>
      </c>
      <c r="B55" s="1">
        <v>306</v>
      </c>
      <c r="C55" s="10"/>
      <c r="D55" s="1" t="s">
        <v>105</v>
      </c>
      <c r="E55" s="1"/>
      <c r="F55" s="1"/>
      <c r="G55" s="4"/>
      <c r="H55" s="4">
        <v>1000</v>
      </c>
      <c r="I55" s="4"/>
      <c r="J55" s="4">
        <f t="shared" si="1"/>
        <v>1000</v>
      </c>
      <c r="K55" s="4"/>
    </row>
    <row r="56" spans="1:11">
      <c r="A56" t="s">
        <v>19</v>
      </c>
      <c r="B56" s="1">
        <v>311</v>
      </c>
      <c r="C56" s="10"/>
      <c r="D56" s="1" t="s">
        <v>89</v>
      </c>
      <c r="E56" s="1"/>
      <c r="F56" s="1"/>
      <c r="G56" s="4"/>
      <c r="H56" s="4"/>
      <c r="I56" s="4">
        <v>3200</v>
      </c>
      <c r="J56" s="4">
        <f t="shared" si="1"/>
        <v>3200</v>
      </c>
      <c r="K56" s="4"/>
    </row>
    <row r="57" spans="1:11">
      <c r="A57" t="s">
        <v>19</v>
      </c>
      <c r="B57" s="1">
        <v>312</v>
      </c>
      <c r="C57" s="10"/>
      <c r="D57" s="1" t="s">
        <v>89</v>
      </c>
      <c r="E57" s="1"/>
      <c r="F57" s="1"/>
      <c r="G57" s="4"/>
      <c r="H57" s="4"/>
      <c r="I57" s="4">
        <v>4700</v>
      </c>
      <c r="J57" s="4">
        <f t="shared" si="1"/>
        <v>4700</v>
      </c>
      <c r="K57" s="4"/>
    </row>
    <row r="58" spans="1:11">
      <c r="A58" t="s">
        <v>19</v>
      </c>
      <c r="B58" s="1">
        <v>314</v>
      </c>
      <c r="C58" s="10"/>
      <c r="D58" s="1" t="s">
        <v>89</v>
      </c>
      <c r="E58" s="1"/>
      <c r="F58" s="1"/>
      <c r="G58" s="4"/>
      <c r="H58" s="4"/>
      <c r="I58" s="4">
        <v>3200</v>
      </c>
      <c r="J58" s="4">
        <f t="shared" si="1"/>
        <v>3200</v>
      </c>
      <c r="K58" s="4"/>
    </row>
    <row r="59" spans="1:11">
      <c r="A59" t="s">
        <v>19</v>
      </c>
      <c r="B59" s="1">
        <v>315</v>
      </c>
      <c r="C59" s="10"/>
      <c r="D59" s="1" t="s">
        <v>89</v>
      </c>
      <c r="E59" s="1"/>
      <c r="F59" s="1"/>
      <c r="G59" s="4"/>
      <c r="H59" s="4"/>
      <c r="I59" s="4">
        <v>4700</v>
      </c>
      <c r="J59" s="4">
        <f t="shared" si="1"/>
        <v>4700</v>
      </c>
      <c r="K59" s="4"/>
    </row>
    <row r="60" spans="1:11">
      <c r="A60" t="s">
        <v>19</v>
      </c>
      <c r="B60" s="1">
        <v>317</v>
      </c>
      <c r="C60" s="10"/>
      <c r="D60" s="1" t="s">
        <v>89</v>
      </c>
      <c r="E60" s="1"/>
      <c r="F60" s="1"/>
      <c r="G60" s="4"/>
      <c r="H60" s="4"/>
      <c r="I60" s="4">
        <v>3200</v>
      </c>
      <c r="J60" s="4">
        <f t="shared" si="1"/>
        <v>3200</v>
      </c>
      <c r="K60" s="4"/>
    </row>
    <row r="61" spans="1:11">
      <c r="A61" t="s">
        <v>47</v>
      </c>
      <c r="B61" s="8">
        <v>322</v>
      </c>
      <c r="C61" s="10"/>
      <c r="D61" s="1" t="s">
        <v>106</v>
      </c>
      <c r="E61" s="1"/>
      <c r="F61" s="1"/>
      <c r="G61" s="4"/>
      <c r="H61" s="4">
        <v>4300</v>
      </c>
      <c r="I61" s="4"/>
      <c r="J61" s="4">
        <f t="shared" si="1"/>
        <v>4300</v>
      </c>
      <c r="K61" s="4"/>
    </row>
    <row r="62" spans="1:11">
      <c r="A62" t="s">
        <v>47</v>
      </c>
      <c r="B62" s="8" t="s">
        <v>12</v>
      </c>
      <c r="C62" s="10"/>
      <c r="D62" s="1" t="s">
        <v>107</v>
      </c>
      <c r="E62" s="1"/>
      <c r="F62" s="1"/>
      <c r="G62" s="4"/>
      <c r="H62" s="4">
        <v>16000</v>
      </c>
      <c r="I62" s="4"/>
      <c r="J62" s="4">
        <f t="shared" si="1"/>
        <v>16000</v>
      </c>
      <c r="K62" s="57"/>
    </row>
    <row r="63" spans="1:11" ht="13">
      <c r="B63" s="1"/>
      <c r="C63" s="10"/>
      <c r="D63" s="1"/>
      <c r="E63" s="5" t="s">
        <v>155</v>
      </c>
      <c r="F63" s="1"/>
      <c r="G63" s="22">
        <f>SUM(G45:G62)</f>
        <v>508250</v>
      </c>
      <c r="H63" s="22">
        <f>SUM(H45:H62)</f>
        <v>84300</v>
      </c>
      <c r="I63" s="22">
        <f>SUM(I45:I62)</f>
        <v>335400</v>
      </c>
      <c r="J63" s="22">
        <f>SUM(J45:J62)</f>
        <v>927950</v>
      </c>
      <c r="K63" s="22">
        <f>SUM(K45:K62)</f>
        <v>1617.24</v>
      </c>
    </row>
    <row r="64" spans="1:11">
      <c r="B64" s="1"/>
      <c r="C64" s="10"/>
      <c r="D64" s="1"/>
      <c r="E64" s="1"/>
      <c r="F64" s="1"/>
      <c r="G64" s="4"/>
      <c r="H64" s="4"/>
      <c r="I64" s="4"/>
      <c r="J64" s="4"/>
      <c r="K64" s="4"/>
    </row>
    <row r="65" spans="1:11">
      <c r="B65" s="7" t="s">
        <v>9</v>
      </c>
      <c r="C65" s="7"/>
      <c r="D65" s="1"/>
      <c r="E65" s="1"/>
      <c r="F65" s="1"/>
      <c r="G65" s="4"/>
      <c r="H65" s="4"/>
      <c r="I65" s="4"/>
      <c r="J65" s="4"/>
      <c r="K65" s="4"/>
    </row>
    <row r="66" spans="1:11">
      <c r="A66" t="s">
        <v>47</v>
      </c>
      <c r="B66" s="1">
        <v>411</v>
      </c>
      <c r="C66" s="10"/>
      <c r="D66" s="1" t="s">
        <v>108</v>
      </c>
      <c r="E66" s="1"/>
      <c r="F66" s="1"/>
      <c r="G66" s="56">
        <v>6500</v>
      </c>
      <c r="H66" s="56"/>
      <c r="I66" s="56"/>
      <c r="J66" s="56">
        <f t="shared" ref="J66:J85" si="2">SUM(G66:I66)</f>
        <v>6500</v>
      </c>
      <c r="K66" s="4"/>
    </row>
    <row r="67" spans="1:11">
      <c r="A67" t="s">
        <v>49</v>
      </c>
      <c r="B67" s="1">
        <v>411</v>
      </c>
      <c r="C67" s="10"/>
      <c r="D67" s="1" t="s">
        <v>103</v>
      </c>
      <c r="E67" s="1"/>
      <c r="F67" s="1"/>
      <c r="G67" s="4"/>
      <c r="H67" s="4"/>
      <c r="I67" s="4">
        <v>120000</v>
      </c>
      <c r="J67" s="4">
        <f t="shared" si="2"/>
        <v>120000</v>
      </c>
      <c r="K67" s="4"/>
    </row>
    <row r="68" spans="1:11">
      <c r="A68" t="s">
        <v>48</v>
      </c>
      <c r="B68" s="1">
        <v>411</v>
      </c>
      <c r="C68" s="10"/>
      <c r="D68" s="1" t="s">
        <v>109</v>
      </c>
      <c r="E68" s="1"/>
      <c r="F68" s="1"/>
      <c r="G68" s="4"/>
      <c r="H68" s="4"/>
      <c r="I68" s="4">
        <v>20000</v>
      </c>
      <c r="J68" s="4">
        <f t="shared" si="2"/>
        <v>20000</v>
      </c>
      <c r="K68" s="4"/>
    </row>
    <row r="69" spans="1:11">
      <c r="A69" t="s">
        <v>50</v>
      </c>
      <c r="B69" s="1">
        <v>411</v>
      </c>
      <c r="C69" s="10"/>
      <c r="D69" s="1" t="s">
        <v>110</v>
      </c>
      <c r="E69" s="1"/>
      <c r="F69" s="1"/>
      <c r="G69" s="4"/>
      <c r="H69" s="4"/>
      <c r="I69" s="4">
        <v>7000</v>
      </c>
      <c r="J69" s="4">
        <f t="shared" si="2"/>
        <v>7000</v>
      </c>
      <c r="K69" s="4"/>
    </row>
    <row r="70" spans="1:11">
      <c r="A70" t="s">
        <v>50</v>
      </c>
      <c r="B70" s="1">
        <v>411</v>
      </c>
      <c r="C70" s="10"/>
      <c r="D70" s="1" t="s">
        <v>61</v>
      </c>
      <c r="E70" s="1"/>
      <c r="F70" s="1"/>
      <c r="G70" s="4">
        <v>30000</v>
      </c>
      <c r="H70" s="4"/>
      <c r="I70" s="4"/>
      <c r="J70" s="4">
        <f t="shared" si="2"/>
        <v>30000</v>
      </c>
      <c r="K70" s="4"/>
    </row>
    <row r="71" spans="1:11">
      <c r="A71" t="s">
        <v>97</v>
      </c>
      <c r="B71" s="1">
        <v>411</v>
      </c>
      <c r="C71" s="10"/>
      <c r="D71" s="1" t="s">
        <v>156</v>
      </c>
      <c r="E71" s="1"/>
      <c r="F71" s="1"/>
      <c r="G71" s="4"/>
      <c r="H71" s="4">
        <v>5000</v>
      </c>
      <c r="I71" s="4"/>
      <c r="J71" s="4">
        <f t="shared" si="2"/>
        <v>5000</v>
      </c>
      <c r="K71" s="4"/>
    </row>
    <row r="72" spans="1:11">
      <c r="A72" t="s">
        <v>19</v>
      </c>
      <c r="B72" s="1">
        <v>411</v>
      </c>
      <c r="C72" s="10"/>
      <c r="D72" s="1" t="s">
        <v>87</v>
      </c>
      <c r="E72" s="1"/>
      <c r="F72" s="1"/>
      <c r="G72" s="4"/>
      <c r="H72" s="4"/>
      <c r="I72" s="4">
        <v>3200</v>
      </c>
      <c r="J72" s="4">
        <f t="shared" si="2"/>
        <v>3200</v>
      </c>
      <c r="K72" s="4"/>
    </row>
    <row r="73" spans="1:11">
      <c r="A73" t="s">
        <v>19</v>
      </c>
      <c r="B73" s="1">
        <v>411</v>
      </c>
      <c r="C73" s="10"/>
      <c r="D73" s="1" t="s">
        <v>111</v>
      </c>
      <c r="E73" s="1"/>
      <c r="F73" s="1"/>
      <c r="G73" s="4"/>
      <c r="H73" s="4"/>
      <c r="I73" s="4">
        <v>5600</v>
      </c>
      <c r="J73" s="4">
        <f t="shared" si="2"/>
        <v>5600</v>
      </c>
      <c r="K73" s="4"/>
    </row>
    <row r="74" spans="1:11">
      <c r="A74" t="s">
        <v>50</v>
      </c>
      <c r="B74" s="1">
        <v>411</v>
      </c>
      <c r="C74" s="10"/>
      <c r="D74" s="1" t="s">
        <v>112</v>
      </c>
      <c r="E74" s="1"/>
      <c r="F74" s="1"/>
      <c r="G74" s="4"/>
      <c r="H74" s="4"/>
      <c r="I74" s="4">
        <v>12000</v>
      </c>
      <c r="J74" s="4">
        <f t="shared" si="2"/>
        <v>12000</v>
      </c>
      <c r="K74" s="4"/>
    </row>
    <row r="75" spans="1:11">
      <c r="A75" t="s">
        <v>50</v>
      </c>
      <c r="B75" s="1">
        <v>411</v>
      </c>
      <c r="C75" s="10"/>
      <c r="D75" s="1" t="s">
        <v>113</v>
      </c>
      <c r="E75" s="1"/>
      <c r="F75" s="1"/>
      <c r="G75" s="4"/>
      <c r="H75" s="4"/>
      <c r="I75" s="4">
        <v>5000</v>
      </c>
      <c r="J75" s="4">
        <f t="shared" si="2"/>
        <v>5000</v>
      </c>
      <c r="K75" s="4"/>
    </row>
    <row r="76" spans="1:11">
      <c r="A76" t="s">
        <v>50</v>
      </c>
      <c r="B76" s="1">
        <v>411</v>
      </c>
      <c r="C76" s="10"/>
      <c r="D76" s="1" t="s">
        <v>114</v>
      </c>
      <c r="E76" s="1"/>
      <c r="F76" s="1"/>
      <c r="G76" s="4"/>
      <c r="H76" s="4"/>
      <c r="I76" s="4">
        <v>11000</v>
      </c>
      <c r="J76" s="4">
        <f t="shared" si="2"/>
        <v>11000</v>
      </c>
      <c r="K76" s="4"/>
    </row>
    <row r="77" spans="1:11">
      <c r="A77" t="s">
        <v>47</v>
      </c>
      <c r="B77" s="1">
        <v>412</v>
      </c>
      <c r="C77" s="10"/>
      <c r="D77" s="1" t="s">
        <v>115</v>
      </c>
      <c r="E77" s="1"/>
      <c r="F77" s="1"/>
      <c r="G77" s="4"/>
      <c r="H77" s="4">
        <v>16500</v>
      </c>
      <c r="I77" s="4"/>
      <c r="J77" s="4">
        <f t="shared" si="2"/>
        <v>16500</v>
      </c>
      <c r="K77" s="4"/>
    </row>
    <row r="78" spans="1:11">
      <c r="A78" t="s">
        <v>19</v>
      </c>
      <c r="B78" s="1">
        <v>418</v>
      </c>
      <c r="C78" s="10"/>
      <c r="D78" s="1" t="s">
        <v>86</v>
      </c>
      <c r="E78" s="1"/>
      <c r="F78" s="1"/>
      <c r="G78" s="4"/>
      <c r="H78" s="4"/>
      <c r="I78" s="4">
        <v>1600</v>
      </c>
      <c r="J78" s="4">
        <f t="shared" si="2"/>
        <v>1600</v>
      </c>
      <c r="K78" s="3"/>
    </row>
    <row r="79" spans="1:11">
      <c r="A79" t="s">
        <v>19</v>
      </c>
      <c r="B79" s="1">
        <v>418</v>
      </c>
      <c r="C79" s="10"/>
      <c r="D79" s="1" t="s">
        <v>24</v>
      </c>
      <c r="E79" s="1"/>
      <c r="F79" s="1"/>
      <c r="G79" s="4"/>
      <c r="H79" s="4"/>
      <c r="I79" s="4">
        <v>25000</v>
      </c>
      <c r="J79" s="4">
        <f t="shared" si="2"/>
        <v>25000</v>
      </c>
      <c r="K79" s="3"/>
    </row>
    <row r="80" spans="1:11">
      <c r="A80" t="s">
        <v>47</v>
      </c>
      <c r="B80" s="1">
        <v>418</v>
      </c>
      <c r="C80" s="10"/>
      <c r="D80" s="1" t="s">
        <v>116</v>
      </c>
      <c r="E80" s="1"/>
      <c r="F80" s="1"/>
      <c r="G80" s="4"/>
      <c r="H80" s="4">
        <v>13000</v>
      </c>
      <c r="I80" s="4"/>
      <c r="J80" s="4">
        <f t="shared" si="2"/>
        <v>13000</v>
      </c>
      <c r="K80" s="3"/>
    </row>
    <row r="81" spans="1:11">
      <c r="A81" t="s">
        <v>50</v>
      </c>
      <c r="B81" s="1">
        <v>418</v>
      </c>
      <c r="C81" s="10"/>
      <c r="D81" s="1" t="s">
        <v>117</v>
      </c>
      <c r="E81" s="1"/>
      <c r="F81" s="1"/>
      <c r="G81" s="4"/>
      <c r="H81" s="4"/>
      <c r="I81" s="4">
        <v>14000</v>
      </c>
      <c r="J81" s="4">
        <f t="shared" si="2"/>
        <v>14000</v>
      </c>
      <c r="K81" s="3"/>
    </row>
    <row r="82" spans="1:11">
      <c r="A82" t="s">
        <v>47</v>
      </c>
      <c r="B82" s="1">
        <v>419</v>
      </c>
      <c r="C82" s="10"/>
      <c r="D82" s="1" t="s">
        <v>118</v>
      </c>
      <c r="E82" s="1"/>
      <c r="F82" s="1"/>
      <c r="G82" s="4">
        <v>15000</v>
      </c>
      <c r="H82" s="4"/>
      <c r="I82" s="4"/>
      <c r="J82" s="4">
        <f t="shared" si="2"/>
        <v>15000</v>
      </c>
      <c r="K82" s="3"/>
    </row>
    <row r="83" spans="1:11">
      <c r="A83" t="s">
        <v>50</v>
      </c>
      <c r="B83" s="1">
        <v>419</v>
      </c>
      <c r="C83" s="10"/>
      <c r="D83" s="1" t="s">
        <v>119</v>
      </c>
      <c r="E83" s="1"/>
      <c r="F83" s="1"/>
      <c r="G83" s="4"/>
      <c r="H83" s="4">
        <v>7000</v>
      </c>
      <c r="I83" s="4"/>
      <c r="J83" s="4">
        <f t="shared" si="2"/>
        <v>7000</v>
      </c>
      <c r="K83" s="3"/>
    </row>
    <row r="84" spans="1:11">
      <c r="A84" t="s">
        <v>19</v>
      </c>
      <c r="B84" s="9">
        <v>425</v>
      </c>
      <c r="C84" s="10"/>
      <c r="D84" s="1" t="s">
        <v>120</v>
      </c>
      <c r="E84" s="1"/>
      <c r="F84" s="1"/>
      <c r="G84" s="4"/>
      <c r="H84" s="4"/>
      <c r="I84" s="4">
        <v>1500</v>
      </c>
      <c r="J84" s="4">
        <f t="shared" si="2"/>
        <v>1500</v>
      </c>
      <c r="K84" s="3"/>
    </row>
    <row r="85" spans="1:11">
      <c r="A85" t="s">
        <v>19</v>
      </c>
      <c r="B85" s="9">
        <v>450</v>
      </c>
      <c r="C85" s="10"/>
      <c r="D85" s="1" t="s">
        <v>121</v>
      </c>
      <c r="E85" s="1"/>
      <c r="F85" s="1"/>
      <c r="G85" s="4">
        <v>154500</v>
      </c>
      <c r="H85" s="4"/>
      <c r="I85" s="4"/>
      <c r="J85" s="4">
        <f t="shared" si="2"/>
        <v>154500</v>
      </c>
      <c r="K85" s="60">
        <v>55549.47</v>
      </c>
    </row>
    <row r="86" spans="1:11" ht="13">
      <c r="B86" s="1"/>
      <c r="C86" s="10"/>
      <c r="D86" s="1"/>
      <c r="E86" s="5" t="s">
        <v>157</v>
      </c>
      <c r="F86" s="1"/>
      <c r="G86" s="22">
        <f>SUM(G66:G85)</f>
        <v>206000</v>
      </c>
      <c r="H86" s="22">
        <f>SUM(H66:H85)</f>
        <v>41500</v>
      </c>
      <c r="I86" s="22">
        <f>SUM(I66:I85)</f>
        <v>225900</v>
      </c>
      <c r="J86" s="22">
        <f>SUM(J66:J85)</f>
        <v>473400</v>
      </c>
      <c r="K86" s="22">
        <f>SUM(K66:K85)</f>
        <v>55549.47</v>
      </c>
    </row>
    <row r="87" spans="1:11" ht="13">
      <c r="B87" s="1"/>
      <c r="C87" s="10"/>
      <c r="D87" s="1"/>
      <c r="E87" s="5"/>
      <c r="F87" s="1"/>
      <c r="G87" s="6"/>
      <c r="H87" s="6"/>
      <c r="I87" s="6"/>
      <c r="J87" s="6"/>
      <c r="K87" s="3"/>
    </row>
    <row r="88" spans="1:11" ht="13">
      <c r="B88" s="7" t="s">
        <v>13</v>
      </c>
      <c r="C88" s="7"/>
      <c r="D88" s="1"/>
      <c r="E88" s="5"/>
      <c r="F88" s="1"/>
      <c r="G88" s="6"/>
      <c r="H88" s="6"/>
      <c r="I88" s="6"/>
      <c r="J88" s="6"/>
      <c r="K88" s="3"/>
    </row>
    <row r="89" spans="1:11" ht="13">
      <c r="A89" t="s">
        <v>19</v>
      </c>
      <c r="B89" s="1">
        <v>501</v>
      </c>
      <c r="C89" s="10"/>
      <c r="D89" s="1" t="s">
        <v>25</v>
      </c>
      <c r="E89" s="5"/>
      <c r="F89" s="1"/>
      <c r="G89" s="56">
        <v>0</v>
      </c>
      <c r="H89" s="56">
        <v>0</v>
      </c>
      <c r="I89" s="56">
        <v>34100</v>
      </c>
      <c r="J89" s="56">
        <f t="shared" ref="J89:J95" si="3">SUM(G89:I89)</f>
        <v>34100</v>
      </c>
      <c r="K89" s="3"/>
    </row>
    <row r="90" spans="1:11" ht="13">
      <c r="A90" t="s">
        <v>19</v>
      </c>
      <c r="B90" s="1">
        <v>501</v>
      </c>
      <c r="C90" s="10"/>
      <c r="D90" s="1" t="s">
        <v>14</v>
      </c>
      <c r="E90" s="5"/>
      <c r="F90" s="1"/>
      <c r="G90" s="4"/>
      <c r="H90" s="4"/>
      <c r="I90" s="4">
        <v>60000</v>
      </c>
      <c r="J90" s="4">
        <f t="shared" si="3"/>
        <v>60000</v>
      </c>
      <c r="K90" s="3"/>
    </row>
    <row r="91" spans="1:11" ht="13">
      <c r="A91" t="s">
        <v>19</v>
      </c>
      <c r="B91" s="1">
        <v>501</v>
      </c>
      <c r="C91" s="10"/>
      <c r="D91" s="1" t="s">
        <v>15</v>
      </c>
      <c r="E91" s="5"/>
      <c r="F91" s="1"/>
      <c r="G91" s="4"/>
      <c r="H91" s="4"/>
      <c r="I91" s="4">
        <v>20000</v>
      </c>
      <c r="J91" s="4">
        <f t="shared" si="3"/>
        <v>20000</v>
      </c>
      <c r="K91" s="3"/>
    </row>
    <row r="92" spans="1:11" ht="13">
      <c r="A92" t="s">
        <v>19</v>
      </c>
      <c r="B92" s="1">
        <v>501</v>
      </c>
      <c r="C92" s="10"/>
      <c r="D92" s="1" t="s">
        <v>20</v>
      </c>
      <c r="E92" s="5"/>
      <c r="F92" s="1"/>
      <c r="G92" s="4"/>
      <c r="H92" s="4"/>
      <c r="I92" s="4">
        <v>7875</v>
      </c>
      <c r="J92" s="4">
        <f t="shared" si="3"/>
        <v>7875</v>
      </c>
      <c r="K92" s="3"/>
    </row>
    <row r="93" spans="1:11" ht="13">
      <c r="A93" t="s">
        <v>19</v>
      </c>
      <c r="B93" s="1">
        <v>501</v>
      </c>
      <c r="C93" s="10"/>
      <c r="D93" s="1" t="s">
        <v>21</v>
      </c>
      <c r="E93" s="5"/>
      <c r="F93" s="1"/>
      <c r="G93" s="4"/>
      <c r="H93" s="4"/>
      <c r="I93" s="4">
        <v>3780</v>
      </c>
      <c r="J93" s="4">
        <f t="shared" si="3"/>
        <v>3780</v>
      </c>
      <c r="K93" s="3"/>
    </row>
    <row r="94" spans="1:11" ht="13">
      <c r="A94" t="s">
        <v>19</v>
      </c>
      <c r="B94" s="1">
        <v>501</v>
      </c>
      <c r="C94" s="10"/>
      <c r="D94" s="1" t="s">
        <v>122</v>
      </c>
      <c r="E94" s="5"/>
      <c r="F94" s="1"/>
      <c r="G94" s="11"/>
      <c r="H94" s="11"/>
      <c r="I94" s="11">
        <v>16300</v>
      </c>
      <c r="J94" s="4">
        <f t="shared" si="3"/>
        <v>16300</v>
      </c>
      <c r="K94" s="3"/>
    </row>
    <row r="95" spans="1:11" ht="13">
      <c r="A95" t="s">
        <v>19</v>
      </c>
      <c r="B95" s="1">
        <v>501</v>
      </c>
      <c r="C95" s="10"/>
      <c r="D95" s="1" t="s">
        <v>120</v>
      </c>
      <c r="E95" s="5"/>
      <c r="F95" s="1"/>
      <c r="G95" s="4"/>
      <c r="H95" s="4"/>
      <c r="I95" s="4">
        <v>1500</v>
      </c>
      <c r="J95" s="4">
        <f t="shared" si="3"/>
        <v>1500</v>
      </c>
      <c r="K95" s="3"/>
    </row>
    <row r="96" spans="1:11" ht="13">
      <c r="B96" s="1"/>
      <c r="C96" s="10"/>
      <c r="D96" s="1"/>
      <c r="E96" s="5"/>
      <c r="F96" s="1"/>
      <c r="G96" s="4"/>
      <c r="H96" s="4"/>
      <c r="I96" s="4"/>
      <c r="J96" s="4"/>
      <c r="K96" s="60"/>
    </row>
    <row r="97" spans="1:11" ht="13">
      <c r="B97" s="1"/>
      <c r="C97" s="10"/>
      <c r="D97" s="1"/>
      <c r="E97" s="5" t="s">
        <v>158</v>
      </c>
      <c r="F97" s="1"/>
      <c r="G97" s="22">
        <f>SUM(G89:G95)</f>
        <v>0</v>
      </c>
      <c r="H97" s="22">
        <f>SUM(H89:H95)</f>
        <v>0</v>
      </c>
      <c r="I97" s="22">
        <f>SUM(I89:I95)</f>
        <v>143555</v>
      </c>
      <c r="J97" s="22">
        <f>SUM(J89:J95)</f>
        <v>143555</v>
      </c>
      <c r="K97" s="22">
        <f>SUM(K89:K95)</f>
        <v>0</v>
      </c>
    </row>
    <row r="98" spans="1:11">
      <c r="B98" s="1"/>
      <c r="C98" s="10"/>
      <c r="D98" s="1"/>
      <c r="E98" s="1"/>
      <c r="F98" s="1"/>
      <c r="G98" s="4"/>
      <c r="H98" s="4"/>
      <c r="I98" s="4"/>
      <c r="J98" s="4"/>
      <c r="K98" s="3"/>
    </row>
    <row r="99" spans="1:11" ht="13.5" thickBot="1">
      <c r="B99" s="1"/>
      <c r="C99" s="10"/>
      <c r="D99" s="1"/>
      <c r="E99" s="5" t="s">
        <v>123</v>
      </c>
      <c r="F99" s="1"/>
      <c r="G99" s="61">
        <f>G42+G63+G86+G97</f>
        <v>714250</v>
      </c>
      <c r="H99" s="61">
        <f>H42+H63+H86+H97</f>
        <v>233600</v>
      </c>
      <c r="I99" s="16">
        <f>I42+I63+I86+I97</f>
        <v>728955</v>
      </c>
      <c r="J99" s="16">
        <f>J42+J63+J86+J97</f>
        <v>1676805</v>
      </c>
      <c r="K99" s="16">
        <f>K42+K63+K86+K97</f>
        <v>148795.07</v>
      </c>
    </row>
    <row r="100" spans="1:11" ht="13" thickTop="1"/>
    <row r="101" spans="1:11">
      <c r="E101" t="s">
        <v>159</v>
      </c>
      <c r="G101" s="35">
        <f>+G99</f>
        <v>714250</v>
      </c>
      <c r="H101" s="62">
        <f>+G101+H99</f>
        <v>947850</v>
      </c>
    </row>
    <row r="102" spans="1:11">
      <c r="A102" t="s">
        <v>160</v>
      </c>
    </row>
    <row r="103" spans="1:11">
      <c r="A103" t="s">
        <v>161</v>
      </c>
    </row>
    <row r="104" spans="1:11">
      <c r="A104" t="s">
        <v>162</v>
      </c>
    </row>
    <row r="105" spans="1:11" ht="13">
      <c r="E105" s="5" t="s">
        <v>145</v>
      </c>
      <c r="G105" s="15"/>
    </row>
    <row r="106" spans="1:11">
      <c r="E106" s="1" t="s">
        <v>146</v>
      </c>
      <c r="G106" s="15">
        <v>33347</v>
      </c>
    </row>
    <row r="107" spans="1:11">
      <c r="E107" s="1" t="s">
        <v>147</v>
      </c>
      <c r="G107" s="15">
        <v>25475</v>
      </c>
    </row>
    <row r="108" spans="1:11">
      <c r="E108" s="1" t="s">
        <v>148</v>
      </c>
      <c r="G108" s="15">
        <v>2522.0100000000002</v>
      </c>
    </row>
    <row r="109" spans="1:11">
      <c r="E109" s="1" t="s">
        <v>143</v>
      </c>
      <c r="G109" s="15">
        <v>5966.78</v>
      </c>
    </row>
    <row r="110" spans="1:11">
      <c r="E110" s="1" t="s">
        <v>144</v>
      </c>
      <c r="G110" s="15">
        <v>8044</v>
      </c>
    </row>
    <row r="111" spans="1:11" ht="13.5" thickBot="1">
      <c r="G111" s="52">
        <f>SUM(G106:G110)</f>
        <v>75354.790000000008</v>
      </c>
    </row>
    <row r="112" spans="1:11" ht="13" thickTop="1">
      <c r="G112" s="15"/>
    </row>
    <row r="113" spans="5:5">
      <c r="E113" s="1" t="s">
        <v>167</v>
      </c>
    </row>
  </sheetData>
  <mergeCells count="7">
    <mergeCell ref="D28:E28"/>
    <mergeCell ref="G28:J28"/>
    <mergeCell ref="B7:C7"/>
    <mergeCell ref="B9:D9"/>
    <mergeCell ref="A24:L24"/>
    <mergeCell ref="A25:L25"/>
    <mergeCell ref="G27:J27"/>
  </mergeCells>
  <pageMargins left="0.67" right="0.33" top="0.5" bottom="0.25" header="0.5" footer="0.25"/>
  <pageSetup scale="58" orientation="portrait" r:id="rId1"/>
  <headerFooter alignWithMargins="0">
    <oddFooter>&amp;L&amp;D&amp;R&amp;P</oddFooter>
  </headerFooter>
  <rowBreaks count="1" manualBreakCount="1">
    <brk id="63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0" sqref="C40:L40"/>
    </sheetView>
  </sheetViews>
  <sheetFormatPr defaultRowHeight="12.5"/>
  <sheetData/>
  <phoneticPr fontId="36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"/>
  <sheetData/>
  <phoneticPr fontId="36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70"/>
  <sheetViews>
    <sheetView showGridLines="0" zoomScale="90" zoomScaleNormal="90" workbookViewId="0">
      <selection activeCell="K137" sqref="K137"/>
    </sheetView>
  </sheetViews>
  <sheetFormatPr defaultColWidth="9.08984375" defaultRowHeight="14.5"/>
  <cols>
    <col min="1" max="1" width="12.6328125" style="711" customWidth="1"/>
    <col min="2" max="2" width="6.90625" style="746" customWidth="1"/>
    <col min="3" max="3" width="13.36328125" style="711" customWidth="1"/>
    <col min="4" max="4" width="2.6328125" style="711" customWidth="1"/>
    <col min="5" max="5" width="2.36328125" style="711" customWidth="1"/>
    <col min="6" max="6" width="38.7265625" style="747" customWidth="1"/>
    <col min="7" max="7" width="2.453125" style="711" customWidth="1"/>
    <col min="8" max="8" width="14.6328125" style="725" customWidth="1"/>
    <col min="9" max="9" width="6.6328125" style="711" customWidth="1"/>
    <col min="10" max="10" width="14.6328125" style="711" customWidth="1"/>
    <col min="11" max="11" width="13.453125" style="711" bestFit="1" customWidth="1"/>
    <col min="12" max="12" width="2.08984375" style="711" customWidth="1"/>
    <col min="13" max="13" width="13.6328125" style="711" bestFit="1" customWidth="1"/>
    <col min="14" max="14" width="12.26953125" style="711" customWidth="1"/>
    <col min="15" max="15" width="9.08984375" style="711"/>
    <col min="16" max="16" width="10.1796875" style="711" bestFit="1" customWidth="1"/>
    <col min="17" max="16384" width="9.08984375" style="711"/>
  </cols>
  <sheetData>
    <row r="1" spans="1:14" ht="15.5">
      <c r="A1" s="490"/>
      <c r="B1" s="490"/>
      <c r="C1" s="490"/>
      <c r="D1" s="490"/>
      <c r="E1" s="490"/>
      <c r="F1" s="490"/>
      <c r="G1" s="490"/>
      <c r="H1" s="490"/>
      <c r="I1" s="490"/>
      <c r="J1" s="492"/>
      <c r="K1" s="492"/>
      <c r="L1" s="528"/>
      <c r="M1" s="490"/>
      <c r="N1" s="490"/>
    </row>
    <row r="2" spans="1:14" ht="15.5">
      <c r="A2" s="490"/>
      <c r="B2" s="490"/>
      <c r="C2" s="490"/>
      <c r="D2" s="490"/>
      <c r="E2" s="490"/>
      <c r="F2" s="490"/>
      <c r="G2" s="490"/>
      <c r="H2" s="490"/>
      <c r="I2" s="490"/>
      <c r="J2" s="492"/>
      <c r="K2" s="492"/>
      <c r="L2" s="528"/>
      <c r="M2" s="490"/>
      <c r="N2" s="490"/>
    </row>
    <row r="3" spans="1:14" ht="15.5">
      <c r="A3" s="490"/>
      <c r="B3" s="490"/>
      <c r="C3" s="490"/>
      <c r="D3" s="490"/>
      <c r="E3" s="490"/>
      <c r="F3" s="490"/>
      <c r="G3" s="490"/>
      <c r="H3" s="490"/>
      <c r="I3" s="490"/>
      <c r="J3" s="492"/>
      <c r="K3" s="492"/>
      <c r="L3" s="528"/>
      <c r="M3" s="490"/>
      <c r="N3" s="490"/>
    </row>
    <row r="4" spans="1:14" ht="15.5">
      <c r="A4" s="490"/>
      <c r="B4" s="490"/>
      <c r="C4" s="490"/>
      <c r="D4" s="490"/>
      <c r="E4" s="490"/>
      <c r="F4" s="490"/>
      <c r="G4" s="490"/>
      <c r="H4" s="490"/>
      <c r="I4" s="490"/>
      <c r="J4" s="492"/>
      <c r="K4" s="492"/>
      <c r="L4" s="528"/>
      <c r="M4" s="490"/>
      <c r="N4" s="490"/>
    </row>
    <row r="5" spans="1:14" ht="15.5">
      <c r="A5" s="490"/>
      <c r="B5" s="490"/>
      <c r="C5" s="490"/>
      <c r="D5" s="490"/>
      <c r="E5" s="490"/>
      <c r="F5" s="490"/>
      <c r="G5" s="490"/>
      <c r="H5" s="490"/>
      <c r="I5" s="490"/>
      <c r="J5" s="492"/>
      <c r="K5" s="492"/>
      <c r="L5" s="528"/>
      <c r="M5" s="490"/>
      <c r="N5" s="490"/>
    </row>
    <row r="6" spans="1:14" ht="15.5">
      <c r="A6" s="490"/>
      <c r="B6" s="490"/>
      <c r="C6" s="490"/>
      <c r="D6" s="490"/>
      <c r="E6" s="490"/>
      <c r="F6" s="490"/>
      <c r="G6" s="490"/>
      <c r="H6" s="490"/>
      <c r="I6" s="490"/>
      <c r="J6" s="492"/>
      <c r="K6" s="492"/>
      <c r="L6" s="528"/>
      <c r="M6" s="490"/>
      <c r="N6" s="490"/>
    </row>
    <row r="7" spans="1:14" ht="15.5">
      <c r="A7" s="490"/>
      <c r="B7" s="490"/>
      <c r="C7" s="490"/>
      <c r="D7" s="490"/>
      <c r="E7" s="490"/>
      <c r="F7" s="490"/>
      <c r="G7" s="490"/>
      <c r="H7" s="490"/>
      <c r="I7" s="490"/>
      <c r="J7" s="492"/>
      <c r="K7" s="492"/>
      <c r="L7" s="528"/>
      <c r="M7" s="490"/>
      <c r="N7" s="490"/>
    </row>
    <row r="8" spans="1:14" ht="15.5">
      <c r="A8" s="490"/>
      <c r="B8" s="490"/>
      <c r="C8" s="490"/>
      <c r="D8" s="490"/>
      <c r="E8" s="490"/>
      <c r="F8" s="490"/>
      <c r="G8" s="490"/>
      <c r="H8" s="490"/>
      <c r="I8" s="490"/>
      <c r="J8" s="492"/>
      <c r="K8" s="492"/>
      <c r="L8" s="528"/>
      <c r="M8" s="490"/>
      <c r="N8" s="490"/>
    </row>
    <row r="9" spans="1:14" ht="15.5">
      <c r="A9" s="490"/>
      <c r="B9" s="490"/>
      <c r="C9" s="490"/>
      <c r="D9" s="490"/>
      <c r="E9" s="490"/>
      <c r="F9" s="490"/>
      <c r="G9" s="490"/>
      <c r="H9" s="490"/>
      <c r="I9" s="490"/>
      <c r="J9" s="492"/>
      <c r="K9" s="492"/>
      <c r="L9" s="528"/>
      <c r="M9" s="490"/>
      <c r="N9" s="490"/>
    </row>
    <row r="10" spans="1:14" ht="15.5">
      <c r="A10" s="490"/>
      <c r="B10" s="490"/>
      <c r="C10" s="490"/>
      <c r="D10" s="490"/>
      <c r="E10" s="490"/>
      <c r="F10" s="490"/>
      <c r="G10" s="490"/>
      <c r="H10" s="490"/>
      <c r="I10" s="490"/>
      <c r="J10" s="492"/>
      <c r="K10" s="492"/>
      <c r="L10" s="528"/>
      <c r="M10" s="490"/>
      <c r="N10" s="490"/>
    </row>
    <row r="11" spans="1:14" ht="15.5">
      <c r="A11" s="490"/>
      <c r="B11" s="490"/>
      <c r="C11" s="490"/>
      <c r="D11" s="490"/>
      <c r="E11" s="490"/>
      <c r="F11" s="490"/>
      <c r="G11" s="490"/>
      <c r="H11" s="490"/>
      <c r="I11" s="490"/>
      <c r="J11" s="492"/>
      <c r="K11" s="492"/>
      <c r="L11" s="528"/>
      <c r="M11" s="490"/>
      <c r="N11" s="490"/>
    </row>
    <row r="12" spans="1:14" ht="15.5">
      <c r="A12" s="490"/>
      <c r="B12" s="490" t="s">
        <v>70</v>
      </c>
      <c r="C12" s="490"/>
      <c r="D12" s="930"/>
      <c r="E12" s="931"/>
      <c r="F12" s="931">
        <v>43987</v>
      </c>
      <c r="G12" s="491"/>
      <c r="H12" s="492"/>
      <c r="I12" s="493"/>
      <c r="J12" s="490"/>
      <c r="K12" s="490"/>
      <c r="L12" s="494"/>
      <c r="M12" s="490"/>
      <c r="N12" s="490"/>
    </row>
    <row r="13" spans="1:14" ht="15.5">
      <c r="A13" s="490"/>
      <c r="B13" s="490"/>
      <c r="C13" s="490"/>
      <c r="D13" s="490"/>
      <c r="E13" s="490"/>
      <c r="F13" s="490"/>
      <c r="G13" s="490"/>
      <c r="H13" s="492"/>
      <c r="I13" s="493"/>
      <c r="J13" s="490"/>
      <c r="K13" s="490"/>
      <c r="L13" s="494"/>
      <c r="M13" s="490"/>
      <c r="N13" s="490"/>
    </row>
    <row r="14" spans="1:14" ht="15.5">
      <c r="A14" s="490"/>
      <c r="B14" s="490" t="s">
        <v>71</v>
      </c>
      <c r="C14" s="490"/>
      <c r="E14" s="490" t="s">
        <v>72</v>
      </c>
      <c r="F14" s="490"/>
      <c r="G14" s="490"/>
      <c r="H14" s="492"/>
      <c r="I14" s="493"/>
      <c r="J14" s="490"/>
      <c r="K14" s="490"/>
      <c r="L14" s="494"/>
      <c r="M14" s="490"/>
      <c r="N14" s="490"/>
    </row>
    <row r="15" spans="1:14" ht="15.5">
      <c r="A15" s="490"/>
      <c r="B15" s="490"/>
      <c r="C15" s="490"/>
      <c r="E15" s="490"/>
      <c r="F15" s="490"/>
      <c r="G15" s="490"/>
      <c r="H15" s="492"/>
      <c r="I15" s="493"/>
      <c r="J15" s="490"/>
      <c r="K15" s="490"/>
      <c r="L15" s="494"/>
      <c r="M15" s="490"/>
      <c r="N15" s="490"/>
    </row>
    <row r="16" spans="1:14" ht="15.5">
      <c r="A16" s="490"/>
      <c r="B16" s="490" t="s">
        <v>73</v>
      </c>
      <c r="C16" s="490"/>
      <c r="E16" s="490" t="s">
        <v>958</v>
      </c>
      <c r="F16" s="490"/>
      <c r="G16" s="490"/>
      <c r="H16" s="492"/>
      <c r="I16" s="493"/>
      <c r="J16" s="490"/>
      <c r="K16" s="490"/>
      <c r="L16" s="494"/>
      <c r="M16" s="490"/>
      <c r="N16" s="490"/>
    </row>
    <row r="17" spans="1:14" ht="15.5">
      <c r="A17" s="490"/>
      <c r="B17" s="490"/>
      <c r="C17" s="490"/>
      <c r="E17" s="490"/>
      <c r="F17" s="490"/>
      <c r="G17" s="490"/>
      <c r="H17" s="492"/>
      <c r="I17" s="493"/>
      <c r="J17" s="490"/>
      <c r="K17" s="490"/>
      <c r="L17" s="494"/>
      <c r="M17" s="490"/>
      <c r="N17" s="490"/>
    </row>
    <row r="18" spans="1:14" ht="15.5">
      <c r="A18" s="490"/>
      <c r="B18" s="490" t="s">
        <v>75</v>
      </c>
      <c r="C18" s="490"/>
      <c r="E18" s="490" t="s">
        <v>959</v>
      </c>
      <c r="F18" s="490"/>
      <c r="G18" s="490"/>
      <c r="H18" s="492"/>
      <c r="I18" s="493"/>
      <c r="J18" s="490"/>
      <c r="K18" s="490"/>
      <c r="L18" s="494"/>
      <c r="M18" s="490"/>
      <c r="N18" s="490"/>
    </row>
    <row r="19" spans="1:14" ht="15.5">
      <c r="A19" s="490"/>
      <c r="B19" s="490"/>
      <c r="C19" s="490"/>
      <c r="E19" s="490"/>
      <c r="F19" s="490"/>
      <c r="G19" s="490"/>
      <c r="H19" s="492"/>
      <c r="I19" s="493"/>
      <c r="J19" s="490"/>
      <c r="K19" s="490"/>
      <c r="L19" s="494"/>
      <c r="M19" s="493"/>
      <c r="N19" s="493"/>
    </row>
    <row r="20" spans="1:14" ht="15.5">
      <c r="A20" s="490"/>
      <c r="B20" s="490"/>
      <c r="C20" s="490"/>
      <c r="E20" s="490" t="s">
        <v>962</v>
      </c>
      <c r="G20" s="490"/>
      <c r="H20" s="492"/>
      <c r="I20" s="493"/>
      <c r="J20" s="490"/>
      <c r="K20" s="490"/>
      <c r="L20" s="494"/>
      <c r="M20" s="493"/>
      <c r="N20" s="493"/>
    </row>
    <row r="21" spans="1:14" ht="15.5">
      <c r="A21" s="490"/>
      <c r="B21" s="490"/>
      <c r="C21" s="490"/>
      <c r="E21" s="490" t="s">
        <v>963</v>
      </c>
      <c r="G21" s="490"/>
      <c r="H21" s="492"/>
      <c r="I21" s="493"/>
      <c r="J21" s="490"/>
      <c r="K21" s="490"/>
      <c r="L21" s="494"/>
      <c r="M21" s="490"/>
      <c r="N21" s="490"/>
    </row>
    <row r="22" spans="1:14" ht="15.5">
      <c r="A22" s="490"/>
      <c r="B22" s="490"/>
      <c r="C22" s="490"/>
      <c r="E22" s="490" t="s">
        <v>964</v>
      </c>
      <c r="G22" s="490"/>
      <c r="H22" s="492"/>
      <c r="I22" s="493"/>
      <c r="J22" s="490"/>
      <c r="K22" s="490"/>
      <c r="L22" s="494"/>
      <c r="M22" s="490"/>
      <c r="N22" s="490"/>
    </row>
    <row r="23" spans="1:14" ht="15.5">
      <c r="A23" s="490"/>
      <c r="B23" s="490"/>
      <c r="C23" s="490"/>
      <c r="D23" s="490"/>
      <c r="E23" s="490"/>
      <c r="F23" s="490"/>
      <c r="G23" s="490"/>
      <c r="H23" s="492"/>
      <c r="I23" s="493"/>
      <c r="J23" s="490"/>
      <c r="K23" s="490"/>
      <c r="L23" s="494"/>
      <c r="M23" s="490"/>
      <c r="N23" s="490"/>
    </row>
    <row r="24" spans="1:14" ht="15.5">
      <c r="A24" s="490"/>
      <c r="B24" s="490"/>
      <c r="C24" s="490"/>
      <c r="D24" s="490"/>
      <c r="E24" s="490" t="s">
        <v>704</v>
      </c>
      <c r="F24" s="490"/>
      <c r="G24" s="490"/>
      <c r="H24" s="492"/>
      <c r="I24" s="493"/>
      <c r="J24" s="490"/>
      <c r="K24" s="490"/>
      <c r="L24" s="494"/>
      <c r="M24" s="490"/>
      <c r="N24" s="490"/>
    </row>
    <row r="25" spans="1:14" ht="15.5">
      <c r="A25" s="490"/>
      <c r="B25" s="490"/>
      <c r="C25" s="490"/>
      <c r="D25" s="490"/>
      <c r="E25" s="490"/>
      <c r="F25" s="490"/>
      <c r="G25" s="490"/>
      <c r="H25" s="492"/>
      <c r="I25" s="493"/>
      <c r="J25" s="490"/>
      <c r="K25" s="490"/>
      <c r="L25" s="494"/>
      <c r="M25" s="490"/>
      <c r="N25" s="490"/>
    </row>
    <row r="26" spans="1:14" ht="15.5">
      <c r="A26" s="490"/>
      <c r="B26" s="490"/>
      <c r="C26" s="490"/>
      <c r="D26" s="490"/>
      <c r="E26" s="490"/>
      <c r="F26" s="490"/>
      <c r="G26" s="490"/>
      <c r="H26" s="492"/>
      <c r="I26" s="493"/>
      <c r="J26" s="490"/>
      <c r="K26" s="490"/>
      <c r="L26" s="494"/>
      <c r="M26" s="490"/>
      <c r="N26" s="490"/>
    </row>
    <row r="27" spans="1:14" ht="15.5">
      <c r="A27" s="490"/>
      <c r="B27" s="490"/>
      <c r="C27" s="490"/>
      <c r="D27" s="490"/>
      <c r="E27" s="490"/>
      <c r="F27" s="490"/>
      <c r="G27" s="490"/>
      <c r="H27" s="492"/>
      <c r="I27" s="493"/>
      <c r="J27" s="490"/>
      <c r="K27" s="490"/>
      <c r="L27" s="494"/>
      <c r="M27" s="490"/>
      <c r="N27" s="490"/>
    </row>
    <row r="28" spans="1:14" ht="16" thickBot="1">
      <c r="A28" s="493"/>
      <c r="B28" s="493"/>
      <c r="C28" s="495"/>
      <c r="D28" s="496" t="s">
        <v>372</v>
      </c>
      <c r="E28" s="497"/>
      <c r="F28" s="493"/>
      <c r="G28" s="493"/>
      <c r="H28" s="1120" t="s">
        <v>960</v>
      </c>
      <c r="I28" s="1120"/>
      <c r="J28" s="1120"/>
      <c r="K28" s="1120"/>
      <c r="L28" s="1120"/>
      <c r="M28" s="1120"/>
      <c r="N28" s="497"/>
    </row>
    <row r="29" spans="1:14" ht="20">
      <c r="A29" s="490"/>
      <c r="B29" s="490"/>
      <c r="C29" s="498"/>
      <c r="D29" s="490"/>
      <c r="E29" s="499"/>
      <c r="F29" s="490"/>
      <c r="G29" s="490"/>
      <c r="H29" s="500" t="s">
        <v>3</v>
      </c>
      <c r="I29" s="1007"/>
      <c r="J29" s="1121" t="s">
        <v>567</v>
      </c>
      <c r="K29" s="1121"/>
      <c r="L29" s="501"/>
      <c r="M29" s="500" t="s">
        <v>125</v>
      </c>
      <c r="N29" s="500"/>
    </row>
    <row r="30" spans="1:14" ht="20">
      <c r="A30" s="490"/>
      <c r="B30" s="490"/>
      <c r="C30" s="498"/>
      <c r="D30" s="490"/>
      <c r="E30" s="498"/>
      <c r="F30" s="490"/>
      <c r="G30" s="490"/>
      <c r="H30" s="502"/>
      <c r="I30" s="502"/>
      <c r="J30" s="502"/>
      <c r="K30" s="502"/>
      <c r="L30" s="502"/>
      <c r="M30" s="503"/>
      <c r="N30" s="503"/>
    </row>
    <row r="31" spans="1:14" ht="15.5">
      <c r="A31" s="490"/>
      <c r="B31" s="490"/>
      <c r="C31" s="498"/>
      <c r="D31" s="493" t="s">
        <v>965</v>
      </c>
      <c r="E31" s="490"/>
      <c r="F31" s="490"/>
      <c r="G31" s="490"/>
      <c r="H31" s="504">
        <f>+H145</f>
        <v>821200</v>
      </c>
      <c r="I31" s="504"/>
      <c r="J31" s="504">
        <f>+J145</f>
        <v>126804.97</v>
      </c>
      <c r="K31" s="504">
        <f>+K145</f>
        <v>90000</v>
      </c>
      <c r="L31" s="504"/>
      <c r="M31" s="504">
        <f>+M145</f>
        <v>604395.03</v>
      </c>
      <c r="N31" s="505"/>
    </row>
    <row r="32" spans="1:14" ht="15.5">
      <c r="A32" s="490"/>
      <c r="B32" s="490"/>
      <c r="C32" s="498"/>
      <c r="D32" s="493"/>
      <c r="E32" s="490"/>
      <c r="F32" s="490"/>
      <c r="G32" s="490"/>
      <c r="H32" s="504"/>
      <c r="I32" s="504"/>
      <c r="J32" s="504"/>
      <c r="K32" s="504"/>
      <c r="L32" s="504"/>
      <c r="M32" s="504"/>
      <c r="N32" s="505"/>
    </row>
    <row r="33" spans="1:14" ht="15.5">
      <c r="A33" s="490"/>
      <c r="B33" s="490"/>
      <c r="C33" s="498"/>
      <c r="D33" s="506" t="s">
        <v>370</v>
      </c>
      <c r="E33" s="490"/>
      <c r="F33" s="490"/>
      <c r="G33" s="490"/>
      <c r="H33" s="504">
        <f>+H149</f>
        <v>0</v>
      </c>
      <c r="I33" s="504"/>
      <c r="J33" s="504">
        <f>+J149</f>
        <v>89833.49</v>
      </c>
      <c r="K33" s="504">
        <f>+K149</f>
        <v>0</v>
      </c>
      <c r="L33" s="507"/>
      <c r="M33" s="504">
        <f>+M149</f>
        <v>-89833.49</v>
      </c>
      <c r="N33" s="505"/>
    </row>
    <row r="34" spans="1:14" ht="20">
      <c r="A34" s="490"/>
      <c r="B34" s="490"/>
      <c r="C34" s="498"/>
      <c r="D34" s="498"/>
      <c r="E34" s="490"/>
      <c r="F34" s="490"/>
      <c r="G34" s="490"/>
      <c r="H34" s="502"/>
      <c r="I34" s="502"/>
      <c r="J34" s="502"/>
      <c r="K34" s="502"/>
      <c r="L34" s="502"/>
      <c r="M34" s="502"/>
      <c r="N34" s="503"/>
    </row>
    <row r="35" spans="1:14" ht="15.5">
      <c r="A35" s="490"/>
      <c r="B35" s="490"/>
      <c r="C35" s="498"/>
      <c r="D35" s="506" t="s">
        <v>966</v>
      </c>
      <c r="E35" s="490"/>
      <c r="F35" s="490"/>
      <c r="G35" s="490"/>
      <c r="H35" s="504">
        <f>+H154</f>
        <v>0</v>
      </c>
      <c r="I35" s="504"/>
      <c r="J35" s="504">
        <f>+J154</f>
        <v>35377.979999999996</v>
      </c>
      <c r="K35" s="504">
        <f>+K154</f>
        <v>0</v>
      </c>
      <c r="L35" s="507"/>
      <c r="M35" s="504">
        <f>+M154</f>
        <v>-35377.979999999996</v>
      </c>
      <c r="N35" s="505"/>
    </row>
    <row r="36" spans="1:14" ht="15.5">
      <c r="A36" s="490"/>
      <c r="B36" s="490"/>
      <c r="C36" s="498"/>
      <c r="D36" s="490"/>
      <c r="E36" s="490"/>
      <c r="F36" s="490"/>
      <c r="G36" s="490"/>
      <c r="H36" s="502"/>
      <c r="I36" s="502"/>
      <c r="J36" s="507"/>
      <c r="K36" s="507"/>
      <c r="L36" s="507"/>
      <c r="M36" s="508"/>
      <c r="N36" s="508"/>
    </row>
    <row r="37" spans="1:14" ht="16" thickBot="1">
      <c r="A37" s="490"/>
      <c r="B37" s="490"/>
      <c r="C37" s="498"/>
      <c r="D37" s="493" t="s">
        <v>129</v>
      </c>
      <c r="E37" s="490"/>
      <c r="F37" s="490"/>
      <c r="G37" s="490"/>
      <c r="H37" s="509">
        <f>SUM(H31:H36)</f>
        <v>821200</v>
      </c>
      <c r="I37" s="509"/>
      <c r="J37" s="509">
        <f>SUM(J31:J36)</f>
        <v>252016.44</v>
      </c>
      <c r="K37" s="509">
        <f>SUM(K31:K36)</f>
        <v>90000</v>
      </c>
      <c r="L37" s="504"/>
      <c r="M37" s="509">
        <f>SUM(M31:M36)</f>
        <v>479183.56000000006</v>
      </c>
      <c r="N37" s="504"/>
    </row>
    <row r="38" spans="1:14" ht="16" thickTop="1">
      <c r="A38" s="490"/>
      <c r="B38" s="490"/>
      <c r="C38" s="498"/>
      <c r="D38" s="493"/>
      <c r="E38" s="490"/>
      <c r="F38" s="490"/>
      <c r="G38" s="490"/>
      <c r="H38" s="504"/>
      <c r="I38" s="504"/>
      <c r="J38" s="504"/>
      <c r="K38" s="504"/>
      <c r="L38" s="504"/>
      <c r="M38" s="504"/>
      <c r="N38" s="504"/>
    </row>
    <row r="39" spans="1:14" ht="15.5">
      <c r="A39" s="490"/>
      <c r="B39" s="490"/>
      <c r="C39" s="498"/>
      <c r="D39" s="493"/>
      <c r="E39" s="490"/>
      <c r="F39" s="490"/>
      <c r="G39" s="490"/>
      <c r="H39" s="504"/>
      <c r="I39" s="504"/>
      <c r="J39" s="504"/>
      <c r="K39" s="504"/>
      <c r="L39" s="504"/>
      <c r="M39" s="504"/>
      <c r="N39" s="504"/>
    </row>
    <row r="40" spans="1:14" ht="15.5">
      <c r="A40" s="490"/>
      <c r="B40" s="490"/>
      <c r="C40" s="498"/>
      <c r="D40" s="493"/>
      <c r="E40" s="490"/>
      <c r="F40" s="490"/>
      <c r="G40" s="490"/>
      <c r="H40" s="504"/>
      <c r="I40" s="504"/>
      <c r="J40" s="504"/>
      <c r="K40" s="504"/>
      <c r="L40" s="504"/>
      <c r="M40" s="504"/>
      <c r="N40" s="504"/>
    </row>
    <row r="41" spans="1:14" ht="15.5">
      <c r="A41" s="490"/>
      <c r="B41" s="490"/>
      <c r="C41" s="498"/>
      <c r="D41" s="493"/>
      <c r="E41" s="490"/>
      <c r="F41" s="490"/>
      <c r="G41" s="490"/>
      <c r="H41" s="504"/>
      <c r="I41" s="504"/>
      <c r="J41" s="504"/>
      <c r="K41" s="504"/>
      <c r="L41" s="504"/>
      <c r="M41" s="504"/>
      <c r="N41" s="504"/>
    </row>
    <row r="42" spans="1:14" ht="15.5">
      <c r="A42" s="490"/>
      <c r="B42" s="490"/>
      <c r="C42" s="498"/>
      <c r="D42" s="493"/>
      <c r="E42" s="490"/>
      <c r="F42" s="490"/>
      <c r="G42" s="490"/>
      <c r="H42" s="504"/>
      <c r="I42" s="504"/>
      <c r="J42" s="504"/>
      <c r="K42" s="504"/>
      <c r="L42" s="504"/>
      <c r="M42" s="504"/>
      <c r="N42" s="504"/>
    </row>
    <row r="43" spans="1:14" ht="15.5">
      <c r="A43" s="490"/>
      <c r="B43" s="490"/>
      <c r="C43" s="498"/>
      <c r="D43" s="493"/>
      <c r="E43" s="490"/>
      <c r="F43" s="490"/>
      <c r="G43" s="490"/>
      <c r="H43" s="504"/>
      <c r="I43" s="504"/>
      <c r="J43" s="504"/>
      <c r="K43" s="504"/>
      <c r="L43" s="504"/>
      <c r="M43" s="504"/>
      <c r="N43" s="504"/>
    </row>
    <row r="44" spans="1:14" ht="15.5">
      <c r="A44" s="490"/>
      <c r="B44" s="490"/>
      <c r="C44" s="498"/>
      <c r="D44" s="493"/>
      <c r="E44" s="490"/>
      <c r="F44" s="490"/>
      <c r="G44" s="490"/>
      <c r="H44" s="504"/>
      <c r="I44" s="504"/>
      <c r="J44" s="504"/>
      <c r="K44" s="504"/>
      <c r="L44" s="504"/>
      <c r="M44" s="504"/>
      <c r="N44" s="504"/>
    </row>
    <row r="45" spans="1:14" ht="15.5">
      <c r="A45" s="490"/>
      <c r="B45" s="490"/>
      <c r="C45" s="498"/>
      <c r="D45" s="493"/>
      <c r="E45" s="490"/>
      <c r="F45" s="490"/>
      <c r="G45" s="490"/>
      <c r="H45" s="504"/>
      <c r="I45" s="504"/>
      <c r="J45" s="504"/>
      <c r="K45" s="504"/>
      <c r="L45" s="504"/>
      <c r="M45" s="504"/>
      <c r="N45" s="504"/>
    </row>
    <row r="46" spans="1:14" ht="15.5">
      <c r="A46" s="490"/>
      <c r="B46" s="490"/>
      <c r="C46" s="498"/>
      <c r="D46" s="493"/>
      <c r="E46" s="490"/>
      <c r="F46" s="490"/>
      <c r="G46" s="490"/>
      <c r="H46" s="504"/>
      <c r="I46" s="504"/>
      <c r="J46" s="504"/>
      <c r="K46" s="504"/>
      <c r="L46" s="504"/>
      <c r="M46" s="504"/>
      <c r="N46" s="504"/>
    </row>
    <row r="47" spans="1:14" ht="15.5">
      <c r="A47" s="490"/>
      <c r="B47" s="490"/>
      <c r="C47" s="498"/>
      <c r="D47" s="493"/>
      <c r="E47" s="490"/>
      <c r="F47" s="490"/>
      <c r="G47" s="490"/>
      <c r="H47" s="504"/>
      <c r="I47" s="504"/>
      <c r="J47" s="504"/>
      <c r="K47" s="504"/>
      <c r="L47" s="504"/>
      <c r="M47" s="504"/>
      <c r="N47" s="504"/>
    </row>
    <row r="48" spans="1:14" ht="15.5">
      <c r="A48" s="490"/>
      <c r="B48" s="490"/>
      <c r="C48" s="498"/>
      <c r="D48" s="493"/>
      <c r="E48" s="490"/>
      <c r="F48" s="490"/>
      <c r="G48" s="490"/>
      <c r="H48" s="504"/>
      <c r="I48" s="504"/>
      <c r="J48" s="504"/>
      <c r="K48" s="504"/>
      <c r="L48" s="504"/>
      <c r="M48" s="504"/>
      <c r="N48" s="504"/>
    </row>
    <row r="49" spans="1:14" ht="15.5">
      <c r="A49" s="490"/>
      <c r="B49" s="490"/>
      <c r="C49" s="498"/>
      <c r="D49" s="493"/>
      <c r="E49" s="490"/>
      <c r="F49" s="490"/>
      <c r="G49" s="490"/>
      <c r="H49" s="504"/>
      <c r="I49" s="504"/>
      <c r="J49" s="504"/>
      <c r="K49" s="504"/>
      <c r="L49" s="504"/>
      <c r="M49" s="504"/>
      <c r="N49" s="504"/>
    </row>
    <row r="50" spans="1:14" ht="15.5">
      <c r="A50" s="490"/>
      <c r="B50" s="490"/>
      <c r="C50" s="498"/>
      <c r="D50" s="493"/>
      <c r="E50" s="490"/>
      <c r="F50" s="490"/>
      <c r="G50" s="490"/>
      <c r="H50" s="504"/>
      <c r="I50" s="504"/>
      <c r="J50" s="504"/>
      <c r="K50" s="504"/>
      <c r="L50" s="504"/>
      <c r="M50" s="504"/>
      <c r="N50" s="504"/>
    </row>
    <row r="51" spans="1:14" ht="15.5">
      <c r="A51" s="490"/>
      <c r="B51" s="490"/>
      <c r="C51" s="498"/>
      <c r="D51" s="493"/>
      <c r="E51" s="490"/>
      <c r="F51" s="490"/>
      <c r="G51" s="490"/>
      <c r="H51" s="504"/>
      <c r="I51" s="504"/>
      <c r="J51" s="504"/>
      <c r="K51" s="504"/>
      <c r="L51" s="504"/>
      <c r="M51" s="504"/>
      <c r="N51" s="504"/>
    </row>
    <row r="52" spans="1:14" ht="15.5">
      <c r="A52" s="490"/>
      <c r="B52" s="490"/>
      <c r="C52" s="498"/>
      <c r="D52" s="493"/>
      <c r="E52" s="490"/>
      <c r="F52" s="490"/>
      <c r="G52" s="490"/>
      <c r="H52" s="504"/>
      <c r="I52" s="504"/>
      <c r="J52" s="504"/>
      <c r="K52" s="504"/>
      <c r="L52" s="504"/>
      <c r="M52" s="504"/>
      <c r="N52" s="504"/>
    </row>
    <row r="53" spans="1:14" ht="15.5">
      <c r="A53" s="490"/>
      <c r="B53" s="490"/>
      <c r="C53" s="498"/>
      <c r="D53" s="493"/>
      <c r="E53" s="490"/>
      <c r="F53" s="490"/>
      <c r="G53" s="490"/>
      <c r="H53" s="504"/>
      <c r="I53" s="504"/>
      <c r="J53" s="504"/>
      <c r="K53" s="504"/>
      <c r="L53" s="504"/>
      <c r="M53" s="504"/>
      <c r="N53" s="504"/>
    </row>
    <row r="54" spans="1:14" ht="15.5">
      <c r="A54" s="490"/>
      <c r="B54" s="490"/>
      <c r="C54" s="498"/>
      <c r="D54" s="493"/>
      <c r="E54" s="490"/>
      <c r="F54" s="490"/>
      <c r="G54" s="490"/>
      <c r="H54" s="504"/>
      <c r="I54" s="504"/>
      <c r="J54" s="504"/>
      <c r="K54" s="504"/>
      <c r="L54" s="504"/>
      <c r="M54" s="504"/>
      <c r="N54" s="504"/>
    </row>
    <row r="55" spans="1:14" ht="15.5">
      <c r="A55" s="490"/>
      <c r="B55" s="490"/>
      <c r="C55" s="498"/>
      <c r="D55" s="493"/>
      <c r="E55" s="490"/>
      <c r="F55" s="490"/>
      <c r="G55" s="490"/>
      <c r="H55" s="504"/>
      <c r="I55" s="504"/>
      <c r="J55" s="504"/>
      <c r="K55" s="504"/>
      <c r="L55" s="504"/>
      <c r="M55" s="504"/>
      <c r="N55" s="504"/>
    </row>
    <row r="56" spans="1:14" ht="15.5">
      <c r="A56" s="490"/>
      <c r="B56" s="490"/>
      <c r="C56" s="498"/>
      <c r="D56" s="493"/>
      <c r="E56" s="490"/>
      <c r="F56" s="490"/>
      <c r="G56" s="490"/>
      <c r="H56" s="504"/>
      <c r="I56" s="504"/>
      <c r="J56" s="504"/>
      <c r="K56" s="504"/>
      <c r="L56" s="504"/>
      <c r="M56" s="504"/>
      <c r="N56" s="504"/>
    </row>
    <row r="57" spans="1:14" ht="15.5">
      <c r="A57" s="490"/>
      <c r="B57" s="490"/>
      <c r="C57" s="498"/>
      <c r="D57" s="493"/>
      <c r="E57" s="490"/>
      <c r="F57" s="490"/>
      <c r="G57" s="490"/>
      <c r="H57" s="504"/>
      <c r="I57" s="504"/>
      <c r="J57" s="504"/>
      <c r="K57" s="504"/>
      <c r="L57" s="504"/>
      <c r="M57" s="504"/>
      <c r="N57" s="504"/>
    </row>
    <row r="58" spans="1:14" ht="15.5">
      <c r="A58" s="490"/>
      <c r="B58" s="490"/>
      <c r="C58" s="498"/>
      <c r="D58" s="493"/>
      <c r="E58" s="490"/>
      <c r="F58" s="490"/>
      <c r="G58" s="490"/>
      <c r="H58" s="504"/>
      <c r="I58" s="504"/>
      <c r="J58" s="504"/>
      <c r="K58" s="504"/>
      <c r="L58" s="504"/>
      <c r="M58" s="504"/>
      <c r="N58" s="504"/>
    </row>
    <row r="59" spans="1:14" ht="15.5">
      <c r="A59" s="490"/>
      <c r="B59" s="490"/>
      <c r="C59" s="498"/>
      <c r="D59" s="493"/>
      <c r="E59" s="490"/>
      <c r="F59" s="490"/>
      <c r="G59" s="490"/>
      <c r="H59" s="504"/>
      <c r="I59" s="504"/>
      <c r="J59" s="504"/>
      <c r="K59" s="504"/>
      <c r="L59" s="504"/>
      <c r="M59" s="504"/>
      <c r="N59" s="504"/>
    </row>
    <row r="60" spans="1:14" ht="15.5">
      <c r="A60" s="490"/>
      <c r="B60" s="490"/>
      <c r="C60" s="498"/>
      <c r="D60" s="493"/>
      <c r="E60" s="490"/>
      <c r="F60" s="490"/>
      <c r="G60" s="490"/>
      <c r="H60" s="504"/>
      <c r="I60" s="504"/>
      <c r="J60" s="504"/>
      <c r="K60" s="504"/>
      <c r="L60" s="504"/>
      <c r="M60" s="504"/>
      <c r="N60" s="504"/>
    </row>
    <row r="61" spans="1:14" ht="15.5">
      <c r="A61" s="490"/>
      <c r="B61" s="490"/>
      <c r="C61" s="498"/>
      <c r="D61" s="493"/>
      <c r="E61" s="490"/>
      <c r="F61" s="490"/>
      <c r="G61" s="490"/>
      <c r="H61" s="504"/>
      <c r="I61" s="504"/>
      <c r="J61" s="504"/>
      <c r="K61" s="504"/>
      <c r="L61" s="504"/>
      <c r="M61" s="504"/>
      <c r="N61" s="504"/>
    </row>
    <row r="62" spans="1:14" ht="15.5">
      <c r="A62" s="490"/>
      <c r="B62" s="490"/>
      <c r="C62" s="498"/>
      <c r="D62" s="493"/>
      <c r="E62" s="490"/>
      <c r="F62" s="490"/>
      <c r="G62" s="490"/>
      <c r="H62" s="504"/>
      <c r="I62" s="504"/>
      <c r="J62" s="504"/>
      <c r="K62" s="504"/>
      <c r="L62" s="504"/>
      <c r="M62" s="504"/>
      <c r="N62" s="504"/>
    </row>
    <row r="63" spans="1:14" ht="15.5">
      <c r="A63" s="490"/>
      <c r="B63" s="490"/>
      <c r="C63" s="498"/>
      <c r="D63" s="493"/>
      <c r="E63" s="490"/>
      <c r="F63" s="490"/>
      <c r="G63" s="490"/>
      <c r="H63" s="504"/>
      <c r="I63" s="504"/>
      <c r="J63" s="504"/>
      <c r="K63" s="504"/>
      <c r="L63" s="504"/>
      <c r="M63" s="504"/>
      <c r="N63" s="504"/>
    </row>
    <row r="64" spans="1:14" ht="15.5">
      <c r="A64" s="490"/>
      <c r="B64" s="490"/>
      <c r="C64" s="498"/>
      <c r="D64" s="493"/>
      <c r="E64" s="490"/>
      <c r="F64" s="490"/>
      <c r="G64" s="490"/>
      <c r="H64" s="504"/>
      <c r="I64" s="504"/>
      <c r="J64" s="504"/>
      <c r="K64" s="504"/>
      <c r="L64" s="504"/>
      <c r="M64" s="504"/>
      <c r="N64" s="504"/>
    </row>
    <row r="65" spans="1:14" ht="15.5">
      <c r="A65" s="490"/>
      <c r="B65" s="490"/>
      <c r="C65" s="498"/>
      <c r="D65" s="493"/>
      <c r="E65" s="490"/>
      <c r="F65" s="490"/>
      <c r="G65" s="490"/>
      <c r="H65" s="504"/>
      <c r="I65" s="504"/>
      <c r="J65" s="504"/>
      <c r="K65" s="504"/>
      <c r="L65" s="504"/>
      <c r="M65" s="504"/>
      <c r="N65" s="504"/>
    </row>
    <row r="66" spans="1:14" ht="15.5">
      <c r="A66" s="490"/>
      <c r="B66" s="490"/>
      <c r="C66" s="498"/>
      <c r="D66" s="493"/>
      <c r="E66" s="490"/>
      <c r="F66" s="490"/>
      <c r="G66" s="490"/>
      <c r="H66" s="504"/>
      <c r="I66" s="504"/>
      <c r="J66" s="504"/>
      <c r="K66" s="504"/>
      <c r="L66" s="504"/>
      <c r="M66" s="504"/>
      <c r="N66" s="504"/>
    </row>
    <row r="67" spans="1:14" ht="15.5">
      <c r="A67" s="490"/>
      <c r="B67" s="490"/>
      <c r="C67" s="498"/>
      <c r="D67" s="493"/>
      <c r="E67" s="490"/>
      <c r="F67" s="490"/>
      <c r="G67" s="490"/>
      <c r="H67" s="504"/>
      <c r="I67" s="504"/>
      <c r="J67" s="504"/>
      <c r="K67" s="504"/>
      <c r="L67" s="504"/>
      <c r="M67" s="504"/>
      <c r="N67" s="504"/>
    </row>
    <row r="68" spans="1:14" ht="15.5">
      <c r="A68" s="490"/>
      <c r="B68" s="490"/>
      <c r="C68" s="498"/>
      <c r="D68" s="493"/>
      <c r="E68" s="490"/>
      <c r="F68" s="490"/>
      <c r="G68" s="490"/>
      <c r="H68" s="504"/>
      <c r="I68" s="504"/>
      <c r="J68" s="504"/>
      <c r="K68" s="504"/>
      <c r="L68" s="504"/>
      <c r="M68" s="504"/>
      <c r="N68" s="504"/>
    </row>
    <row r="69" spans="1:14" ht="15.5">
      <c r="A69" s="490"/>
      <c r="B69" s="490"/>
      <c r="C69" s="498"/>
      <c r="D69" s="493"/>
      <c r="E69" s="490"/>
      <c r="F69" s="490"/>
      <c r="G69" s="490"/>
      <c r="H69" s="504"/>
      <c r="I69" s="504"/>
      <c r="J69" s="504"/>
      <c r="K69" s="504"/>
      <c r="L69" s="504"/>
      <c r="M69" s="504"/>
      <c r="N69" s="504"/>
    </row>
    <row r="70" spans="1:14" ht="15.5">
      <c r="A70" s="490"/>
      <c r="B70" s="490"/>
      <c r="C70" s="498"/>
      <c r="D70" s="493"/>
      <c r="E70" s="490"/>
      <c r="F70" s="490"/>
      <c r="G70" s="490"/>
      <c r="H70" s="504"/>
      <c r="I70" s="504"/>
      <c r="J70" s="504"/>
      <c r="K70" s="504"/>
      <c r="L70" s="504"/>
      <c r="M70" s="504"/>
      <c r="N70" s="504"/>
    </row>
    <row r="71" spans="1:14" ht="15.5">
      <c r="A71" s="490"/>
      <c r="B71" s="490"/>
      <c r="C71" s="498"/>
      <c r="D71" s="493"/>
      <c r="E71" s="490"/>
      <c r="F71" s="490"/>
      <c r="G71" s="490"/>
      <c r="H71" s="504"/>
      <c r="I71" s="504"/>
      <c r="J71" s="504"/>
      <c r="K71" s="504"/>
      <c r="L71" s="504"/>
      <c r="M71" s="504"/>
      <c r="N71" s="504"/>
    </row>
    <row r="72" spans="1:14" ht="15.5">
      <c r="A72" s="490"/>
      <c r="B72" s="490"/>
      <c r="C72" s="498"/>
      <c r="D72" s="493"/>
      <c r="E72" s="490"/>
      <c r="F72" s="490"/>
      <c r="G72" s="490"/>
      <c r="H72" s="504"/>
      <c r="I72" s="504"/>
      <c r="J72" s="504"/>
      <c r="K72" s="504"/>
      <c r="L72" s="504"/>
      <c r="M72" s="504"/>
      <c r="N72" s="504"/>
    </row>
    <row r="73" spans="1:14" ht="15.5">
      <c r="A73" s="490"/>
      <c r="B73" s="490"/>
      <c r="C73" s="498"/>
      <c r="D73" s="493"/>
      <c r="E73" s="490"/>
      <c r="F73" s="490"/>
      <c r="G73" s="490"/>
      <c r="H73" s="504"/>
      <c r="I73" s="504"/>
      <c r="J73" s="504"/>
      <c r="K73" s="504"/>
      <c r="L73" s="504"/>
      <c r="M73" s="504"/>
      <c r="N73" s="504"/>
    </row>
    <row r="74" spans="1:14" ht="15.5">
      <c r="A74" s="490"/>
      <c r="B74" s="490"/>
      <c r="C74" s="498"/>
      <c r="D74" s="493"/>
      <c r="E74" s="490"/>
      <c r="F74" s="490"/>
      <c r="G74" s="490"/>
      <c r="H74" s="504"/>
      <c r="I74" s="504"/>
      <c r="J74" s="504"/>
      <c r="K74" s="504"/>
      <c r="L74" s="504"/>
      <c r="M74" s="504"/>
      <c r="N74" s="504"/>
    </row>
    <row r="75" spans="1:14" ht="15.5">
      <c r="A75" s="490"/>
      <c r="B75" s="490"/>
      <c r="C75" s="498"/>
      <c r="D75" s="493"/>
      <c r="E75" s="490"/>
      <c r="F75" s="490"/>
      <c r="G75" s="490"/>
      <c r="H75" s="504"/>
      <c r="I75" s="504"/>
      <c r="J75" s="504"/>
      <c r="K75" s="504"/>
      <c r="L75" s="504"/>
      <c r="M75" s="504"/>
      <c r="N75" s="504"/>
    </row>
    <row r="76" spans="1:14" ht="15.5">
      <c r="A76" s="490"/>
      <c r="B76" s="490"/>
      <c r="C76" s="498"/>
      <c r="D76" s="493"/>
      <c r="E76" s="490"/>
      <c r="F76" s="490"/>
      <c r="G76" s="490"/>
      <c r="H76" s="504"/>
      <c r="I76" s="504"/>
      <c r="J76" s="504"/>
      <c r="K76" s="504"/>
      <c r="L76" s="504"/>
      <c r="M76" s="504"/>
      <c r="N76" s="504"/>
    </row>
    <row r="77" spans="1:14" ht="15.5">
      <c r="A77" s="490"/>
      <c r="B77" s="490"/>
      <c r="C77" s="498"/>
      <c r="D77" s="493"/>
      <c r="E77" s="490"/>
      <c r="F77" s="490"/>
      <c r="G77" s="490"/>
      <c r="H77" s="504"/>
      <c r="I77" s="504"/>
      <c r="J77" s="504"/>
      <c r="K77" s="504"/>
      <c r="L77" s="504"/>
      <c r="M77" s="504"/>
      <c r="N77" s="504"/>
    </row>
    <row r="78" spans="1:14" ht="15.5">
      <c r="A78" s="490"/>
      <c r="B78" s="490"/>
      <c r="C78" s="498"/>
      <c r="D78" s="493"/>
      <c r="E78" s="490"/>
      <c r="F78" s="490"/>
      <c r="G78" s="490"/>
      <c r="H78" s="504"/>
      <c r="I78" s="504"/>
      <c r="J78" s="504"/>
      <c r="K78" s="504"/>
      <c r="L78" s="504"/>
      <c r="M78" s="504"/>
      <c r="N78" s="504"/>
    </row>
    <row r="79" spans="1:14" ht="15.5">
      <c r="A79" s="490"/>
      <c r="B79" s="490"/>
      <c r="C79" s="498"/>
      <c r="D79" s="493"/>
      <c r="E79" s="490"/>
      <c r="F79" s="490"/>
      <c r="G79" s="490"/>
      <c r="H79" s="504"/>
      <c r="I79" s="504"/>
      <c r="J79" s="504"/>
      <c r="K79" s="504"/>
      <c r="L79" s="504"/>
      <c r="M79" s="504"/>
      <c r="N79" s="504"/>
    </row>
    <row r="80" spans="1:14" ht="15.5">
      <c r="A80" s="490"/>
      <c r="B80" s="490"/>
      <c r="C80" s="498"/>
      <c r="D80" s="493"/>
      <c r="E80" s="490"/>
      <c r="F80" s="490"/>
      <c r="G80" s="490"/>
      <c r="H80" s="504"/>
      <c r="I80" s="504"/>
      <c r="J80" s="504"/>
      <c r="K80" s="504"/>
      <c r="L80" s="504"/>
      <c r="M80" s="504"/>
      <c r="N80" s="504"/>
    </row>
    <row r="81" spans="1:14" ht="15.5">
      <c r="A81" s="490"/>
      <c r="B81" s="490"/>
      <c r="C81" s="498"/>
      <c r="D81" s="493"/>
      <c r="E81" s="490"/>
      <c r="F81" s="490"/>
      <c r="G81" s="490"/>
      <c r="H81" s="504"/>
      <c r="I81" s="504"/>
      <c r="J81" s="504"/>
      <c r="K81" s="504"/>
      <c r="L81" s="504"/>
      <c r="M81" s="504"/>
      <c r="N81" s="504"/>
    </row>
    <row r="82" spans="1:14" ht="15.5">
      <c r="A82" s="490"/>
      <c r="B82" s="490"/>
      <c r="C82" s="498"/>
      <c r="D82" s="493"/>
      <c r="E82" s="490"/>
      <c r="F82" s="490"/>
      <c r="G82" s="490"/>
      <c r="H82" s="504"/>
      <c r="I82" s="504"/>
      <c r="J82" s="504"/>
      <c r="K82" s="504"/>
      <c r="L82" s="504"/>
      <c r="M82" s="504"/>
      <c r="N82" s="504"/>
    </row>
    <row r="83" spans="1:14" ht="15.5">
      <c r="A83" s="490"/>
      <c r="B83" s="490"/>
      <c r="C83" s="498"/>
      <c r="D83" s="493"/>
      <c r="E83" s="490"/>
      <c r="F83" s="490"/>
      <c r="G83" s="490"/>
      <c r="H83" s="504"/>
      <c r="I83" s="504"/>
      <c r="J83" s="504"/>
      <c r="K83" s="504"/>
      <c r="L83" s="504"/>
      <c r="M83" s="504"/>
      <c r="N83" s="504"/>
    </row>
    <row r="84" spans="1:14" ht="15.5">
      <c r="A84" s="490"/>
      <c r="B84" s="498"/>
      <c r="C84" s="498"/>
      <c r="D84" s="490"/>
      <c r="E84" s="490"/>
      <c r="F84" s="493"/>
      <c r="G84" s="504"/>
      <c r="H84" s="504"/>
      <c r="I84" s="490"/>
      <c r="J84" s="492"/>
      <c r="K84" s="492"/>
      <c r="L84" s="528"/>
      <c r="M84" s="490"/>
      <c r="N84" s="490"/>
    </row>
    <row r="85" spans="1:14" ht="15.5">
      <c r="A85" s="490"/>
      <c r="B85" s="498"/>
      <c r="C85" s="498"/>
      <c r="D85" s="490"/>
      <c r="E85" s="490"/>
      <c r="F85" s="490"/>
      <c r="G85" s="529"/>
      <c r="H85" s="490"/>
      <c r="I85" s="490"/>
      <c r="J85" s="492"/>
      <c r="K85" s="492"/>
      <c r="L85" s="528"/>
      <c r="M85" s="490"/>
      <c r="N85" s="490"/>
    </row>
    <row r="86" spans="1:14" ht="15.5">
      <c r="A86" s="490"/>
      <c r="B86" s="498"/>
      <c r="C86" s="498"/>
      <c r="D86" s="490"/>
      <c r="E86" s="490"/>
      <c r="F86" s="490"/>
      <c r="G86" s="529"/>
      <c r="H86" s="490"/>
      <c r="I86" s="490"/>
      <c r="J86" s="492"/>
      <c r="K86" s="492"/>
      <c r="L86" s="528"/>
      <c r="M86" s="490"/>
      <c r="N86" s="490"/>
    </row>
    <row r="87" spans="1:14" ht="15.5">
      <c r="A87" s="490"/>
      <c r="B87" s="498"/>
      <c r="C87" s="498"/>
      <c r="D87" s="490"/>
      <c r="E87" s="490"/>
      <c r="F87" s="490"/>
      <c r="G87" s="529"/>
      <c r="H87" s="490"/>
      <c r="I87" s="490"/>
      <c r="J87" s="492"/>
      <c r="K87" s="492"/>
      <c r="L87" s="528"/>
      <c r="M87" s="490"/>
      <c r="N87" s="490"/>
    </row>
    <row r="88" spans="1:14" ht="15.5">
      <c r="A88" s="490"/>
      <c r="B88" s="498"/>
      <c r="C88" s="498"/>
      <c r="D88" s="490"/>
      <c r="E88" s="490"/>
      <c r="F88" s="490"/>
      <c r="G88" s="529"/>
      <c r="H88" s="490"/>
      <c r="I88" s="490"/>
      <c r="J88" s="492"/>
      <c r="K88" s="492"/>
      <c r="L88" s="528"/>
      <c r="M88" s="490"/>
      <c r="N88" s="490"/>
    </row>
    <row r="89" spans="1:14" ht="15.5">
      <c r="A89" s="490"/>
      <c r="B89" s="490"/>
      <c r="C89" s="490"/>
      <c r="D89" s="490"/>
      <c r="E89" s="490"/>
      <c r="F89" s="490"/>
      <c r="G89" s="490"/>
      <c r="H89" s="490"/>
      <c r="I89" s="490"/>
      <c r="J89" s="492"/>
      <c r="K89" s="492"/>
      <c r="L89" s="528"/>
      <c r="M89" s="490"/>
      <c r="N89" s="490"/>
    </row>
    <row r="90" spans="1:14" ht="15.5">
      <c r="A90" s="490"/>
      <c r="B90" s="490"/>
      <c r="C90" s="490"/>
      <c r="D90" s="490"/>
      <c r="E90" s="490"/>
      <c r="F90" s="490"/>
      <c r="G90" s="490"/>
      <c r="H90" s="490"/>
      <c r="I90" s="490"/>
      <c r="J90" s="492"/>
      <c r="K90" s="492"/>
      <c r="L90" s="528"/>
      <c r="M90" s="490"/>
      <c r="N90" s="490"/>
    </row>
    <row r="91" spans="1:14" ht="15.5">
      <c r="A91" s="490"/>
      <c r="B91" s="490"/>
      <c r="C91" s="490"/>
      <c r="D91" s="490"/>
      <c r="E91" s="490"/>
      <c r="F91" s="490"/>
      <c r="G91" s="490"/>
      <c r="H91" s="490"/>
      <c r="I91" s="490"/>
      <c r="J91" s="492"/>
      <c r="K91" s="492"/>
      <c r="L91" s="528"/>
      <c r="M91" s="490"/>
      <c r="N91" s="490"/>
    </row>
    <row r="92" spans="1:14" ht="15.5">
      <c r="A92" s="490"/>
      <c r="B92" s="490"/>
      <c r="C92" s="490"/>
      <c r="D92" s="490"/>
      <c r="E92" s="490"/>
      <c r="F92" s="490"/>
      <c r="G92" s="490"/>
      <c r="H92" s="490"/>
      <c r="I92" s="494"/>
      <c r="J92" s="492"/>
      <c r="K92" s="492"/>
      <c r="L92" s="528"/>
      <c r="M92" s="490"/>
      <c r="N92" s="490"/>
    </row>
    <row r="93" spans="1:14" ht="15.5">
      <c r="A93" s="490"/>
      <c r="B93" s="490"/>
      <c r="C93" s="490"/>
      <c r="D93" s="490"/>
      <c r="E93" s="490"/>
      <c r="F93" s="490"/>
      <c r="G93" s="490"/>
      <c r="H93" s="490"/>
      <c r="I93" s="490"/>
      <c r="J93" s="492"/>
      <c r="K93" s="492"/>
      <c r="L93" s="528"/>
      <c r="M93" s="490"/>
      <c r="N93" s="490"/>
    </row>
    <row r="94" spans="1:14" ht="15.5">
      <c r="A94" s="490"/>
      <c r="B94" s="490"/>
      <c r="C94" s="490"/>
      <c r="D94" s="490"/>
      <c r="E94" s="490"/>
      <c r="F94" s="490"/>
      <c r="G94" s="490"/>
      <c r="H94" s="490"/>
      <c r="I94" s="490"/>
      <c r="J94" s="492"/>
      <c r="K94" s="492"/>
      <c r="L94" s="528"/>
      <c r="M94" s="490"/>
      <c r="N94" s="490"/>
    </row>
    <row r="95" spans="1:14" ht="15.5">
      <c r="A95" s="545"/>
      <c r="B95" s="545"/>
      <c r="C95" s="545"/>
      <c r="D95" s="545"/>
      <c r="E95" s="545"/>
      <c r="F95" s="490"/>
      <c r="G95" s="545"/>
      <c r="H95" s="545"/>
      <c r="I95" s="545"/>
      <c r="J95" s="547"/>
      <c r="K95" s="547"/>
      <c r="L95" s="545"/>
      <c r="M95" s="545"/>
      <c r="N95" s="545"/>
    </row>
    <row r="96" spans="1:14" ht="15.5">
      <c r="A96" s="545"/>
      <c r="B96" s="545"/>
      <c r="C96" s="545"/>
      <c r="D96" s="545"/>
      <c r="E96" s="545"/>
      <c r="F96" s="490"/>
      <c r="G96" s="545"/>
      <c r="H96" s="545"/>
      <c r="I96" s="545"/>
      <c r="J96" s="547"/>
      <c r="K96" s="547"/>
      <c r="L96" s="545"/>
      <c r="M96" s="545"/>
      <c r="N96" s="545"/>
    </row>
    <row r="97" spans="1:14" ht="16" thickBot="1">
      <c r="A97" s="545"/>
      <c r="B97" s="545"/>
      <c r="C97" s="545"/>
      <c r="D97" s="545"/>
      <c r="E97" s="545"/>
      <c r="F97" s="1117" t="s">
        <v>961</v>
      </c>
      <c r="G97" s="1117"/>
      <c r="H97" s="1117"/>
      <c r="I97" s="1117"/>
      <c r="J97" s="1117"/>
      <c r="K97" s="1117"/>
      <c r="L97" s="1117"/>
      <c r="M97" s="1117"/>
      <c r="N97" s="545"/>
    </row>
    <row r="98" spans="1:14" ht="15.5">
      <c r="A98" s="545"/>
      <c r="B98" s="545"/>
      <c r="C98" s="545"/>
      <c r="D98" s="545"/>
      <c r="E98" s="545"/>
      <c r="F98" s="490"/>
      <c r="G98" s="545"/>
      <c r="H98" s="545"/>
      <c r="I98" s="545"/>
      <c r="J98" s="547"/>
      <c r="K98" s="547"/>
      <c r="L98" s="545"/>
      <c r="M98" s="545"/>
      <c r="N98" s="545"/>
    </row>
    <row r="100" spans="1:14" ht="15.5">
      <c r="A100" s="713"/>
      <c r="B100" s="711"/>
      <c r="C100" s="714"/>
      <c r="D100" s="714"/>
      <c r="E100" s="714"/>
      <c r="F100" s="711"/>
      <c r="H100" s="514"/>
      <c r="I100" s="712"/>
      <c r="J100" s="514"/>
      <c r="K100" s="514"/>
      <c r="L100" s="712"/>
    </row>
    <row r="101" spans="1:14" ht="15.5">
      <c r="A101" s="715" t="s">
        <v>18</v>
      </c>
      <c r="B101" s="711"/>
      <c r="C101" s="716" t="s">
        <v>0</v>
      </c>
      <c r="D101" s="717"/>
      <c r="E101" s="718"/>
      <c r="F101" s="711"/>
      <c r="H101" s="519" t="s">
        <v>163</v>
      </c>
      <c r="I101" s="712"/>
      <c r="J101" s="756" t="s">
        <v>566</v>
      </c>
      <c r="K101" s="756" t="s">
        <v>565</v>
      </c>
      <c r="L101" s="757"/>
      <c r="M101" s="538" t="s">
        <v>564</v>
      </c>
    </row>
    <row r="102" spans="1:14" ht="15.5">
      <c r="A102" s="719"/>
      <c r="B102" s="711"/>
      <c r="C102" s="720"/>
      <c r="D102" s="721"/>
      <c r="E102" s="721"/>
      <c r="F102" s="711"/>
      <c r="H102" s="522"/>
      <c r="I102" s="712"/>
      <c r="J102" s="514"/>
      <c r="K102" s="514"/>
      <c r="L102" s="712"/>
      <c r="M102" s="545"/>
    </row>
    <row r="103" spans="1:14" ht="15.5">
      <c r="A103" s="719"/>
      <c r="B103" s="711"/>
      <c r="C103" s="722" t="s">
        <v>4</v>
      </c>
      <c r="D103" s="721"/>
      <c r="E103" s="721"/>
      <c r="F103" s="711"/>
      <c r="H103" s="522"/>
      <c r="I103" s="712"/>
      <c r="J103" s="514"/>
      <c r="K103" s="514"/>
      <c r="L103" s="712"/>
      <c r="M103" s="545"/>
    </row>
    <row r="104" spans="1:14">
      <c r="A104" s="1019" t="s">
        <v>861</v>
      </c>
      <c r="C104" s="1022">
        <v>202</v>
      </c>
      <c r="D104" s="1019"/>
      <c r="F104" s="1019" t="s">
        <v>857</v>
      </c>
      <c r="H104" s="126">
        <v>5000</v>
      </c>
      <c r="I104" s="972"/>
      <c r="J104" s="971"/>
      <c r="K104" s="971"/>
      <c r="L104" s="973"/>
      <c r="M104" s="971">
        <f>+H104-J104-K104</f>
        <v>5000</v>
      </c>
      <c r="N104" s="966"/>
    </row>
    <row r="105" spans="1:14">
      <c r="A105" s="1019" t="s">
        <v>861</v>
      </c>
      <c r="C105" s="1022" t="s">
        <v>858</v>
      </c>
      <c r="D105" s="1019"/>
      <c r="F105" s="1019" t="s">
        <v>859</v>
      </c>
      <c r="H105" s="126">
        <v>11000</v>
      </c>
      <c r="I105" s="972"/>
      <c r="J105" s="971"/>
      <c r="K105" s="971"/>
      <c r="L105" s="973"/>
      <c r="M105" s="971">
        <f t="shared" ref="M105:M106" si="0">+H105-J105-K105</f>
        <v>11000</v>
      </c>
      <c r="N105" s="966"/>
    </row>
    <row r="106" spans="1:14">
      <c r="A106" s="1019" t="s">
        <v>97</v>
      </c>
      <c r="C106" s="1022">
        <v>204</v>
      </c>
      <c r="D106" s="1019"/>
      <c r="F106" s="1019" t="s">
        <v>860</v>
      </c>
      <c r="H106" s="798">
        <v>7000</v>
      </c>
      <c r="I106" s="977"/>
      <c r="J106" s="975"/>
      <c r="K106" s="978"/>
      <c r="L106" s="977"/>
      <c r="M106" s="975">
        <f t="shared" si="0"/>
        <v>7000</v>
      </c>
    </row>
    <row r="107" spans="1:14" ht="16" thickBot="1">
      <c r="A107" s="719"/>
      <c r="B107" s="711"/>
      <c r="C107" s="720" t="s">
        <v>17</v>
      </c>
      <c r="D107" s="721"/>
      <c r="E107" s="724"/>
      <c r="F107" s="726" t="s">
        <v>215</v>
      </c>
      <c r="H107" s="248">
        <f>SUM(H104:H106)</f>
        <v>23000</v>
      </c>
      <c r="I107" s="712"/>
      <c r="J107" s="248">
        <f>SUM(J104:J106)</f>
        <v>0</v>
      </c>
      <c r="K107" s="248">
        <f>SUM(K104:K106)</f>
        <v>0</v>
      </c>
      <c r="L107" s="712"/>
      <c r="M107" s="248">
        <f>SUM(M104:M106)</f>
        <v>23000</v>
      </c>
    </row>
    <row r="108" spans="1:14" ht="16" thickTop="1">
      <c r="A108" s="719"/>
      <c r="B108" s="711"/>
      <c r="C108" s="720"/>
      <c r="D108" s="721"/>
      <c r="E108" s="724"/>
      <c r="F108" s="726"/>
      <c r="H108" s="884"/>
      <c r="I108" s="712"/>
      <c r="J108" s="750"/>
      <c r="K108" s="750"/>
      <c r="L108" s="712"/>
      <c r="M108" s="750"/>
    </row>
    <row r="109" spans="1:14" ht="15.5">
      <c r="A109" s="719"/>
      <c r="B109" s="711"/>
      <c r="C109" s="722" t="s">
        <v>7</v>
      </c>
      <c r="D109" s="721"/>
      <c r="E109" s="721"/>
      <c r="F109" s="727"/>
      <c r="H109" s="663"/>
      <c r="I109" s="712"/>
      <c r="J109" s="748"/>
      <c r="K109" s="748"/>
      <c r="L109" s="712"/>
      <c r="M109" s="748"/>
    </row>
    <row r="110" spans="1:14">
      <c r="A110" s="953" t="s">
        <v>861</v>
      </c>
      <c r="B110" s="908"/>
      <c r="C110" s="955">
        <v>301</v>
      </c>
      <c r="E110" s="864"/>
      <c r="F110" s="953" t="s">
        <v>862</v>
      </c>
      <c r="G110" s="864"/>
      <c r="H110" s="748">
        <v>33000</v>
      </c>
      <c r="I110" s="883"/>
      <c r="J110" s="748">
        <v>30559.32</v>
      </c>
      <c r="K110" s="748"/>
      <c r="L110" s="748"/>
      <c r="M110" s="748">
        <f t="shared" ref="M110:M115" si="1">+H110-J110-K110</f>
        <v>2440.6800000000003</v>
      </c>
      <c r="N110" s="966"/>
    </row>
    <row r="111" spans="1:14">
      <c r="A111" s="953" t="s">
        <v>97</v>
      </c>
      <c r="B111" s="908"/>
      <c r="C111" s="955">
        <v>301</v>
      </c>
      <c r="E111" s="864"/>
      <c r="F111" s="953" t="s">
        <v>863</v>
      </c>
      <c r="G111" s="864"/>
      <c r="H111" s="958">
        <v>9000</v>
      </c>
      <c r="I111" s="896"/>
      <c r="J111" s="911"/>
      <c r="K111" s="748"/>
      <c r="M111" s="887">
        <f t="shared" si="1"/>
        <v>9000</v>
      </c>
    </row>
    <row r="112" spans="1:14">
      <c r="A112" s="953" t="s">
        <v>97</v>
      </c>
      <c r="B112" s="908"/>
      <c r="C112" s="955">
        <v>301</v>
      </c>
      <c r="E112" s="864"/>
      <c r="F112" s="953" t="s">
        <v>888</v>
      </c>
      <c r="G112" s="864"/>
      <c r="H112" s="958">
        <v>100000</v>
      </c>
      <c r="I112" s="896"/>
      <c r="J112" s="911"/>
      <c r="K112" s="748"/>
      <c r="M112" s="887">
        <f t="shared" si="1"/>
        <v>100000</v>
      </c>
    </row>
    <row r="113" spans="1:16">
      <c r="A113" s="953" t="s">
        <v>19</v>
      </c>
      <c r="B113" s="908"/>
      <c r="C113" s="955">
        <v>301</v>
      </c>
      <c r="E113" s="864"/>
      <c r="F113" s="953" t="s">
        <v>889</v>
      </c>
      <c r="G113" s="864"/>
      <c r="H113" s="958">
        <v>20000</v>
      </c>
      <c r="I113" s="896"/>
      <c r="J113" s="911"/>
      <c r="K113" s="748"/>
      <c r="M113" s="887">
        <f t="shared" si="1"/>
        <v>20000</v>
      </c>
    </row>
    <row r="114" spans="1:16">
      <c r="A114" s="953" t="s">
        <v>50</v>
      </c>
      <c r="B114" s="908"/>
      <c r="C114" s="955">
        <v>301</v>
      </c>
      <c r="E114" s="864"/>
      <c r="F114" s="953" t="s">
        <v>955</v>
      </c>
      <c r="G114" s="864"/>
      <c r="H114" s="958">
        <v>45000</v>
      </c>
      <c r="I114" s="896"/>
      <c r="J114" s="915">
        <v>4356.1000000000004</v>
      </c>
      <c r="K114" s="748"/>
      <c r="M114" s="887">
        <f t="shared" si="1"/>
        <v>40643.9</v>
      </c>
    </row>
    <row r="115" spans="1:16">
      <c r="A115" s="953" t="s">
        <v>861</v>
      </c>
      <c r="B115" s="908"/>
      <c r="C115" s="955">
        <v>301</v>
      </c>
      <c r="E115" s="864"/>
      <c r="F115" s="953" t="s">
        <v>864</v>
      </c>
      <c r="G115" s="864"/>
      <c r="H115" s="958">
        <v>50000</v>
      </c>
      <c r="I115" s="896"/>
      <c r="J115" s="915"/>
      <c r="K115" s="751"/>
      <c r="M115" s="887">
        <f t="shared" si="1"/>
        <v>50000</v>
      </c>
    </row>
    <row r="116" spans="1:16" ht="15" thickBot="1">
      <c r="A116" s="713"/>
      <c r="B116" s="711"/>
      <c r="C116" s="713"/>
      <c r="D116" s="713"/>
      <c r="E116" s="713"/>
      <c r="F116" s="740" t="s">
        <v>449</v>
      </c>
      <c r="H116" s="248">
        <f>SUM(H110:H115)</f>
        <v>257000</v>
      </c>
      <c r="J116" s="749">
        <f>SUM(J110:J115)</f>
        <v>34915.42</v>
      </c>
      <c r="K116" s="749">
        <f>SUM(K110:K115)</f>
        <v>0</v>
      </c>
      <c r="M116" s="749">
        <f>SUM(M110:M115)</f>
        <v>222084.58</v>
      </c>
    </row>
    <row r="117" spans="1:16" ht="15" thickTop="1">
      <c r="A117" s="713"/>
      <c r="B117" s="711"/>
      <c r="C117" s="713"/>
      <c r="D117" s="713"/>
      <c r="E117" s="713"/>
      <c r="F117" s="740"/>
      <c r="H117" s="748"/>
      <c r="J117" s="748"/>
      <c r="K117" s="748"/>
      <c r="M117" s="748"/>
    </row>
    <row r="118" spans="1:16" ht="15.5">
      <c r="A118" s="713"/>
      <c r="B118" s="711"/>
      <c r="C118" s="741" t="s">
        <v>450</v>
      </c>
      <c r="D118" s="713"/>
      <c r="E118" s="713"/>
      <c r="F118" s="740"/>
      <c r="H118" s="748"/>
      <c r="J118" s="748"/>
      <c r="K118" s="748"/>
      <c r="M118" s="748"/>
    </row>
    <row r="119" spans="1:16">
      <c r="A119" s="1010" t="s">
        <v>48</v>
      </c>
      <c r="C119" s="1030">
        <v>309</v>
      </c>
      <c r="D119" s="1010"/>
      <c r="F119" s="1010" t="s">
        <v>948</v>
      </c>
      <c r="H119" s="1011">
        <v>14000</v>
      </c>
      <c r="J119" s="1029">
        <v>2563</v>
      </c>
      <c r="K119" s="748">
        <v>0</v>
      </c>
      <c r="L119" s="748"/>
      <c r="M119" s="748">
        <f t="shared" ref="M119:M142" si="2">+H119-J119-K119</f>
        <v>11437</v>
      </c>
      <c r="P119" s="1029">
        <v>2563</v>
      </c>
    </row>
    <row r="120" spans="1:16">
      <c r="A120" s="1010" t="s">
        <v>48</v>
      </c>
      <c r="C120" s="1030">
        <v>313</v>
      </c>
      <c r="D120" s="1010"/>
      <c r="F120" s="1010" t="s">
        <v>949</v>
      </c>
      <c r="H120" s="1011">
        <v>3900</v>
      </c>
      <c r="J120" s="1029">
        <v>1820</v>
      </c>
      <c r="K120" s="887"/>
      <c r="M120" s="887">
        <f t="shared" si="2"/>
        <v>2080</v>
      </c>
      <c r="P120" s="1029">
        <v>1820</v>
      </c>
    </row>
    <row r="121" spans="1:16">
      <c r="A121" s="1010" t="s">
        <v>866</v>
      </c>
      <c r="C121" s="1030">
        <v>322</v>
      </c>
      <c r="D121" s="1010"/>
      <c r="F121" s="1010" t="s">
        <v>867</v>
      </c>
      <c r="H121" s="1011">
        <v>5000</v>
      </c>
      <c r="J121" s="1011"/>
      <c r="K121" s="887"/>
      <c r="M121" s="887">
        <f t="shared" si="2"/>
        <v>5000</v>
      </c>
      <c r="N121" s="966"/>
      <c r="P121" s="1011"/>
    </row>
    <row r="122" spans="1:16">
      <c r="A122" s="1010" t="s">
        <v>866</v>
      </c>
      <c r="C122" s="1030">
        <v>325</v>
      </c>
      <c r="D122" s="1010"/>
      <c r="F122" s="1010" t="s">
        <v>867</v>
      </c>
      <c r="H122" s="1011">
        <v>10000</v>
      </c>
      <c r="J122" s="1011">
        <v>8604</v>
      </c>
      <c r="K122" s="887"/>
      <c r="L122" s="729"/>
      <c r="M122" s="888">
        <f t="shared" si="2"/>
        <v>1396</v>
      </c>
      <c r="P122" s="1053">
        <v>8604</v>
      </c>
    </row>
    <row r="123" spans="1:16">
      <c r="A123" s="1010" t="s">
        <v>866</v>
      </c>
      <c r="C123" s="1030" t="s">
        <v>12</v>
      </c>
      <c r="D123" s="1010"/>
      <c r="F123" s="1010" t="s">
        <v>868</v>
      </c>
      <c r="H123" s="1011">
        <v>19000</v>
      </c>
      <c r="J123" s="1011"/>
      <c r="K123" s="887"/>
      <c r="M123" s="887">
        <f t="shared" si="2"/>
        <v>19000</v>
      </c>
      <c r="P123" s="1011"/>
    </row>
    <row r="124" spans="1:16">
      <c r="A124" s="1010" t="s">
        <v>869</v>
      </c>
      <c r="C124" s="1030">
        <v>325</v>
      </c>
      <c r="D124" s="1010"/>
      <c r="F124" s="1010" t="s">
        <v>950</v>
      </c>
      <c r="H124" s="1011">
        <v>10800</v>
      </c>
      <c r="J124" s="1011">
        <v>4978.53</v>
      </c>
      <c r="K124" s="887"/>
      <c r="M124" s="887">
        <f t="shared" si="2"/>
        <v>5821.47</v>
      </c>
      <c r="P124" s="1011"/>
    </row>
    <row r="125" spans="1:16">
      <c r="A125" s="1010" t="s">
        <v>19</v>
      </c>
      <c r="C125" s="1030">
        <v>405</v>
      </c>
      <c r="D125" s="1010"/>
      <c r="F125" s="1010" t="s">
        <v>871</v>
      </c>
      <c r="H125" s="1011">
        <v>40000</v>
      </c>
      <c r="J125" s="1011"/>
      <c r="K125" s="887"/>
      <c r="M125" s="887">
        <f t="shared" si="2"/>
        <v>40000</v>
      </c>
      <c r="P125" s="1011"/>
    </row>
    <row r="126" spans="1:16">
      <c r="A126" s="1010" t="s">
        <v>48</v>
      </c>
      <c r="C126" s="1030">
        <v>406</v>
      </c>
      <c r="D126" s="1010"/>
      <c r="F126" s="1010" t="s">
        <v>878</v>
      </c>
      <c r="H126" s="1011">
        <v>15000</v>
      </c>
      <c r="J126" s="1011"/>
      <c r="K126" s="887"/>
      <c r="M126" s="887">
        <f t="shared" si="2"/>
        <v>15000</v>
      </c>
      <c r="P126" s="1011"/>
    </row>
    <row r="127" spans="1:16">
      <c r="A127" s="1010" t="s">
        <v>48</v>
      </c>
      <c r="C127" s="1030">
        <v>411</v>
      </c>
      <c r="D127" s="1010"/>
      <c r="F127" s="1010" t="s">
        <v>872</v>
      </c>
      <c r="H127" s="1011">
        <v>27000</v>
      </c>
      <c r="J127" s="1011"/>
      <c r="K127" s="887"/>
      <c r="M127" s="887">
        <f t="shared" si="2"/>
        <v>27000</v>
      </c>
      <c r="P127" s="1011"/>
    </row>
    <row r="128" spans="1:16">
      <c r="A128" s="1010" t="s">
        <v>101</v>
      </c>
      <c r="C128" s="1030">
        <v>411</v>
      </c>
      <c r="D128" s="1010"/>
      <c r="F128" s="1010" t="s">
        <v>873</v>
      </c>
      <c r="H128" s="1011">
        <v>100000</v>
      </c>
      <c r="J128" s="1011">
        <v>8493.52</v>
      </c>
      <c r="K128" s="887"/>
      <c r="M128" s="887">
        <f t="shared" si="2"/>
        <v>91506.48</v>
      </c>
      <c r="P128" s="1011">
        <v>8493.52</v>
      </c>
    </row>
    <row r="129" spans="1:16">
      <c r="A129" s="1010" t="s">
        <v>48</v>
      </c>
      <c r="C129" s="1030">
        <v>411</v>
      </c>
      <c r="D129" s="1010"/>
      <c r="F129" s="1010" t="s">
        <v>874</v>
      </c>
      <c r="H129" s="1011">
        <v>15500</v>
      </c>
      <c r="J129" s="1011">
        <v>17969</v>
      </c>
      <c r="K129" s="887"/>
      <c r="M129" s="887">
        <f t="shared" si="2"/>
        <v>-2469</v>
      </c>
      <c r="P129" s="1011">
        <v>17969</v>
      </c>
    </row>
    <row r="130" spans="1:16">
      <c r="A130" s="1010" t="s">
        <v>48</v>
      </c>
      <c r="C130" s="1030">
        <v>411</v>
      </c>
      <c r="D130" s="1010"/>
      <c r="F130" s="1010" t="s">
        <v>872</v>
      </c>
      <c r="H130" s="1011">
        <v>27000</v>
      </c>
      <c r="J130" s="1011"/>
      <c r="K130" s="887"/>
      <c r="M130" s="887">
        <f t="shared" si="2"/>
        <v>27000</v>
      </c>
      <c r="P130" s="1011"/>
    </row>
    <row r="131" spans="1:16">
      <c r="A131" s="1010" t="s">
        <v>19</v>
      </c>
      <c r="C131" s="1030">
        <v>411</v>
      </c>
      <c r="D131" s="1010"/>
      <c r="F131" s="1010" t="s">
        <v>890</v>
      </c>
      <c r="H131" s="1011">
        <v>65000</v>
      </c>
      <c r="J131" s="1011"/>
      <c r="K131" s="887">
        <v>65000</v>
      </c>
      <c r="M131" s="887">
        <f t="shared" si="2"/>
        <v>0</v>
      </c>
      <c r="P131" s="1011"/>
    </row>
    <row r="132" spans="1:16">
      <c r="A132" s="1010" t="s">
        <v>50</v>
      </c>
      <c r="C132" s="1030" t="s">
        <v>824</v>
      </c>
      <c r="D132" s="1010"/>
      <c r="F132" s="1019" t="s">
        <v>825</v>
      </c>
      <c r="H132" s="1011">
        <v>20000</v>
      </c>
      <c r="J132" s="1011"/>
      <c r="K132" s="887"/>
      <c r="M132" s="887">
        <f t="shared" si="2"/>
        <v>20000</v>
      </c>
      <c r="P132" s="1011"/>
    </row>
    <row r="133" spans="1:16">
      <c r="A133" s="1010" t="s">
        <v>48</v>
      </c>
      <c r="C133" s="1030">
        <v>412</v>
      </c>
      <c r="D133" s="1010"/>
      <c r="F133" s="1010" t="s">
        <v>875</v>
      </c>
      <c r="H133" s="1011">
        <v>2800</v>
      </c>
      <c r="J133" s="1029">
        <v>6678.93</v>
      </c>
      <c r="K133" s="887"/>
      <c r="M133" s="887">
        <f t="shared" si="2"/>
        <v>-3878.9300000000003</v>
      </c>
      <c r="P133" s="1029">
        <v>6678.93</v>
      </c>
    </row>
    <row r="134" spans="1:16">
      <c r="A134" s="1019" t="s">
        <v>48</v>
      </c>
      <c r="C134" s="1020">
        <v>412</v>
      </c>
      <c r="D134" s="1019"/>
      <c r="F134" s="1019" t="s">
        <v>876</v>
      </c>
      <c r="H134" s="1019">
        <v>3600</v>
      </c>
      <c r="J134" s="1029">
        <v>3092.66</v>
      </c>
      <c r="K134" s="887"/>
      <c r="M134" s="887">
        <f t="shared" si="2"/>
        <v>507.34000000000015</v>
      </c>
      <c r="P134" s="1029">
        <v>3092.66</v>
      </c>
    </row>
    <row r="135" spans="1:16">
      <c r="A135" s="1010" t="s">
        <v>48</v>
      </c>
      <c r="C135" s="1030">
        <v>412</v>
      </c>
      <c r="D135" s="1010"/>
      <c r="F135" s="1019" t="s">
        <v>877</v>
      </c>
      <c r="H135" s="1011">
        <v>8000</v>
      </c>
      <c r="J135" s="1029">
        <v>4185</v>
      </c>
      <c r="K135" s="887"/>
      <c r="M135" s="887">
        <f t="shared" si="2"/>
        <v>3815</v>
      </c>
      <c r="P135" s="1029">
        <v>4185</v>
      </c>
    </row>
    <row r="136" spans="1:16">
      <c r="A136" s="1010" t="s">
        <v>19</v>
      </c>
      <c r="C136" s="1030">
        <v>412</v>
      </c>
      <c r="D136" s="1010"/>
      <c r="F136" s="1019" t="s">
        <v>891</v>
      </c>
      <c r="H136" s="1011">
        <v>45000</v>
      </c>
      <c r="J136" s="1029"/>
      <c r="K136" s="887">
        <v>25000</v>
      </c>
      <c r="M136" s="887">
        <f t="shared" si="2"/>
        <v>20000</v>
      </c>
      <c r="P136" s="1029"/>
    </row>
    <row r="137" spans="1:16">
      <c r="A137" s="1010" t="s">
        <v>19</v>
      </c>
      <c r="C137" s="1030">
        <v>414</v>
      </c>
      <c r="D137" s="1010"/>
      <c r="F137" s="1019" t="s">
        <v>871</v>
      </c>
      <c r="H137" s="1011">
        <v>40000</v>
      </c>
      <c r="J137" s="1029"/>
      <c r="K137" s="887"/>
      <c r="M137" s="887">
        <f t="shared" si="2"/>
        <v>40000</v>
      </c>
      <c r="P137" s="1029"/>
    </row>
    <row r="138" spans="1:16">
      <c r="A138" s="1010" t="s">
        <v>48</v>
      </c>
      <c r="C138" s="1030">
        <v>414</v>
      </c>
      <c r="D138" s="1010"/>
      <c r="F138" s="1019" t="s">
        <v>951</v>
      </c>
      <c r="H138" s="1011">
        <v>3600</v>
      </c>
      <c r="J138" s="1029">
        <v>2191</v>
      </c>
      <c r="K138" s="887"/>
      <c r="M138" s="887">
        <f t="shared" si="2"/>
        <v>1409</v>
      </c>
      <c r="P138" s="1029">
        <v>2191</v>
      </c>
    </row>
    <row r="139" spans="1:16">
      <c r="A139" s="1010" t="s">
        <v>48</v>
      </c>
      <c r="C139" s="1030">
        <v>415</v>
      </c>
      <c r="D139" s="1010"/>
      <c r="F139" s="1019" t="s">
        <v>879</v>
      </c>
      <c r="H139" s="1011">
        <v>25000</v>
      </c>
      <c r="J139" s="1011">
        <v>18826.55</v>
      </c>
      <c r="K139" s="887"/>
      <c r="M139" s="887">
        <f t="shared" si="2"/>
        <v>6173.4500000000007</v>
      </c>
      <c r="P139" s="1053">
        <v>18826.55</v>
      </c>
    </row>
    <row r="140" spans="1:16">
      <c r="A140" s="1010" t="s">
        <v>101</v>
      </c>
      <c r="C140" s="1030">
        <v>418</v>
      </c>
      <c r="D140" s="1010"/>
      <c r="F140" s="1019" t="s">
        <v>880</v>
      </c>
      <c r="H140" s="1011">
        <v>14000</v>
      </c>
      <c r="J140" s="1011">
        <v>12487.36</v>
      </c>
      <c r="K140" s="887"/>
      <c r="M140" s="887">
        <f t="shared" si="2"/>
        <v>1512.6399999999994</v>
      </c>
      <c r="P140" s="1011">
        <v>12487.36</v>
      </c>
    </row>
    <row r="141" spans="1:16">
      <c r="A141" s="1010" t="s">
        <v>48</v>
      </c>
      <c r="C141" s="1030">
        <v>418</v>
      </c>
      <c r="D141" s="1010"/>
      <c r="F141" s="1019" t="s">
        <v>881</v>
      </c>
      <c r="H141" s="1011">
        <v>17000</v>
      </c>
      <c r="J141" s="1011"/>
      <c r="K141" s="887"/>
      <c r="M141" s="887">
        <f t="shared" si="2"/>
        <v>17000</v>
      </c>
      <c r="P141" s="1011"/>
    </row>
    <row r="142" spans="1:16">
      <c r="A142" s="1010" t="s">
        <v>50</v>
      </c>
      <c r="C142" s="1030">
        <v>425</v>
      </c>
      <c r="D142" s="1010"/>
      <c r="F142" s="1019" t="s">
        <v>882</v>
      </c>
      <c r="H142" s="1011">
        <v>10000</v>
      </c>
      <c r="J142" s="962"/>
      <c r="K142" s="748"/>
      <c r="L142" s="729"/>
      <c r="M142" s="887">
        <f t="shared" si="2"/>
        <v>10000</v>
      </c>
      <c r="P142" s="962"/>
    </row>
    <row r="143" spans="1:16" ht="15" thickBot="1">
      <c r="B143" s="711"/>
      <c r="F143" s="711"/>
      <c r="H143" s="248">
        <f>SUM(H119:H142)</f>
        <v>541200</v>
      </c>
      <c r="J143" s="749">
        <f>SUM(J119:J142)</f>
        <v>91889.55</v>
      </c>
      <c r="K143" s="749">
        <f>SUM(K119:K142)</f>
        <v>90000</v>
      </c>
      <c r="M143" s="749">
        <f>SUM(M119:M142)</f>
        <v>359310.45</v>
      </c>
      <c r="P143" s="749">
        <f>SUM(P119:P142)</f>
        <v>86911.02</v>
      </c>
    </row>
    <row r="144" spans="1:16" ht="15" thickTop="1">
      <c r="B144" s="711"/>
      <c r="F144" s="711"/>
      <c r="H144" s="748"/>
      <c r="J144" s="748"/>
      <c r="K144" s="748"/>
      <c r="M144" s="748"/>
    </row>
    <row r="145" spans="1:16" ht="16" thickBot="1">
      <c r="A145" s="713"/>
      <c r="B145" s="711"/>
      <c r="C145" s="713"/>
      <c r="D145" s="713"/>
      <c r="E145" s="713"/>
      <c r="F145" s="745" t="s">
        <v>775</v>
      </c>
      <c r="H145" s="248">
        <f>H107+H116+H143</f>
        <v>821200</v>
      </c>
      <c r="J145" s="749">
        <f>J107+J116+J143</f>
        <v>126804.97</v>
      </c>
      <c r="K145" s="749">
        <f>K107+K116+K143</f>
        <v>90000</v>
      </c>
      <c r="M145" s="749">
        <f>M107+M116+M143</f>
        <v>604395.03</v>
      </c>
      <c r="P145" s="1054">
        <f>+P139+P122</f>
        <v>27430.55</v>
      </c>
    </row>
    <row r="146" spans="1:16" ht="16" thickTop="1">
      <c r="A146" s="713"/>
      <c r="B146" s="711"/>
      <c r="C146" s="713"/>
      <c r="D146" s="713"/>
      <c r="E146" s="713"/>
      <c r="F146" s="713"/>
      <c r="H146" s="748"/>
      <c r="J146" s="725"/>
      <c r="K146" s="725"/>
      <c r="M146" s="567"/>
    </row>
    <row r="147" spans="1:16" ht="15.5">
      <c r="A147" s="713"/>
      <c r="B147" s="711"/>
      <c r="C147" s="566" t="s">
        <v>411</v>
      </c>
      <c r="D147" s="490"/>
      <c r="E147" s="545"/>
      <c r="F147" s="490"/>
      <c r="G147" s="545"/>
      <c r="H147" s="753"/>
      <c r="I147" s="545"/>
      <c r="J147" s="551"/>
      <c r="K147" s="551"/>
      <c r="L147" s="545"/>
      <c r="M147" s="545"/>
      <c r="P147" s="1054">
        <f>+P143-P145</f>
        <v>59480.47</v>
      </c>
    </row>
    <row r="148" spans="1:16">
      <c r="A148" s="713"/>
      <c r="B148" s="713"/>
      <c r="C148" s="1049" t="s">
        <v>956</v>
      </c>
      <c r="D148" s="302"/>
      <c r="E148" s="833"/>
      <c r="F148" s="1010" t="s">
        <v>952</v>
      </c>
      <c r="H148" s="1024"/>
      <c r="J148" s="1024">
        <v>89833.49</v>
      </c>
      <c r="K148" s="877">
        <v>0</v>
      </c>
      <c r="L148" s="876"/>
      <c r="M148" s="889">
        <f t="shared" ref="M148" si="3">+H148-J148-K148</f>
        <v>-89833.49</v>
      </c>
      <c r="N148" s="990" t="s">
        <v>851</v>
      </c>
    </row>
    <row r="149" spans="1:16" ht="16" thickBot="1">
      <c r="A149" s="713"/>
      <c r="B149" s="713"/>
      <c r="C149" s="545"/>
      <c r="D149" s="490"/>
      <c r="E149" s="545"/>
      <c r="F149" s="564" t="s">
        <v>474</v>
      </c>
      <c r="G149" s="545"/>
      <c r="H149" s="397">
        <f>SUM(H148:H148)</f>
        <v>0</v>
      </c>
      <c r="I149" s="876"/>
      <c r="J149" s="397">
        <f>SUM(J148:J148)</f>
        <v>89833.49</v>
      </c>
      <c r="K149" s="397">
        <f>SUM(K148:K148)</f>
        <v>0</v>
      </c>
      <c r="L149" s="876"/>
      <c r="M149" s="397">
        <f>SUM(M148:M148)</f>
        <v>-89833.49</v>
      </c>
    </row>
    <row r="150" spans="1:16" ht="16" thickTop="1">
      <c r="C150" s="545"/>
      <c r="D150" s="490"/>
      <c r="E150" s="545"/>
      <c r="F150" s="564"/>
      <c r="G150" s="545"/>
      <c r="H150" s="567"/>
      <c r="I150" s="545"/>
      <c r="J150" s="567"/>
      <c r="K150" s="567"/>
      <c r="L150" s="545"/>
      <c r="M150" s="567"/>
    </row>
    <row r="151" spans="1:16">
      <c r="C151" s="408" t="s">
        <v>848</v>
      </c>
      <c r="D151" s="302"/>
      <c r="E151" s="833"/>
      <c r="F151" s="402"/>
      <c r="G151" s="833"/>
      <c r="H151" s="832"/>
      <c r="I151" s="833"/>
      <c r="J151" s="832"/>
      <c r="K151" s="832"/>
      <c r="L151" s="833"/>
      <c r="M151" s="832"/>
    </row>
    <row r="152" spans="1:16">
      <c r="C152" s="989" t="s">
        <v>592</v>
      </c>
      <c r="D152" s="302"/>
      <c r="E152" s="833"/>
      <c r="F152" s="953" t="s">
        <v>953</v>
      </c>
      <c r="G152" s="835"/>
      <c r="H152" s="748"/>
      <c r="I152" s="878"/>
      <c r="J152" s="748">
        <v>10192.98</v>
      </c>
      <c r="K152" s="879">
        <v>0</v>
      </c>
      <c r="L152" s="876"/>
      <c r="M152" s="660">
        <f>+H152-J152-K152</f>
        <v>-10192.98</v>
      </c>
    </row>
    <row r="153" spans="1:16">
      <c r="C153" s="1050" t="s">
        <v>957</v>
      </c>
      <c r="D153" s="302"/>
      <c r="E153" s="833"/>
      <c r="F153" s="881" t="s">
        <v>954</v>
      </c>
      <c r="G153" s="835"/>
      <c r="H153" s="880"/>
      <c r="I153" s="878"/>
      <c r="J153" s="879">
        <v>25185</v>
      </c>
      <c r="K153" s="879"/>
      <c r="L153" s="876"/>
      <c r="M153" s="660">
        <f t="shared" ref="M153" si="4">+H153-J153-K153</f>
        <v>-25185</v>
      </c>
    </row>
    <row r="154" spans="1:16" ht="15" thickBot="1">
      <c r="C154" s="833"/>
      <c r="D154" s="302"/>
      <c r="E154" s="833"/>
      <c r="F154" s="402" t="s">
        <v>360</v>
      </c>
      <c r="G154" s="833"/>
      <c r="H154" s="397">
        <f>SUM(H152:H153)</f>
        <v>0</v>
      </c>
      <c r="I154" s="833"/>
      <c r="J154" s="397">
        <f>SUM(J152:J153)</f>
        <v>35377.979999999996</v>
      </c>
      <c r="K154" s="397">
        <f>SUM(K152:K153)</f>
        <v>0</v>
      </c>
      <c r="L154" s="833"/>
      <c r="M154" s="397">
        <f>SUM(M152:M153)</f>
        <v>-35377.979999999996</v>
      </c>
    </row>
    <row r="155" spans="1:16" ht="15" thickTop="1">
      <c r="C155" s="833"/>
      <c r="D155" s="302"/>
      <c r="E155" s="833"/>
      <c r="F155" s="402"/>
      <c r="G155" s="833"/>
      <c r="H155" s="832"/>
      <c r="I155" s="833"/>
      <c r="J155" s="832"/>
      <c r="K155" s="832"/>
      <c r="L155" s="833"/>
      <c r="M155" s="832"/>
    </row>
    <row r="156" spans="1:16">
      <c r="C156" s="833"/>
      <c r="D156" s="302"/>
      <c r="E156" s="833"/>
      <c r="F156" s="402"/>
      <c r="G156" s="833"/>
      <c r="H156" s="832"/>
      <c r="I156" s="833"/>
      <c r="J156" s="832"/>
      <c r="K156" s="832"/>
      <c r="L156" s="833"/>
      <c r="M156" s="832"/>
    </row>
    <row r="157" spans="1:16" ht="15" thickBot="1">
      <c r="C157" s="833"/>
      <c r="D157" s="302"/>
      <c r="E157" s="833"/>
      <c r="F157" s="396" t="s">
        <v>471</v>
      </c>
      <c r="G157" s="833"/>
      <c r="H157" s="397">
        <f>+H154+H149+H145</f>
        <v>821200</v>
      </c>
      <c r="I157" s="833"/>
      <c r="J157" s="397">
        <f>+J154+J149+J145</f>
        <v>252016.44</v>
      </c>
      <c r="K157" s="397">
        <f>+K154+K149+K145</f>
        <v>90000</v>
      </c>
      <c r="L157" s="833"/>
      <c r="M157" s="397">
        <f>+M154+M149+M145</f>
        <v>479183.56000000006</v>
      </c>
    </row>
    <row r="158" spans="1:16" ht="15" thickTop="1">
      <c r="E158" s="747"/>
      <c r="F158" s="711"/>
      <c r="G158" s="725"/>
      <c r="H158" s="754"/>
    </row>
    <row r="159" spans="1:16">
      <c r="A159" s="746"/>
      <c r="F159" s="711"/>
    </row>
    <row r="160" spans="1:16">
      <c r="A160" s="746"/>
      <c r="F160" s="711"/>
    </row>
    <row r="161" spans="1:6">
      <c r="A161" s="746"/>
      <c r="F161" s="711"/>
    </row>
    <row r="162" spans="1:6">
      <c r="F162" s="711"/>
    </row>
    <row r="163" spans="1:6">
      <c r="F163" s="711"/>
    </row>
    <row r="164" spans="1:6">
      <c r="F164" s="711"/>
    </row>
    <row r="165" spans="1:6">
      <c r="F165" s="711"/>
    </row>
    <row r="166" spans="1:6">
      <c r="F166" s="711"/>
    </row>
    <row r="167" spans="1:6">
      <c r="F167" s="711"/>
    </row>
    <row r="168" spans="1:6">
      <c r="F168" s="711"/>
    </row>
    <row r="169" spans="1:6">
      <c r="F169" s="711"/>
    </row>
    <row r="170" spans="1:6">
      <c r="F170" s="711"/>
    </row>
  </sheetData>
  <mergeCells count="3">
    <mergeCell ref="H28:M28"/>
    <mergeCell ref="J29:K29"/>
    <mergeCell ref="F97:M97"/>
  </mergeCells>
  <pageMargins left="0.5" right="0.25" top="0.25" bottom="0.25" header="0.3" footer="0.3"/>
  <pageSetup scale="60" orientation="portrait" r:id="rId1"/>
  <headerFooter>
    <oddFooter xml:space="preserve">&amp;L&amp;F&amp;RPage &amp;P&amp;  of &amp;P       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74"/>
  <sheetViews>
    <sheetView showGridLines="0" zoomScale="80" zoomScaleNormal="80" workbookViewId="0">
      <selection activeCell="D61" sqref="D61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53.54296875" style="646" customWidth="1"/>
    <col min="5" max="5" width="3" style="646" customWidth="1"/>
    <col min="6" max="6" width="13.26953125" style="688" customWidth="1"/>
    <col min="7" max="7" width="2.453125" style="646" customWidth="1"/>
    <col min="8" max="8" width="13.26953125" style="688" customWidth="1"/>
    <col min="9" max="9" width="2.453125" style="646" customWidth="1"/>
    <col min="10" max="16384" width="9.08984375" style="646"/>
  </cols>
  <sheetData>
    <row r="1" spans="1:9" s="76" customFormat="1" ht="14"/>
    <row r="2" spans="1:9" s="76" customFormat="1" ht="14"/>
    <row r="3" spans="1:9" s="76" customFormat="1" ht="14"/>
    <row r="4" spans="1:9" s="76" customFormat="1" ht="14"/>
    <row r="5" spans="1:9" s="76" customFormat="1" ht="14"/>
    <row r="6" spans="1:9" s="76" customFormat="1" ht="14">
      <c r="D6" s="1119"/>
      <c r="E6" s="1119"/>
      <c r="F6" s="1119"/>
      <c r="G6" s="1119"/>
      <c r="H6" s="1055"/>
      <c r="I6" s="153"/>
    </row>
    <row r="7" spans="1:9" s="76" customFormat="1" ht="14">
      <c r="D7" s="1055"/>
      <c r="E7" s="1055"/>
      <c r="F7" s="1055"/>
      <c r="G7" s="1055"/>
      <c r="H7" s="1055"/>
      <c r="I7" s="153"/>
    </row>
    <row r="8" spans="1:9" s="76" customFormat="1" ht="14">
      <c r="D8" s="1055"/>
      <c r="E8" s="1055"/>
      <c r="F8" s="1055"/>
      <c r="G8" s="1055"/>
      <c r="H8" s="1055"/>
      <c r="I8" s="153"/>
    </row>
    <row r="9" spans="1:9" s="76" customFormat="1" ht="14">
      <c r="D9" s="1055"/>
      <c r="E9" s="1055"/>
      <c r="F9" s="1055"/>
      <c r="G9" s="1055"/>
      <c r="H9" s="1055"/>
      <c r="I9" s="153"/>
    </row>
    <row r="10" spans="1:9" s="76" customFormat="1" ht="14"/>
    <row r="11" spans="1:9" s="76" customFormat="1" ht="14">
      <c r="A11" s="76" t="s">
        <v>70</v>
      </c>
      <c r="B11" s="1056">
        <v>43987</v>
      </c>
      <c r="D11" s="1057"/>
      <c r="E11" s="1057"/>
    </row>
    <row r="12" spans="1:9" s="76" customFormat="1" ht="14"/>
    <row r="13" spans="1:9" s="76" customFormat="1" ht="14">
      <c r="A13" s="76" t="s">
        <v>71</v>
      </c>
      <c r="B13" s="76" t="s">
        <v>72</v>
      </c>
    </row>
    <row r="14" spans="1:9" s="76" customFormat="1" ht="14">
      <c r="B14" s="526"/>
      <c r="C14" s="526"/>
      <c r="D14" s="526"/>
      <c r="E14" s="526"/>
    </row>
    <row r="15" spans="1:9" s="76" customFormat="1" ht="14">
      <c r="A15" s="76" t="s">
        <v>73</v>
      </c>
      <c r="B15" s="76" t="s">
        <v>958</v>
      </c>
    </row>
    <row r="16" spans="1:9" s="76" customFormat="1" ht="14">
      <c r="B16" s="526"/>
      <c r="C16" s="526"/>
      <c r="D16" s="526"/>
      <c r="E16" s="526"/>
    </row>
    <row r="17" spans="1:10" s="76" customFormat="1" ht="14">
      <c r="A17" s="76" t="s">
        <v>75</v>
      </c>
      <c r="B17" s="77" t="s">
        <v>945</v>
      </c>
    </row>
    <row r="18" spans="1:10" s="76" customFormat="1" ht="14">
      <c r="B18" s="526"/>
      <c r="C18" s="526"/>
      <c r="D18" s="526"/>
      <c r="E18" s="526"/>
    </row>
    <row r="19" spans="1:10" s="76" customFormat="1" ht="14">
      <c r="A19" s="99" t="s">
        <v>884</v>
      </c>
      <c r="B19" s="527"/>
      <c r="C19" s="527"/>
      <c r="D19" s="527"/>
      <c r="E19" s="527"/>
      <c r="F19" s="99"/>
      <c r="G19" s="99"/>
      <c r="H19" s="99"/>
    </row>
    <row r="20" spans="1:10" s="76" customFormat="1" ht="14">
      <c r="A20" s="99" t="s">
        <v>967</v>
      </c>
      <c r="B20" s="527"/>
      <c r="C20" s="527"/>
      <c r="D20" s="527"/>
      <c r="E20" s="527"/>
      <c r="F20" s="99"/>
      <c r="G20" s="99"/>
      <c r="H20" s="99"/>
      <c r="I20" s="99"/>
      <c r="J20" s="99"/>
    </row>
    <row r="21" spans="1:10" s="76" customFormat="1" ht="14">
      <c r="A21" s="99" t="s">
        <v>968</v>
      </c>
      <c r="B21" s="527"/>
      <c r="C21" s="527"/>
      <c r="D21" s="527"/>
      <c r="E21" s="527"/>
      <c r="F21" s="99"/>
      <c r="G21" s="99"/>
      <c r="H21" s="99"/>
      <c r="I21" s="99"/>
      <c r="J21" s="99"/>
    </row>
    <row r="22" spans="1:10" s="76" customFormat="1" ht="14">
      <c r="A22" s="99" t="s">
        <v>969</v>
      </c>
      <c r="B22" s="527"/>
      <c r="C22" s="527"/>
      <c r="D22" s="527"/>
      <c r="E22" s="527"/>
      <c r="F22" s="99"/>
      <c r="G22" s="99"/>
      <c r="H22" s="99"/>
      <c r="I22" s="99"/>
      <c r="J22" s="99"/>
    </row>
    <row r="23" spans="1:10" s="76" customFormat="1" ht="14">
      <c r="A23" s="99"/>
      <c r="B23" s="527"/>
      <c r="C23" s="527"/>
      <c r="D23" s="527"/>
      <c r="E23" s="527"/>
      <c r="F23" s="99"/>
      <c r="G23" s="99"/>
      <c r="H23" s="99"/>
      <c r="I23" s="99"/>
      <c r="J23" s="99"/>
    </row>
    <row r="24" spans="1:10" s="76" customFormat="1" ht="14">
      <c r="A24" s="99" t="s">
        <v>970</v>
      </c>
      <c r="B24" s="527"/>
      <c r="C24" s="527"/>
      <c r="D24" s="527"/>
      <c r="E24" s="527"/>
      <c r="F24" s="99"/>
      <c r="G24" s="99"/>
      <c r="H24" s="99"/>
      <c r="I24" s="99"/>
      <c r="J24" s="99"/>
    </row>
    <row r="25" spans="1:10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</row>
    <row r="26" spans="1:10">
      <c r="A26" s="964"/>
      <c r="B26" s="964"/>
      <c r="C26" s="964"/>
      <c r="D26" s="964"/>
      <c r="E26" s="964"/>
      <c r="F26" s="958"/>
      <c r="G26" s="964"/>
      <c r="H26" s="958"/>
      <c r="I26" s="1041"/>
    </row>
    <row r="27" spans="1:10">
      <c r="A27" s="1042"/>
      <c r="B27" s="1043"/>
      <c r="C27" s="442"/>
      <c r="D27" s="442"/>
      <c r="E27" s="442"/>
      <c r="F27" s="157"/>
      <c r="G27" s="1044"/>
      <c r="H27" s="157"/>
      <c r="I27" s="1041"/>
    </row>
    <row r="28" spans="1:10">
      <c r="A28" s="1045"/>
      <c r="B28" s="993"/>
      <c r="C28" s="1045"/>
      <c r="D28" s="1045"/>
      <c r="E28" s="1045"/>
      <c r="F28" s="160"/>
      <c r="G28" s="1045"/>
      <c r="H28" s="160"/>
      <c r="I28" s="1041"/>
    </row>
    <row r="29" spans="1:10">
      <c r="A29" s="1045"/>
      <c r="B29" s="1046"/>
      <c r="C29" s="1045"/>
      <c r="D29" s="1045"/>
      <c r="E29" s="1045"/>
      <c r="F29" s="160"/>
      <c r="G29" s="1045"/>
      <c r="H29" s="160"/>
      <c r="I29" s="1041"/>
    </row>
    <row r="30" spans="1:10">
      <c r="A30" s="1045"/>
      <c r="B30" s="993"/>
      <c r="C30" s="1045"/>
      <c r="D30" s="1045"/>
      <c r="E30" s="1045"/>
      <c r="F30" s="160"/>
      <c r="G30" s="1045"/>
      <c r="H30" s="160"/>
      <c r="I30" s="1041"/>
    </row>
    <row r="31" spans="1:10" ht="42.5">
      <c r="A31" s="1013" t="s">
        <v>18</v>
      </c>
      <c r="B31" s="1014" t="s">
        <v>0</v>
      </c>
      <c r="C31" s="1015"/>
      <c r="D31" s="1016" t="s">
        <v>1</v>
      </c>
      <c r="E31" s="1015"/>
      <c r="F31" s="1059" t="s">
        <v>972</v>
      </c>
      <c r="G31" s="1017"/>
      <c r="H31" s="158" t="s">
        <v>971</v>
      </c>
      <c r="I31" s="1012"/>
      <c r="J31" s="1018"/>
    </row>
    <row r="32" spans="1:10">
      <c r="A32" s="1019"/>
      <c r="B32" s="1020"/>
      <c r="C32" s="1019"/>
      <c r="D32" s="1019"/>
      <c r="E32" s="1019"/>
      <c r="F32" s="1060"/>
      <c r="G32" s="1019"/>
      <c r="H32" s="126"/>
      <c r="I32" s="1012"/>
      <c r="J32" s="1012"/>
    </row>
    <row r="33" spans="1:10">
      <c r="A33" s="1019"/>
      <c r="B33" s="1021" t="s">
        <v>4</v>
      </c>
      <c r="C33" s="1019"/>
      <c r="D33" s="1019"/>
      <c r="E33" s="1019"/>
      <c r="F33" s="1060"/>
      <c r="G33" s="1019"/>
      <c r="H33" s="126"/>
      <c r="I33" s="1012"/>
      <c r="J33" s="1012"/>
    </row>
    <row r="34" spans="1:10">
      <c r="A34" s="1019" t="s">
        <v>305</v>
      </c>
      <c r="B34" s="1022" t="s">
        <v>586</v>
      </c>
      <c r="C34" s="1019"/>
      <c r="D34" s="1019" t="s">
        <v>897</v>
      </c>
      <c r="E34" s="1019"/>
      <c r="F34" s="1060">
        <v>30000</v>
      </c>
      <c r="G34" s="1019"/>
      <c r="H34" s="126">
        <v>30000</v>
      </c>
      <c r="I34" s="1012"/>
      <c r="J34" s="1012" t="s">
        <v>898</v>
      </c>
    </row>
    <row r="35" spans="1:10">
      <c r="A35" s="1019"/>
      <c r="B35" s="1022" t="s">
        <v>586</v>
      </c>
      <c r="C35" s="1019"/>
      <c r="D35" s="1019" t="s">
        <v>899</v>
      </c>
      <c r="E35" s="1019"/>
      <c r="F35" s="1060">
        <v>7000</v>
      </c>
      <c r="G35" s="1019"/>
      <c r="H35" s="126">
        <v>7000</v>
      </c>
      <c r="I35" s="1012"/>
      <c r="J35" s="1012" t="s">
        <v>898</v>
      </c>
    </row>
    <row r="36" spans="1:10" ht="15" thickBot="1">
      <c r="A36" s="1019"/>
      <c r="B36" s="1020" t="s">
        <v>17</v>
      </c>
      <c r="C36" s="1019"/>
      <c r="D36" s="1023" t="s">
        <v>514</v>
      </c>
      <c r="E36" s="1023"/>
      <c r="F36" s="1061">
        <f>SUM(F34:F35)</f>
        <v>37000</v>
      </c>
      <c r="G36" s="1019"/>
      <c r="H36" s="967">
        <f>SUM(H34:H35)</f>
        <v>37000</v>
      </c>
      <c r="I36" s="1012"/>
      <c r="J36" s="1012"/>
    </row>
    <row r="37" spans="1:10">
      <c r="A37" s="1019"/>
      <c r="B37" s="1021" t="s">
        <v>7</v>
      </c>
      <c r="C37" s="1019"/>
      <c r="D37" s="1023"/>
      <c r="E37" s="1023"/>
      <c r="F37" s="1062"/>
      <c r="G37" s="1019"/>
      <c r="H37" s="800"/>
      <c r="I37" s="1012"/>
      <c r="J37" s="1012"/>
    </row>
    <row r="38" spans="1:10">
      <c r="A38" s="1019" t="s">
        <v>97</v>
      </c>
      <c r="B38" s="1022" t="s">
        <v>592</v>
      </c>
      <c r="C38" s="1019"/>
      <c r="D38" s="1019" t="s">
        <v>900</v>
      </c>
      <c r="E38" s="1019"/>
      <c r="F38" s="1063">
        <v>11000</v>
      </c>
      <c r="G38" s="1019"/>
      <c r="H38" s="1024">
        <v>11000</v>
      </c>
      <c r="I38" s="1012"/>
      <c r="J38" s="1012" t="s">
        <v>898</v>
      </c>
    </row>
    <row r="39" spans="1:10">
      <c r="A39" s="1019" t="s">
        <v>97</v>
      </c>
      <c r="B39" s="1022" t="s">
        <v>592</v>
      </c>
      <c r="C39" s="1019"/>
      <c r="D39" s="1019" t="s">
        <v>901</v>
      </c>
      <c r="E39" s="1019"/>
      <c r="F39" s="1063">
        <v>100000</v>
      </c>
      <c r="G39" s="1019"/>
      <c r="H39" s="1024">
        <v>100000</v>
      </c>
      <c r="I39" s="1012"/>
      <c r="J39" s="1012" t="s">
        <v>902</v>
      </c>
    </row>
    <row r="40" spans="1:10">
      <c r="A40" s="1019" t="s">
        <v>97</v>
      </c>
      <c r="B40" s="1022" t="s">
        <v>592</v>
      </c>
      <c r="C40" s="1019"/>
      <c r="D40" s="1019" t="s">
        <v>903</v>
      </c>
      <c r="E40" s="1019"/>
      <c r="F40" s="1063">
        <v>23980</v>
      </c>
      <c r="G40" s="1019"/>
      <c r="H40" s="1024">
        <v>23980</v>
      </c>
      <c r="I40" s="1012"/>
      <c r="J40" s="1012" t="s">
        <v>898</v>
      </c>
    </row>
    <row r="41" spans="1:10">
      <c r="A41" s="1019" t="s">
        <v>48</v>
      </c>
      <c r="B41" s="1022" t="s">
        <v>592</v>
      </c>
      <c r="C41" s="1019"/>
      <c r="D41" s="1019" t="s">
        <v>904</v>
      </c>
      <c r="E41" s="1019"/>
      <c r="F41" s="1063">
        <v>75000</v>
      </c>
      <c r="G41" s="1019"/>
      <c r="H41" s="1024">
        <v>75000</v>
      </c>
      <c r="I41" s="1012"/>
      <c r="J41" s="1012" t="s">
        <v>902</v>
      </c>
    </row>
    <row r="42" spans="1:10" ht="15" thickBot="1">
      <c r="A42" s="1010"/>
      <c r="B42" s="1010"/>
      <c r="C42" s="1010"/>
      <c r="D42" s="1025" t="s">
        <v>529</v>
      </c>
      <c r="E42" s="1025"/>
      <c r="F42" s="1061">
        <f>SUM(F38:F41)</f>
        <v>209980</v>
      </c>
      <c r="G42" s="1010"/>
      <c r="H42" s="967">
        <f>SUM(H38:H41)</f>
        <v>209980</v>
      </c>
      <c r="I42" s="1012"/>
      <c r="J42" s="1012"/>
    </row>
    <row r="43" spans="1:10">
      <c r="A43" s="1010"/>
      <c r="B43" s="1010"/>
      <c r="C43" s="1010"/>
      <c r="D43" s="1025"/>
      <c r="E43" s="1025"/>
      <c r="F43" s="1064"/>
      <c r="G43" s="1010"/>
      <c r="H43" s="1011"/>
      <c r="I43" s="1012"/>
      <c r="J43" s="1012"/>
    </row>
    <row r="44" spans="1:10">
      <c r="A44" s="1010"/>
      <c r="B44" s="1026" t="s">
        <v>450</v>
      </c>
      <c r="C44" s="1010"/>
      <c r="D44" s="1025"/>
      <c r="E44" s="1025"/>
      <c r="F44" s="1064"/>
      <c r="G44" s="1010"/>
      <c r="H44" s="1011"/>
      <c r="I44" s="1012"/>
      <c r="J44" s="1012"/>
    </row>
    <row r="45" spans="1:10">
      <c r="A45" s="1010" t="s">
        <v>50</v>
      </c>
      <c r="B45" s="1051" t="s">
        <v>599</v>
      </c>
      <c r="C45" s="1010"/>
      <c r="D45" s="1052" t="s">
        <v>905</v>
      </c>
      <c r="E45" s="1052"/>
      <c r="F45" s="1064">
        <v>16000</v>
      </c>
      <c r="G45" s="1010"/>
      <c r="H45" s="1029">
        <v>16000</v>
      </c>
      <c r="I45" s="1012"/>
      <c r="J45" s="1012" t="s">
        <v>906</v>
      </c>
    </row>
    <row r="46" spans="1:10">
      <c r="A46" s="1010" t="s">
        <v>515</v>
      </c>
      <c r="B46" s="1030" t="s">
        <v>907</v>
      </c>
      <c r="C46" s="1010"/>
      <c r="D46" s="1010" t="s">
        <v>908</v>
      </c>
      <c r="E46" s="1010"/>
      <c r="F46" s="1064">
        <v>22000</v>
      </c>
      <c r="G46" s="1010"/>
      <c r="H46" s="1029">
        <v>22000</v>
      </c>
      <c r="I46" s="1012"/>
      <c r="J46" s="1012" t="s">
        <v>902</v>
      </c>
    </row>
    <row r="47" spans="1:10">
      <c r="A47" s="1010" t="s">
        <v>19</v>
      </c>
      <c r="B47" s="1030" t="s">
        <v>909</v>
      </c>
      <c r="C47" s="1010"/>
      <c r="D47" s="1010" t="s">
        <v>910</v>
      </c>
      <c r="E47" s="1010"/>
      <c r="F47" s="1064"/>
      <c r="G47" s="1010"/>
      <c r="H47" s="1029">
        <v>40000</v>
      </c>
      <c r="I47" s="1012"/>
      <c r="J47" s="1012" t="s">
        <v>911</v>
      </c>
    </row>
    <row r="48" spans="1:10">
      <c r="A48" s="1010" t="s">
        <v>19</v>
      </c>
      <c r="B48" s="1030" t="s">
        <v>909</v>
      </c>
      <c r="C48" s="1010"/>
      <c r="D48" s="1010" t="s">
        <v>912</v>
      </c>
      <c r="E48" s="1010"/>
      <c r="F48" s="1064"/>
      <c r="G48" s="1010"/>
      <c r="H48" s="1029">
        <v>25000</v>
      </c>
      <c r="I48" s="1012"/>
      <c r="J48" s="1012" t="s">
        <v>911</v>
      </c>
    </row>
    <row r="49" spans="1:10" ht="29">
      <c r="A49" s="1010" t="s">
        <v>913</v>
      </c>
      <c r="B49" s="1030" t="s">
        <v>914</v>
      </c>
      <c r="C49" s="1010"/>
      <c r="D49" s="1031" t="s">
        <v>915</v>
      </c>
      <c r="E49" s="1031"/>
      <c r="F49" s="1064"/>
      <c r="G49" s="1010"/>
      <c r="H49" s="1029">
        <v>25000</v>
      </c>
      <c r="I49" s="1012"/>
      <c r="J49" s="1012" t="s">
        <v>916</v>
      </c>
    </row>
    <row r="50" spans="1:10">
      <c r="A50" s="1010" t="s">
        <v>515</v>
      </c>
      <c r="B50" s="1030" t="s">
        <v>914</v>
      </c>
      <c r="C50" s="1010"/>
      <c r="D50" s="1010" t="s">
        <v>917</v>
      </c>
      <c r="E50" s="1010"/>
      <c r="F50" s="1064"/>
      <c r="G50" s="1010"/>
      <c r="H50" s="1029">
        <v>25000</v>
      </c>
      <c r="I50" s="1012"/>
      <c r="J50" s="1012" t="s">
        <v>916</v>
      </c>
    </row>
    <row r="51" spans="1:10">
      <c r="A51" s="1010" t="s">
        <v>515</v>
      </c>
      <c r="B51" s="1030" t="s">
        <v>914</v>
      </c>
      <c r="C51" s="1010"/>
      <c r="D51" s="1010" t="s">
        <v>918</v>
      </c>
      <c r="E51" s="1010"/>
      <c r="F51" s="1064"/>
      <c r="G51" s="1010"/>
      <c r="H51" s="1029">
        <v>32000</v>
      </c>
      <c r="I51" s="1012"/>
      <c r="J51" s="1012" t="s">
        <v>919</v>
      </c>
    </row>
    <row r="52" spans="1:10">
      <c r="A52" s="1010" t="s">
        <v>515</v>
      </c>
      <c r="B52" s="1030" t="s">
        <v>914</v>
      </c>
      <c r="C52" s="1010"/>
      <c r="D52" s="1010" t="s">
        <v>920</v>
      </c>
      <c r="E52" s="1010"/>
      <c r="F52" s="1064"/>
      <c r="G52" s="1010"/>
      <c r="H52" s="1029">
        <v>42000</v>
      </c>
      <c r="I52" s="1012"/>
      <c r="J52" s="1012" t="s">
        <v>916</v>
      </c>
    </row>
    <row r="53" spans="1:10">
      <c r="A53" s="1010" t="s">
        <v>515</v>
      </c>
      <c r="B53" s="1030" t="s">
        <v>914</v>
      </c>
      <c r="C53" s="1010"/>
      <c r="D53" s="1010" t="s">
        <v>921</v>
      </c>
      <c r="E53" s="1010"/>
      <c r="F53" s="1064"/>
      <c r="G53" s="1010"/>
      <c r="H53" s="1029">
        <v>100000</v>
      </c>
      <c r="I53" s="1012"/>
      <c r="J53" s="1012" t="s">
        <v>919</v>
      </c>
    </row>
    <row r="54" spans="1:10">
      <c r="A54" s="1010" t="s">
        <v>50</v>
      </c>
      <c r="B54" s="1030" t="s">
        <v>914</v>
      </c>
      <c r="C54" s="1010"/>
      <c r="D54" s="1010" t="s">
        <v>922</v>
      </c>
      <c r="E54" s="1010"/>
      <c r="F54" s="1064">
        <v>121000</v>
      </c>
      <c r="G54" s="1010"/>
      <c r="H54" s="1029">
        <v>121000</v>
      </c>
      <c r="I54" s="1012"/>
      <c r="J54" s="1012" t="s">
        <v>898</v>
      </c>
    </row>
    <row r="55" spans="1:10" ht="29">
      <c r="A55" s="1010" t="s">
        <v>923</v>
      </c>
      <c r="B55" s="1030" t="s">
        <v>924</v>
      </c>
      <c r="C55" s="1010"/>
      <c r="D55" s="1031" t="s">
        <v>925</v>
      </c>
      <c r="E55" s="1031"/>
      <c r="F55" s="1064"/>
      <c r="G55" s="1010"/>
      <c r="H55" s="1029">
        <v>25000</v>
      </c>
      <c r="I55" s="1012"/>
      <c r="J55" s="1012" t="s">
        <v>916</v>
      </c>
    </row>
    <row r="56" spans="1:10">
      <c r="A56" s="1010" t="s">
        <v>19</v>
      </c>
      <c r="B56" s="1030" t="s">
        <v>926</v>
      </c>
      <c r="C56" s="1010"/>
      <c r="D56" s="1010" t="s">
        <v>927</v>
      </c>
      <c r="E56" s="1010"/>
      <c r="F56" s="1064">
        <v>15000</v>
      </c>
      <c r="G56" s="1010"/>
      <c r="H56" s="1029">
        <v>15000</v>
      </c>
      <c r="I56" s="1012"/>
      <c r="J56" s="1012" t="s">
        <v>898</v>
      </c>
    </row>
    <row r="57" spans="1:10">
      <c r="A57" s="1010" t="s">
        <v>19</v>
      </c>
      <c r="B57" s="1030" t="s">
        <v>926</v>
      </c>
      <c r="C57" s="1010"/>
      <c r="D57" s="1010" t="s">
        <v>928</v>
      </c>
      <c r="E57" s="1010"/>
      <c r="F57" s="1064">
        <v>13000</v>
      </c>
      <c r="G57" s="1010"/>
      <c r="H57" s="1029">
        <v>13000</v>
      </c>
      <c r="I57" s="1012"/>
      <c r="J57" s="1012" t="s">
        <v>898</v>
      </c>
    </row>
    <row r="58" spans="1:10">
      <c r="A58" s="1010" t="s">
        <v>913</v>
      </c>
      <c r="B58" s="1030" t="s">
        <v>620</v>
      </c>
      <c r="C58" s="1010"/>
      <c r="D58" s="1010" t="s">
        <v>929</v>
      </c>
      <c r="E58" s="1010"/>
      <c r="F58" s="1064"/>
      <c r="G58" s="1010"/>
      <c r="H58" s="1029">
        <v>42000</v>
      </c>
      <c r="I58" s="1012"/>
      <c r="J58" s="1012" t="s">
        <v>919</v>
      </c>
    </row>
    <row r="59" spans="1:10">
      <c r="A59" s="1010"/>
      <c r="B59" s="1030"/>
      <c r="C59" s="1010"/>
      <c r="D59" s="1019"/>
      <c r="E59" s="1019"/>
      <c r="F59" s="1064"/>
      <c r="G59" s="1010"/>
      <c r="H59" s="1011"/>
      <c r="I59" s="1012"/>
      <c r="J59" s="1012"/>
    </row>
    <row r="60" spans="1:10" ht="15" thickBot="1">
      <c r="A60" s="1010"/>
      <c r="B60" s="1030"/>
      <c r="C60" s="1010"/>
      <c r="D60" s="1023" t="s">
        <v>544</v>
      </c>
      <c r="E60" s="1023"/>
      <c r="F60" s="1065">
        <f>SUM(F45:F58)</f>
        <v>187000</v>
      </c>
      <c r="G60" s="1010"/>
      <c r="H60" s="1000">
        <f>SUM(H45:H58)</f>
        <v>543000</v>
      </c>
      <c r="I60" s="1012"/>
      <c r="J60" s="1012"/>
    </row>
    <row r="61" spans="1:10">
      <c r="A61" s="1010"/>
      <c r="B61" s="1030"/>
      <c r="C61" s="1010"/>
      <c r="D61" s="1019"/>
      <c r="E61" s="1019"/>
      <c r="F61" s="1064"/>
      <c r="G61" s="1010"/>
      <c r="H61" s="1011"/>
      <c r="I61" s="1012"/>
      <c r="J61" s="1012"/>
    </row>
    <row r="62" spans="1:10">
      <c r="A62" s="1010"/>
      <c r="B62" s="1030"/>
      <c r="C62" s="1010"/>
      <c r="D62" s="1019"/>
      <c r="E62" s="1019"/>
      <c r="F62" s="1064"/>
      <c r="G62" s="1010"/>
      <c r="H62" s="1011"/>
      <c r="I62" s="1012"/>
      <c r="J62" s="1012"/>
    </row>
    <row r="63" spans="1:10" ht="15" thickBot="1">
      <c r="A63" s="1010"/>
      <c r="B63" s="1030"/>
      <c r="C63" s="1010"/>
      <c r="D63" s="1025" t="s">
        <v>792</v>
      </c>
      <c r="E63" s="1025"/>
      <c r="F63" s="1066">
        <f>F36+F42+F60</f>
        <v>433980</v>
      </c>
      <c r="G63" s="1025"/>
      <c r="H63" s="1001">
        <f>H36+H42+H60</f>
        <v>789980</v>
      </c>
      <c r="I63" s="1012"/>
      <c r="J63" s="1012"/>
    </row>
    <row r="64" spans="1:10" ht="15" thickTop="1">
      <c r="A64" s="1010"/>
      <c r="B64" s="1033"/>
      <c r="C64" s="1010"/>
      <c r="D64" s="1010"/>
      <c r="E64" s="1010"/>
      <c r="F64" s="1064"/>
      <c r="G64" s="1010"/>
      <c r="H64" s="1011"/>
      <c r="I64" s="1012"/>
      <c r="J64" s="1012"/>
    </row>
    <row r="65" spans="1:10">
      <c r="A65" s="1010"/>
      <c r="B65" s="1033"/>
      <c r="C65" s="1010"/>
      <c r="D65" s="1010" t="s">
        <v>898</v>
      </c>
      <c r="E65" s="1010"/>
      <c r="F65" s="1064">
        <f>+F57+F56+F34+F35+F38+F40+F54+F45</f>
        <v>236980</v>
      </c>
      <c r="G65" s="1010"/>
      <c r="H65" s="1011">
        <f>+H57+H56+H34+H35+H38+H40+H54+H45</f>
        <v>236980</v>
      </c>
      <c r="I65" s="1012"/>
      <c r="J65" s="1012"/>
    </row>
    <row r="66" spans="1:10">
      <c r="A66" s="1010"/>
      <c r="B66" s="1033"/>
      <c r="C66" s="1010"/>
      <c r="D66" s="1010" t="s">
        <v>930</v>
      </c>
      <c r="E66" s="1010"/>
      <c r="F66" s="1064">
        <f>F39+F41+F46</f>
        <v>197000</v>
      </c>
      <c r="G66" s="1010"/>
      <c r="H66" s="1011">
        <f>H39+H41+H46</f>
        <v>197000</v>
      </c>
      <c r="I66" s="1012"/>
      <c r="J66" s="1012"/>
    </row>
    <row r="67" spans="1:10">
      <c r="A67" s="1010"/>
      <c r="B67" s="1033"/>
      <c r="C67" s="1010"/>
      <c r="D67" s="1010" t="s">
        <v>946</v>
      </c>
      <c r="E67" s="1010"/>
      <c r="F67" s="1064">
        <f>+F47+F48+F49+F50+F52+F55</f>
        <v>0</v>
      </c>
      <c r="G67" s="1010"/>
      <c r="H67" s="1011">
        <f>+H47+H48+H49+H50+H52+H55</f>
        <v>182000</v>
      </c>
      <c r="I67" s="1012"/>
      <c r="J67" s="1012"/>
    </row>
    <row r="68" spans="1:10" ht="15" thickBot="1">
      <c r="A68" s="1010"/>
      <c r="B68" s="1033"/>
      <c r="C68" s="1010"/>
      <c r="D68" s="1010" t="s">
        <v>947</v>
      </c>
      <c r="E68" s="1010"/>
      <c r="F68" s="1067">
        <f>F58+F53+F51</f>
        <v>0</v>
      </c>
      <c r="G68" s="1010"/>
      <c r="H68" s="1034">
        <f>H58+H53+H51</f>
        <v>174000</v>
      </c>
      <c r="I68" s="1012"/>
      <c r="J68" s="1012"/>
    </row>
    <row r="69" spans="1:10">
      <c r="A69" s="1010"/>
      <c r="B69" s="1033"/>
      <c r="C69" s="1010"/>
      <c r="D69" s="1010"/>
      <c r="E69" s="1010"/>
      <c r="F69" s="1064">
        <f>SUM(F65:F68)</f>
        <v>433980</v>
      </c>
      <c r="G69" s="1010"/>
      <c r="H69" s="1011">
        <f>SUM(H65:H68)</f>
        <v>789980</v>
      </c>
      <c r="I69" s="1012"/>
      <c r="J69" s="1012"/>
    </row>
    <row r="70" spans="1:10">
      <c r="A70" s="1002"/>
      <c r="B70" s="1002"/>
      <c r="C70" s="1002"/>
      <c r="D70" s="1002"/>
      <c r="E70" s="1002"/>
      <c r="F70" s="994"/>
      <c r="G70" s="1002"/>
      <c r="H70" s="994"/>
      <c r="I70" s="1041"/>
    </row>
    <row r="71" spans="1:10">
      <c r="A71" s="1041"/>
      <c r="B71" s="1047"/>
      <c r="C71" s="1041"/>
      <c r="D71" s="1041"/>
      <c r="E71" s="1041"/>
      <c r="F71" s="1048"/>
      <c r="G71" s="1041"/>
      <c r="H71" s="1048"/>
      <c r="I71" s="1041"/>
    </row>
    <row r="72" spans="1:10">
      <c r="A72" s="1041"/>
      <c r="B72" s="1047"/>
      <c r="C72" s="1041"/>
      <c r="D72" s="1041"/>
      <c r="E72" s="1041"/>
      <c r="F72" s="1048"/>
      <c r="G72" s="1041"/>
      <c r="H72" s="1048"/>
      <c r="I72" s="1041"/>
    </row>
    <row r="73" spans="1:10">
      <c r="A73" s="1041"/>
      <c r="B73" s="1047"/>
      <c r="C73" s="1041"/>
      <c r="D73" s="1041"/>
      <c r="E73" s="1041"/>
      <c r="F73" s="1048"/>
      <c r="G73" s="1041"/>
      <c r="H73" s="1048"/>
      <c r="I73" s="1041"/>
    </row>
    <row r="74" spans="1:10">
      <c r="A74" s="1041"/>
      <c r="B74" s="1047"/>
      <c r="C74" s="1041"/>
      <c r="D74" s="1041"/>
      <c r="E74" s="1041"/>
      <c r="F74" s="1048"/>
      <c r="G74" s="1041"/>
      <c r="H74" s="1048"/>
      <c r="I74" s="1041"/>
    </row>
  </sheetData>
  <mergeCells count="1">
    <mergeCell ref="D6:G6"/>
  </mergeCells>
  <pageMargins left="0.5" right="0.25" top="0.25" bottom="0.25" header="0.3" footer="0.3"/>
  <pageSetup scale="61" orientation="portrait" r:id="rId1"/>
  <headerFooter>
    <oddFooter xml:space="preserve">&amp;L&amp;F&amp;RPage &amp;P&amp;  of &amp;P       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74"/>
  <sheetViews>
    <sheetView showGridLines="0" topLeftCell="A30" zoomScale="80" zoomScaleNormal="80" workbookViewId="0">
      <selection activeCell="F53" sqref="F53"/>
    </sheetView>
  </sheetViews>
  <sheetFormatPr defaultColWidth="9.08984375" defaultRowHeight="14.5"/>
  <cols>
    <col min="1" max="1" width="21.08984375" style="646" customWidth="1"/>
    <col min="2" max="2" width="17.90625" style="687" customWidth="1"/>
    <col min="3" max="3" width="6.08984375" style="646" customWidth="1"/>
    <col min="4" max="4" width="53.54296875" style="646" customWidth="1"/>
    <col min="5" max="5" width="3" style="646" customWidth="1"/>
    <col min="6" max="6" width="13.26953125" style="688" customWidth="1"/>
    <col min="7" max="7" width="2.453125" style="646" customWidth="1"/>
    <col min="8" max="8" width="13.26953125" style="688" customWidth="1"/>
    <col min="9" max="9" width="2.453125" style="646" customWidth="1"/>
    <col min="10" max="16384" width="9.08984375" style="646"/>
  </cols>
  <sheetData>
    <row r="1" spans="1:9" s="76" customFormat="1" ht="14"/>
    <row r="2" spans="1:9" s="76" customFormat="1" ht="14"/>
    <row r="3" spans="1:9" s="76" customFormat="1" ht="14"/>
    <row r="4" spans="1:9" s="76" customFormat="1" ht="14"/>
    <row r="5" spans="1:9" s="76" customFormat="1" ht="14"/>
    <row r="6" spans="1:9" s="76" customFormat="1" ht="14">
      <c r="D6" s="1119"/>
      <c r="E6" s="1119"/>
      <c r="F6" s="1119"/>
      <c r="G6" s="1119"/>
      <c r="H6" s="1006"/>
      <c r="I6" s="153"/>
    </row>
    <row r="7" spans="1:9" s="76" customFormat="1" ht="14">
      <c r="D7" s="1006"/>
      <c r="E7" s="1055"/>
      <c r="F7" s="1055"/>
      <c r="G7" s="1006"/>
      <c r="H7" s="1006"/>
      <c r="I7" s="153"/>
    </row>
    <row r="8" spans="1:9" s="76" customFormat="1" ht="14">
      <c r="D8" s="1006"/>
      <c r="E8" s="1055"/>
      <c r="F8" s="1055"/>
      <c r="G8" s="1006"/>
      <c r="H8" s="1006"/>
      <c r="I8" s="153"/>
    </row>
    <row r="9" spans="1:9" s="76" customFormat="1" ht="14">
      <c r="D9" s="1006"/>
      <c r="E9" s="1055"/>
      <c r="F9" s="1055"/>
      <c r="G9" s="1006"/>
      <c r="H9" s="1006"/>
      <c r="I9" s="153"/>
    </row>
    <row r="10" spans="1:9" s="76" customFormat="1" ht="14"/>
    <row r="11" spans="1:9" s="76" customFormat="1" ht="14">
      <c r="A11" s="76" t="s">
        <v>70</v>
      </c>
      <c r="B11" s="1008">
        <v>43987</v>
      </c>
      <c r="D11" s="1009"/>
      <c r="E11" s="1057"/>
    </row>
    <row r="12" spans="1:9" s="76" customFormat="1" ht="14"/>
    <row r="13" spans="1:9" s="76" customFormat="1" ht="14">
      <c r="A13" s="76" t="s">
        <v>71</v>
      </c>
      <c r="B13" s="76" t="s">
        <v>72</v>
      </c>
    </row>
    <row r="14" spans="1:9" s="76" customFormat="1" ht="14">
      <c r="B14" s="526"/>
      <c r="C14" s="526"/>
      <c r="D14" s="526"/>
      <c r="E14" s="526"/>
    </row>
    <row r="15" spans="1:9" s="76" customFormat="1" ht="14">
      <c r="A15" s="76" t="s">
        <v>73</v>
      </c>
      <c r="B15" s="76" t="s">
        <v>958</v>
      </c>
    </row>
    <row r="16" spans="1:9" s="76" customFormat="1" ht="14">
      <c r="B16" s="526"/>
      <c r="C16" s="526"/>
      <c r="D16" s="526"/>
      <c r="E16" s="526"/>
    </row>
    <row r="17" spans="1:10" s="76" customFormat="1" ht="14">
      <c r="A17" s="76" t="s">
        <v>75</v>
      </c>
      <c r="B17" s="77" t="s">
        <v>945</v>
      </c>
    </row>
    <row r="18" spans="1:10" s="76" customFormat="1" ht="14">
      <c r="B18" s="526"/>
      <c r="C18" s="526"/>
      <c r="D18" s="526"/>
      <c r="E18" s="526"/>
    </row>
    <row r="19" spans="1:10" s="76" customFormat="1" ht="14">
      <c r="A19" s="99" t="s">
        <v>884</v>
      </c>
      <c r="B19" s="527"/>
      <c r="C19" s="527"/>
      <c r="D19" s="527"/>
      <c r="E19" s="527"/>
      <c r="F19" s="99"/>
      <c r="G19" s="99"/>
      <c r="H19" s="99"/>
    </row>
    <row r="20" spans="1:10" s="76" customFormat="1" ht="14">
      <c r="A20" s="99" t="s">
        <v>967</v>
      </c>
      <c r="B20" s="527"/>
      <c r="C20" s="527"/>
      <c r="D20" s="527"/>
      <c r="E20" s="527"/>
      <c r="F20" s="99"/>
      <c r="G20" s="99"/>
      <c r="H20" s="99"/>
      <c r="I20" s="99"/>
      <c r="J20" s="99"/>
    </row>
    <row r="21" spans="1:10" s="76" customFormat="1" ht="14">
      <c r="A21" s="99" t="s">
        <v>968</v>
      </c>
      <c r="B21" s="527"/>
      <c r="C21" s="527"/>
      <c r="D21" s="527"/>
      <c r="E21" s="527"/>
      <c r="F21" s="99"/>
      <c r="G21" s="99"/>
      <c r="H21" s="99"/>
      <c r="I21" s="99"/>
      <c r="J21" s="99"/>
    </row>
    <row r="22" spans="1:10" s="76" customFormat="1" ht="14">
      <c r="A22" s="99" t="s">
        <v>969</v>
      </c>
      <c r="B22" s="527"/>
      <c r="C22" s="527"/>
      <c r="D22" s="527"/>
      <c r="E22" s="527"/>
      <c r="F22" s="99"/>
      <c r="G22" s="99"/>
      <c r="H22" s="99"/>
      <c r="I22" s="99"/>
      <c r="J22" s="99"/>
    </row>
    <row r="23" spans="1:10" s="76" customFormat="1" ht="14">
      <c r="A23" s="99"/>
      <c r="B23" s="527"/>
      <c r="C23" s="527"/>
      <c r="D23" s="527"/>
      <c r="E23" s="527"/>
      <c r="F23" s="99"/>
      <c r="G23" s="99"/>
      <c r="H23" s="99"/>
      <c r="I23" s="99"/>
      <c r="J23" s="99"/>
    </row>
    <row r="24" spans="1:10" s="76" customFormat="1" ht="14">
      <c r="A24" s="99" t="s">
        <v>970</v>
      </c>
      <c r="B24" s="527"/>
      <c r="C24" s="527"/>
      <c r="D24" s="527"/>
      <c r="E24" s="527"/>
      <c r="F24" s="99"/>
      <c r="G24" s="99"/>
      <c r="H24" s="99"/>
      <c r="I24" s="99"/>
      <c r="J24" s="99"/>
    </row>
    <row r="25" spans="1:10" s="76" customFormat="1" ht="14">
      <c r="B25" s="526"/>
      <c r="C25" s="526"/>
      <c r="D25" s="526"/>
      <c r="E25" s="526"/>
      <c r="F25" s="526"/>
      <c r="G25" s="526"/>
      <c r="H25" s="526"/>
      <c r="I25" s="526"/>
      <c r="J25" s="526"/>
    </row>
    <row r="26" spans="1:10">
      <c r="A26" s="964"/>
      <c r="B26" s="964"/>
      <c r="C26" s="964"/>
      <c r="D26" s="964"/>
      <c r="E26" s="964"/>
      <c r="F26" s="958"/>
      <c r="G26" s="964"/>
      <c r="H26" s="958"/>
      <c r="I26" s="1041"/>
    </row>
    <row r="27" spans="1:10">
      <c r="A27" s="1042"/>
      <c r="B27" s="1043"/>
      <c r="C27" s="442"/>
      <c r="D27" s="442"/>
      <c r="E27" s="442"/>
      <c r="F27" s="157"/>
      <c r="G27" s="1044"/>
      <c r="H27" s="157"/>
      <c r="I27" s="1041"/>
    </row>
    <row r="28" spans="1:10">
      <c r="A28" s="1045"/>
      <c r="B28" s="993"/>
      <c r="C28" s="1045"/>
      <c r="D28" s="1045"/>
      <c r="E28" s="1045"/>
      <c r="F28" s="160"/>
      <c r="G28" s="1045"/>
      <c r="H28" s="160"/>
      <c r="I28" s="1041"/>
    </row>
    <row r="29" spans="1:10">
      <c r="A29" s="1045"/>
      <c r="B29" s="1046"/>
      <c r="C29" s="1045"/>
      <c r="D29" s="1045"/>
      <c r="E29" s="1045"/>
      <c r="F29" s="160"/>
      <c r="G29" s="1045"/>
      <c r="H29" s="160"/>
      <c r="I29" s="1041"/>
    </row>
    <row r="30" spans="1:10">
      <c r="A30" s="1045"/>
      <c r="B30" s="993"/>
      <c r="C30" s="1045"/>
      <c r="D30" s="1045"/>
      <c r="E30" s="1045"/>
      <c r="F30" s="160"/>
      <c r="G30" s="1045"/>
      <c r="H30" s="160"/>
      <c r="I30" s="1041"/>
    </row>
    <row r="31" spans="1:10" ht="42.5">
      <c r="A31" s="1013" t="s">
        <v>18</v>
      </c>
      <c r="B31" s="1014" t="s">
        <v>0</v>
      </c>
      <c r="C31" s="1015"/>
      <c r="D31" s="1016" t="s">
        <v>1</v>
      </c>
      <c r="E31" s="1015"/>
      <c r="F31" s="1059" t="s">
        <v>972</v>
      </c>
      <c r="G31" s="1017"/>
      <c r="H31" s="158" t="s">
        <v>971</v>
      </c>
      <c r="I31" s="1012"/>
      <c r="J31" s="1018"/>
    </row>
    <row r="32" spans="1:10">
      <c r="A32" s="1019"/>
      <c r="B32" s="1020"/>
      <c r="C32" s="1019"/>
      <c r="D32" s="1019"/>
      <c r="E32" s="1019"/>
      <c r="F32" s="1060"/>
      <c r="G32" s="1019"/>
      <c r="H32" s="126"/>
      <c r="I32" s="1012"/>
      <c r="J32" s="1012"/>
    </row>
    <row r="33" spans="1:13">
      <c r="A33" s="1019"/>
      <c r="B33" s="1021" t="s">
        <v>4</v>
      </c>
      <c r="C33" s="1019"/>
      <c r="D33" s="1019"/>
      <c r="E33" s="1019"/>
      <c r="F33" s="1060"/>
      <c r="G33" s="1019"/>
      <c r="H33" s="126"/>
      <c r="I33" s="1012"/>
      <c r="J33" s="1012"/>
    </row>
    <row r="34" spans="1:13">
      <c r="A34" s="1019" t="s">
        <v>305</v>
      </c>
      <c r="B34" s="1022" t="s">
        <v>586</v>
      </c>
      <c r="C34" s="1019"/>
      <c r="D34" s="1019" t="s">
        <v>897</v>
      </c>
      <c r="E34" s="1019"/>
      <c r="F34" s="1060">
        <v>30000</v>
      </c>
      <c r="G34" s="1019"/>
      <c r="H34" s="126">
        <v>30000</v>
      </c>
      <c r="I34" s="1012"/>
      <c r="J34" s="1012" t="s">
        <v>898</v>
      </c>
    </row>
    <row r="35" spans="1:13">
      <c r="A35" s="1019"/>
      <c r="B35" s="1022" t="s">
        <v>586</v>
      </c>
      <c r="C35" s="1019"/>
      <c r="D35" s="1019" t="s">
        <v>899</v>
      </c>
      <c r="E35" s="1019"/>
      <c r="F35" s="1060">
        <v>7000</v>
      </c>
      <c r="G35" s="1019"/>
      <c r="H35" s="126">
        <v>7000</v>
      </c>
      <c r="I35" s="1012"/>
      <c r="J35" s="1012" t="s">
        <v>898</v>
      </c>
    </row>
    <row r="36" spans="1:13" ht="15" thickBot="1">
      <c r="A36" s="1019"/>
      <c r="B36" s="1020" t="s">
        <v>17</v>
      </c>
      <c r="C36" s="1019"/>
      <c r="D36" s="1023" t="s">
        <v>514</v>
      </c>
      <c r="E36" s="1023"/>
      <c r="F36" s="1061">
        <f>SUM(F34:F35)</f>
        <v>37000</v>
      </c>
      <c r="G36" s="1019"/>
      <c r="H36" s="967">
        <f>SUM(H34:H35)</f>
        <v>37000</v>
      </c>
      <c r="I36" s="1012"/>
      <c r="J36" s="1012"/>
    </row>
    <row r="37" spans="1:13">
      <c r="A37" s="1019"/>
      <c r="B37" s="1021" t="s">
        <v>7</v>
      </c>
      <c r="C37" s="1019"/>
      <c r="D37" s="1023"/>
      <c r="E37" s="1023"/>
      <c r="F37" s="1062"/>
      <c r="G37" s="1019"/>
      <c r="H37" s="800"/>
      <c r="I37" s="1012"/>
      <c r="J37" s="1012"/>
    </row>
    <row r="38" spans="1:13">
      <c r="A38" s="1019" t="s">
        <v>97</v>
      </c>
      <c r="B38" s="1022" t="s">
        <v>592</v>
      </c>
      <c r="C38" s="1019"/>
      <c r="D38" s="1019" t="s">
        <v>900</v>
      </c>
      <c r="E38" s="1019"/>
      <c r="F38" s="1063">
        <v>11000</v>
      </c>
      <c r="G38" s="1019"/>
      <c r="H38" s="1024">
        <v>11000</v>
      </c>
      <c r="I38" s="1012"/>
      <c r="J38" s="1012" t="s">
        <v>898</v>
      </c>
    </row>
    <row r="39" spans="1:13">
      <c r="A39" s="1019" t="s">
        <v>97</v>
      </c>
      <c r="B39" s="1022" t="s">
        <v>592</v>
      </c>
      <c r="C39" s="1019"/>
      <c r="D39" s="1019" t="s">
        <v>901</v>
      </c>
      <c r="E39" s="1019"/>
      <c r="F39" s="1063">
        <v>100000</v>
      </c>
      <c r="G39" s="1019"/>
      <c r="H39" s="1024">
        <v>100000</v>
      </c>
      <c r="I39" s="1012"/>
      <c r="J39" s="1012" t="s">
        <v>902</v>
      </c>
    </row>
    <row r="40" spans="1:13">
      <c r="A40" s="1019" t="s">
        <v>97</v>
      </c>
      <c r="B40" s="1022" t="s">
        <v>592</v>
      </c>
      <c r="C40" s="1019"/>
      <c r="D40" s="1019" t="s">
        <v>903</v>
      </c>
      <c r="E40" s="1019"/>
      <c r="F40" s="1063">
        <v>23980</v>
      </c>
      <c r="G40" s="1019"/>
      <c r="H40" s="1024">
        <v>23980</v>
      </c>
      <c r="I40" s="1012"/>
      <c r="J40" s="1012" t="s">
        <v>898</v>
      </c>
    </row>
    <row r="41" spans="1:13">
      <c r="A41" s="1019" t="s">
        <v>48</v>
      </c>
      <c r="B41" s="1022" t="s">
        <v>592</v>
      </c>
      <c r="C41" s="1019"/>
      <c r="D41" s="1019" t="s">
        <v>904</v>
      </c>
      <c r="E41" s="1019"/>
      <c r="F41" s="1063">
        <v>75000</v>
      </c>
      <c r="G41" s="1019"/>
      <c r="H41" s="1024">
        <v>75000</v>
      </c>
      <c r="I41" s="1012"/>
      <c r="J41" s="1012" t="s">
        <v>902</v>
      </c>
    </row>
    <row r="42" spans="1:13" ht="15" thickBot="1">
      <c r="A42" s="1010"/>
      <c r="B42" s="1010"/>
      <c r="C42" s="1010"/>
      <c r="D42" s="1025" t="s">
        <v>529</v>
      </c>
      <c r="E42" s="1025"/>
      <c r="F42" s="1061">
        <f>SUM(F38:F41)</f>
        <v>209980</v>
      </c>
      <c r="G42" s="1010"/>
      <c r="H42" s="967">
        <f>SUM(H38:H41)</f>
        <v>209980</v>
      </c>
      <c r="I42" s="1012"/>
      <c r="J42" s="1012"/>
    </row>
    <row r="43" spans="1:13">
      <c r="A43" s="1010"/>
      <c r="B43" s="1010"/>
      <c r="C43" s="1010"/>
      <c r="D43" s="1025"/>
      <c r="E43" s="1025"/>
      <c r="F43" s="1064"/>
      <c r="G43" s="1010"/>
      <c r="H43" s="1011"/>
      <c r="I43" s="1012"/>
      <c r="J43" s="1012"/>
    </row>
    <row r="44" spans="1:13">
      <c r="A44" s="1010"/>
      <c r="B44" s="1026" t="s">
        <v>450</v>
      </c>
      <c r="C44" s="1010"/>
      <c r="D44" s="1025"/>
      <c r="E44" s="1025"/>
      <c r="F44" s="1064"/>
      <c r="G44" s="1010"/>
      <c r="H44" s="1011"/>
      <c r="I44" s="1012"/>
      <c r="J44" s="1012"/>
    </row>
    <row r="45" spans="1:13">
      <c r="A45" s="1010" t="s">
        <v>50</v>
      </c>
      <c r="B45" s="1051" t="s">
        <v>599</v>
      </c>
      <c r="C45" s="1010"/>
      <c r="D45" s="1052" t="s">
        <v>905</v>
      </c>
      <c r="E45" s="1052"/>
      <c r="F45" s="1064">
        <v>16000</v>
      </c>
      <c r="G45" s="1010"/>
      <c r="H45" s="1029">
        <v>16000</v>
      </c>
      <c r="I45" s="1012"/>
      <c r="J45" s="1012" t="s">
        <v>906</v>
      </c>
      <c r="M45" s="1029"/>
    </row>
    <row r="46" spans="1:13">
      <c r="A46" s="1010" t="s">
        <v>515</v>
      </c>
      <c r="B46" s="1030" t="s">
        <v>907</v>
      </c>
      <c r="C46" s="1010"/>
      <c r="D46" s="1010" t="s">
        <v>908</v>
      </c>
      <c r="E46" s="1010"/>
      <c r="F46" s="1064">
        <v>22000</v>
      </c>
      <c r="G46" s="1010"/>
      <c r="H46" s="1029">
        <v>22000</v>
      </c>
      <c r="I46" s="1012"/>
      <c r="J46" s="1012" t="s">
        <v>902</v>
      </c>
      <c r="M46" s="1029"/>
    </row>
    <row r="47" spans="1:13">
      <c r="A47" s="1010" t="s">
        <v>19</v>
      </c>
      <c r="B47" s="1030" t="s">
        <v>909</v>
      </c>
      <c r="C47" s="1010"/>
      <c r="D47" s="1010" t="s">
        <v>910</v>
      </c>
      <c r="E47" s="1010"/>
      <c r="F47" s="1064"/>
      <c r="G47" s="1010"/>
      <c r="H47" s="1029">
        <v>40000</v>
      </c>
      <c r="I47" s="1012"/>
      <c r="J47" s="1012" t="s">
        <v>911</v>
      </c>
      <c r="M47" s="1029"/>
    </row>
    <row r="48" spans="1:13">
      <c r="A48" s="1010" t="s">
        <v>19</v>
      </c>
      <c r="B48" s="1030" t="s">
        <v>909</v>
      </c>
      <c r="C48" s="1010"/>
      <c r="D48" s="1010" t="s">
        <v>912</v>
      </c>
      <c r="E48" s="1010"/>
      <c r="F48" s="1064"/>
      <c r="G48" s="1010"/>
      <c r="H48" s="1029">
        <v>25000</v>
      </c>
      <c r="I48" s="1012"/>
      <c r="J48" s="1012" t="s">
        <v>911</v>
      </c>
      <c r="M48" s="1029"/>
    </row>
    <row r="49" spans="1:13" ht="29">
      <c r="A49" s="1010" t="s">
        <v>913</v>
      </c>
      <c r="B49" s="1030" t="s">
        <v>914</v>
      </c>
      <c r="C49" s="1010"/>
      <c r="D49" s="1031" t="s">
        <v>915</v>
      </c>
      <c r="E49" s="1031"/>
      <c r="F49" s="1064"/>
      <c r="G49" s="1010"/>
      <c r="H49" s="1029">
        <v>25000</v>
      </c>
      <c r="I49" s="1012"/>
      <c r="J49" s="1012" t="s">
        <v>916</v>
      </c>
      <c r="M49" s="1029">
        <v>25000</v>
      </c>
    </row>
    <row r="50" spans="1:13">
      <c r="A50" s="1010" t="s">
        <v>515</v>
      </c>
      <c r="B50" s="1030" t="s">
        <v>914</v>
      </c>
      <c r="C50" s="1010"/>
      <c r="D50" s="1010" t="s">
        <v>917</v>
      </c>
      <c r="E50" s="1010"/>
      <c r="F50" s="1064"/>
      <c r="G50" s="1010"/>
      <c r="H50" s="1029">
        <v>25000</v>
      </c>
      <c r="I50" s="1012"/>
      <c r="J50" s="1012" t="s">
        <v>916</v>
      </c>
      <c r="M50" s="1029">
        <v>25000</v>
      </c>
    </row>
    <row r="51" spans="1:13">
      <c r="A51" s="1010" t="s">
        <v>515</v>
      </c>
      <c r="B51" s="1030" t="s">
        <v>914</v>
      </c>
      <c r="C51" s="1010"/>
      <c r="D51" s="1010" t="s">
        <v>918</v>
      </c>
      <c r="E51" s="1010"/>
      <c r="F51" s="1064"/>
      <c r="G51" s="1010"/>
      <c r="H51" s="1029">
        <v>32000</v>
      </c>
      <c r="I51" s="1012"/>
      <c r="J51" s="1012" t="s">
        <v>919</v>
      </c>
      <c r="M51" s="1029">
        <v>32000</v>
      </c>
    </row>
    <row r="52" spans="1:13">
      <c r="A52" s="1010" t="s">
        <v>515</v>
      </c>
      <c r="B52" s="1030" t="s">
        <v>914</v>
      </c>
      <c r="C52" s="1010"/>
      <c r="D52" s="1010" t="s">
        <v>920</v>
      </c>
      <c r="E52" s="1010"/>
      <c r="F52" s="1064"/>
      <c r="G52" s="1010"/>
      <c r="H52" s="1029">
        <v>42000</v>
      </c>
      <c r="I52" s="1012"/>
      <c r="J52" s="1012" t="s">
        <v>916</v>
      </c>
      <c r="M52" s="1029">
        <v>42000</v>
      </c>
    </row>
    <row r="53" spans="1:13">
      <c r="A53" s="1010" t="s">
        <v>515</v>
      </c>
      <c r="B53" s="1030" t="s">
        <v>914</v>
      </c>
      <c r="C53" s="1010"/>
      <c r="D53" s="1010" t="s">
        <v>921</v>
      </c>
      <c r="E53" s="1010"/>
      <c r="F53" s="1064"/>
      <c r="G53" s="1010"/>
      <c r="H53" s="1029">
        <v>100000</v>
      </c>
      <c r="I53" s="1012"/>
      <c r="J53" s="1012" t="s">
        <v>919</v>
      </c>
      <c r="M53" s="1029">
        <v>100000</v>
      </c>
    </row>
    <row r="54" spans="1:13">
      <c r="A54" s="1010" t="s">
        <v>50</v>
      </c>
      <c r="B54" s="1030" t="s">
        <v>914</v>
      </c>
      <c r="C54" s="1010"/>
      <c r="D54" s="1010" t="s">
        <v>922</v>
      </c>
      <c r="E54" s="1010"/>
      <c r="F54" s="1064">
        <v>121000</v>
      </c>
      <c r="G54" s="1010"/>
      <c r="H54" s="1029">
        <v>121000</v>
      </c>
      <c r="I54" s="1012"/>
      <c r="J54" s="1012" t="s">
        <v>898</v>
      </c>
      <c r="M54" s="1029"/>
    </row>
    <row r="55" spans="1:13" ht="29">
      <c r="A55" s="1010" t="s">
        <v>923</v>
      </c>
      <c r="B55" s="1030" t="s">
        <v>924</v>
      </c>
      <c r="C55" s="1010"/>
      <c r="D55" s="1031" t="s">
        <v>925</v>
      </c>
      <c r="E55" s="1031"/>
      <c r="F55" s="1064"/>
      <c r="G55" s="1010"/>
      <c r="H55" s="1029">
        <v>25000</v>
      </c>
      <c r="I55" s="1012"/>
      <c r="J55" s="1012" t="s">
        <v>916</v>
      </c>
      <c r="M55" s="1029">
        <v>25000</v>
      </c>
    </row>
    <row r="56" spans="1:13">
      <c r="A56" s="1010" t="s">
        <v>19</v>
      </c>
      <c r="B56" s="1030" t="s">
        <v>926</v>
      </c>
      <c r="C56" s="1010"/>
      <c r="D56" s="1010" t="s">
        <v>927</v>
      </c>
      <c r="E56" s="1010"/>
      <c r="F56" s="1064">
        <v>15000</v>
      </c>
      <c r="G56" s="1010"/>
      <c r="H56" s="1029">
        <v>15000</v>
      </c>
      <c r="I56" s="1012"/>
      <c r="J56" s="1012" t="s">
        <v>898</v>
      </c>
      <c r="M56" s="1029"/>
    </row>
    <row r="57" spans="1:13">
      <c r="A57" s="1010" t="s">
        <v>19</v>
      </c>
      <c r="B57" s="1030" t="s">
        <v>926</v>
      </c>
      <c r="C57" s="1010"/>
      <c r="D57" s="1010" t="s">
        <v>928</v>
      </c>
      <c r="E57" s="1010"/>
      <c r="F57" s="1064">
        <v>13000</v>
      </c>
      <c r="G57" s="1010"/>
      <c r="H57" s="1029">
        <v>13000</v>
      </c>
      <c r="I57" s="1012"/>
      <c r="J57" s="1012" t="s">
        <v>898</v>
      </c>
      <c r="M57" s="1029"/>
    </row>
    <row r="58" spans="1:13">
      <c r="A58" s="1010" t="s">
        <v>913</v>
      </c>
      <c r="B58" s="1030" t="s">
        <v>620</v>
      </c>
      <c r="C58" s="1010"/>
      <c r="D58" s="1010" t="s">
        <v>929</v>
      </c>
      <c r="E58" s="1010"/>
      <c r="F58" s="1064"/>
      <c r="G58" s="1010"/>
      <c r="H58" s="1029">
        <v>42000</v>
      </c>
      <c r="I58" s="1012"/>
      <c r="J58" s="1012" t="s">
        <v>919</v>
      </c>
      <c r="M58" s="1029">
        <v>42000</v>
      </c>
    </row>
    <row r="59" spans="1:13">
      <c r="A59" s="1010"/>
      <c r="B59" s="1030"/>
      <c r="C59" s="1010"/>
      <c r="D59" s="1019"/>
      <c r="E59" s="1019"/>
      <c r="F59" s="1064"/>
      <c r="G59" s="1010"/>
      <c r="H59" s="1011"/>
      <c r="I59" s="1012"/>
      <c r="J59" s="1012"/>
      <c r="M59" s="1011"/>
    </row>
    <row r="60" spans="1:13" ht="15" thickBot="1">
      <c r="A60" s="1010"/>
      <c r="B60" s="1030"/>
      <c r="C60" s="1010"/>
      <c r="D60" s="1023" t="s">
        <v>544</v>
      </c>
      <c r="E60" s="1023"/>
      <c r="F60" s="1065">
        <f>SUM(F45:F58)</f>
        <v>187000</v>
      </c>
      <c r="G60" s="1010"/>
      <c r="H60" s="1000">
        <f>SUM(H45:H58)</f>
        <v>543000</v>
      </c>
      <c r="I60" s="1012"/>
      <c r="J60" s="1012"/>
      <c r="M60" s="1000">
        <f>SUM(M45:M58)</f>
        <v>291000</v>
      </c>
    </row>
    <row r="61" spans="1:13">
      <c r="A61" s="1010"/>
      <c r="B61" s="1030"/>
      <c r="C61" s="1010"/>
      <c r="D61" s="1019"/>
      <c r="E61" s="1019"/>
      <c r="F61" s="1064"/>
      <c r="G61" s="1010"/>
      <c r="H61" s="1011"/>
      <c r="I61" s="1012"/>
      <c r="J61" s="1012"/>
    </row>
    <row r="62" spans="1:13">
      <c r="A62" s="1010"/>
      <c r="B62" s="1030"/>
      <c r="C62" s="1010"/>
      <c r="D62" s="1019"/>
      <c r="E62" s="1019"/>
      <c r="F62" s="1064"/>
      <c r="G62" s="1010"/>
      <c r="H62" s="1011"/>
      <c r="I62" s="1012"/>
      <c r="J62" s="1012"/>
    </row>
    <row r="63" spans="1:13" ht="15" thickBot="1">
      <c r="A63" s="1010"/>
      <c r="B63" s="1030"/>
      <c r="C63" s="1010"/>
      <c r="D63" s="1025" t="s">
        <v>792</v>
      </c>
      <c r="E63" s="1025"/>
      <c r="F63" s="1066">
        <f>F36+F42+F60</f>
        <v>433980</v>
      </c>
      <c r="G63" s="1025"/>
      <c r="H63" s="1001">
        <f>H36+H42+H60</f>
        <v>789980</v>
      </c>
      <c r="I63" s="1012"/>
      <c r="J63" s="1012"/>
    </row>
    <row r="64" spans="1:13" ht="15" thickTop="1">
      <c r="A64" s="1010"/>
      <c r="B64" s="1033"/>
      <c r="C64" s="1010"/>
      <c r="D64" s="1010"/>
      <c r="E64" s="1010"/>
      <c r="F64" s="1064"/>
      <c r="G64" s="1010"/>
      <c r="H64" s="1011"/>
      <c r="I64" s="1012"/>
      <c r="J64" s="1012"/>
    </row>
    <row r="65" spans="1:10">
      <c r="A65" s="1010"/>
      <c r="B65" s="1033"/>
      <c r="C65" s="1010"/>
      <c r="D65" s="1010" t="s">
        <v>898</v>
      </c>
      <c r="E65" s="1010"/>
      <c r="F65" s="1064">
        <f>+F57+F56+F34+F35+F38+F40+F54+F45</f>
        <v>236980</v>
      </c>
      <c r="G65" s="1010"/>
      <c r="H65" s="1011">
        <f>+H57+H56+H34+H35+H38+H40+H54+H45</f>
        <v>236980</v>
      </c>
      <c r="I65" s="1012"/>
      <c r="J65" s="1012"/>
    </row>
    <row r="66" spans="1:10">
      <c r="A66" s="1010"/>
      <c r="B66" s="1033"/>
      <c r="C66" s="1010"/>
      <c r="D66" s="1010" t="s">
        <v>930</v>
      </c>
      <c r="E66" s="1010"/>
      <c r="F66" s="1064">
        <f>F39+F41+F46</f>
        <v>197000</v>
      </c>
      <c r="G66" s="1010"/>
      <c r="H66" s="1011">
        <f>H39+H41+H46</f>
        <v>197000</v>
      </c>
      <c r="I66" s="1012"/>
      <c r="J66" s="1012"/>
    </row>
    <row r="67" spans="1:10">
      <c r="A67" s="1010"/>
      <c r="B67" s="1033"/>
      <c r="C67" s="1010"/>
      <c r="D67" s="1010" t="s">
        <v>946</v>
      </c>
      <c r="E67" s="1010"/>
      <c r="F67" s="1064">
        <f>+F47+F48+F49+F50+F52+F55</f>
        <v>0</v>
      </c>
      <c r="G67" s="1010"/>
      <c r="H67" s="1011">
        <f>+H47+H48+H49+H50+H52+H55</f>
        <v>182000</v>
      </c>
      <c r="I67" s="1012"/>
      <c r="J67" s="1012"/>
    </row>
    <row r="68" spans="1:10" ht="15" thickBot="1">
      <c r="A68" s="1010"/>
      <c r="B68" s="1033"/>
      <c r="C68" s="1010"/>
      <c r="D68" s="1010" t="s">
        <v>947</v>
      </c>
      <c r="E68" s="1010"/>
      <c r="F68" s="1067">
        <f>F58+F53+F51</f>
        <v>0</v>
      </c>
      <c r="G68" s="1010"/>
      <c r="H68" s="1034">
        <f>H58+H53+H51</f>
        <v>174000</v>
      </c>
      <c r="I68" s="1012"/>
      <c r="J68" s="1012"/>
    </row>
    <row r="69" spans="1:10">
      <c r="A69" s="1010"/>
      <c r="B69" s="1033"/>
      <c r="C69" s="1010"/>
      <c r="D69" s="1010"/>
      <c r="E69" s="1010"/>
      <c r="F69" s="1064">
        <f>SUM(F65:F68)</f>
        <v>433980</v>
      </c>
      <c r="G69" s="1010"/>
      <c r="H69" s="1011">
        <f>SUM(H65:H68)</f>
        <v>789980</v>
      </c>
      <c r="I69" s="1012"/>
      <c r="J69" s="1012"/>
    </row>
    <row r="70" spans="1:10">
      <c r="A70" s="1002"/>
      <c r="B70" s="1002"/>
      <c r="C70" s="1002"/>
      <c r="D70" s="1002"/>
      <c r="E70" s="1002"/>
      <c r="F70" s="994"/>
      <c r="G70" s="1002"/>
      <c r="H70" s="994"/>
      <c r="I70" s="1041"/>
    </row>
    <row r="71" spans="1:10">
      <c r="A71" s="1041"/>
      <c r="B71" s="1047"/>
      <c r="C71" s="1041"/>
      <c r="D71" s="1041"/>
      <c r="E71" s="1041"/>
      <c r="F71" s="1048"/>
      <c r="G71" s="1041"/>
      <c r="H71" s="1048"/>
      <c r="I71" s="1041"/>
    </row>
    <row r="72" spans="1:10">
      <c r="A72" s="1041"/>
      <c r="B72" s="1047"/>
      <c r="C72" s="1041"/>
      <c r="D72" s="1041"/>
      <c r="E72" s="1041"/>
      <c r="F72" s="1048"/>
      <c r="G72" s="1041"/>
      <c r="H72" s="1048"/>
      <c r="I72" s="1041"/>
    </row>
    <row r="73" spans="1:10">
      <c r="A73" s="1041"/>
      <c r="B73" s="1047"/>
      <c r="C73" s="1041"/>
      <c r="D73" s="1041"/>
      <c r="E73" s="1041"/>
      <c r="F73" s="1048"/>
      <c r="G73" s="1041"/>
      <c r="H73" s="1048"/>
      <c r="I73" s="1041"/>
    </row>
    <row r="74" spans="1:10">
      <c r="A74" s="1041"/>
      <c r="B74" s="1047"/>
      <c r="C74" s="1041"/>
      <c r="D74" s="1041"/>
      <c r="E74" s="1041"/>
      <c r="F74" s="1048"/>
      <c r="G74" s="1041"/>
      <c r="H74" s="1048"/>
      <c r="I74" s="1041"/>
    </row>
  </sheetData>
  <mergeCells count="1">
    <mergeCell ref="D6:G6"/>
  </mergeCells>
  <pageMargins left="0.5" right="0.25" top="0.25" bottom="0.25" header="0.3" footer="0.3"/>
  <pageSetup scale="61" orientation="portrait" r:id="rId1"/>
  <headerFooter>
    <oddFooter xml:space="preserve">&amp;L&amp;F&amp;RPage &amp;P&amp;  of &amp;P        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B08ADB-44C7-41A8-9897-8F71C0F52B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58D85D2-25A0-4466-A716-66EEDBE658CE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b1c68f9e-8917-40a5-b1cf-2a84506a7b0d"/>
    <ds:schemaRef ds:uri="http://purl.org/dc/terms/"/>
    <ds:schemaRef ds:uri="05557802-9e22-4343-89e6-23a870bb8bd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E67D18A-F6B9-40A3-9DD4-4067208104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25</vt:i4>
      </vt:variant>
    </vt:vector>
  </HeadingPairs>
  <TitlesOfParts>
    <vt:vector size="93" baseType="lpstr">
      <vt:lpstr>Capital Summary 21-22</vt:lpstr>
      <vt:lpstr>FY2021-2022</vt:lpstr>
      <vt:lpstr>FY2020-21 Additional Memo</vt:lpstr>
      <vt:lpstr>Sheet9</vt:lpstr>
      <vt:lpstr>FY2020-21 Monthly Capital</vt:lpstr>
      <vt:lpstr>Capital Summary 20-21</vt:lpstr>
      <vt:lpstr>FY2019-20 Additional Memo</vt:lpstr>
      <vt:lpstr>FY2020-21 Capital Memo F&amp;I</vt:lpstr>
      <vt:lpstr>FY2020-21 Capital Memo</vt:lpstr>
      <vt:lpstr>FY2021 Capital</vt:lpstr>
      <vt:lpstr>Capital Summary 19-20</vt:lpstr>
      <vt:lpstr>FY2019-20 Capital Memo</vt:lpstr>
      <vt:lpstr>FY2018-19 Additional Memo </vt:lpstr>
      <vt:lpstr>Capital Summary 18-19 </vt:lpstr>
      <vt:lpstr>FY2018-19 Capital Memo</vt:lpstr>
      <vt:lpstr>FY2017-18 Additional Memo</vt:lpstr>
      <vt:lpstr>Capital Summary 17-18) Revised</vt:lpstr>
      <vt:lpstr>FY2017-18 Capital Memo-Revised</vt:lpstr>
      <vt:lpstr>FY2017-18 Monthly plan</vt:lpstr>
      <vt:lpstr>Sheet10</vt:lpstr>
      <vt:lpstr>Capital Summary 17-18 Initial</vt:lpstr>
      <vt:lpstr>FY2017-18 Capital Memo Initial</vt:lpstr>
      <vt:lpstr>FY2016-17 Additional Memo</vt:lpstr>
      <vt:lpstr>Capital Summary Q3 16-17 April</vt:lpstr>
      <vt:lpstr>Capital Summary 16-17 </vt:lpstr>
      <vt:lpstr>FY2016-17 Capital Memo</vt:lpstr>
      <vt:lpstr>FY2016-17 Replacement Breakdwn</vt:lpstr>
      <vt:lpstr>FY2015-16 Additional Memo</vt:lpstr>
      <vt:lpstr>FY2015-16 Capital Monthly </vt:lpstr>
      <vt:lpstr>FY2015-16 Capital Approved</vt:lpstr>
      <vt:lpstr>Capital Summary 15-16</vt:lpstr>
      <vt:lpstr>FY2015-16 Capital Memo</vt:lpstr>
      <vt:lpstr>FY2016 Capital</vt:lpstr>
      <vt:lpstr>FY2014-15 Additional Memo</vt:lpstr>
      <vt:lpstr>Capital Summary 14-15</vt:lpstr>
      <vt:lpstr>FY2014 Capital Memo</vt:lpstr>
      <vt:lpstr>FY2013-14 Additional  Memo</vt:lpstr>
      <vt:lpstr>Space</vt:lpstr>
      <vt:lpstr>Capital Summary 13-14</vt:lpstr>
      <vt:lpstr>FY12-13 Additional Memo</vt:lpstr>
      <vt:lpstr>FY2013 Capital Memo</vt:lpstr>
      <vt:lpstr>Capital Requests 2013-2014</vt:lpstr>
      <vt:lpstr>Capital Summary Status 3-31-13</vt:lpstr>
      <vt:lpstr>Capital Used 3-31-13</vt:lpstr>
      <vt:lpstr>Capital Summary Status 12-31-12</vt:lpstr>
      <vt:lpstr>Capital Used 12-31-12</vt:lpstr>
      <vt:lpstr>Monthly FY2012 Capital </vt:lpstr>
      <vt:lpstr>Capital Summary 12-13</vt:lpstr>
      <vt:lpstr>FY2012 Capital Memo</vt:lpstr>
      <vt:lpstr>FY11-12 Additional Memo </vt:lpstr>
      <vt:lpstr>Sheet6</vt:lpstr>
      <vt:lpstr>2011 Capital Summary</vt:lpstr>
      <vt:lpstr>FY2011 Capital Memo</vt:lpstr>
      <vt:lpstr>FY2011 Capital Est</vt:lpstr>
      <vt:lpstr>Apr 2011 YTD Capital Summary</vt:lpstr>
      <vt:lpstr>FY10-11 Additional Memo</vt:lpstr>
      <vt:lpstr>2010-2011 Capital</vt:lpstr>
      <vt:lpstr>Sheet5</vt:lpstr>
      <vt:lpstr>Sheet4</vt:lpstr>
      <vt:lpstr>Sheet1</vt:lpstr>
      <vt:lpstr>FY2010 Capital Memo </vt:lpstr>
      <vt:lpstr>2010 Budget Detail</vt:lpstr>
      <vt:lpstr>FY09-10 Additional Memo</vt:lpstr>
      <vt:lpstr>April  2010 YTD Capital Summary</vt:lpstr>
      <vt:lpstr>FY2009 Capital Exp (March)</vt:lpstr>
      <vt:lpstr>Sheet2</vt:lpstr>
      <vt:lpstr>Sheet3</vt:lpstr>
      <vt:lpstr>Sheet8</vt:lpstr>
      <vt:lpstr>'2010-2011 Capital'!Print_Area</vt:lpstr>
      <vt:lpstr>'Capital Summary 13-14'!Print_Area</vt:lpstr>
      <vt:lpstr>'Capital Summary 17-18 Initial'!Print_Area</vt:lpstr>
      <vt:lpstr>'Capital Summary 17-18) Revised'!Print_Area</vt:lpstr>
      <vt:lpstr>'Capital Summary 18-19 '!Print_Area</vt:lpstr>
      <vt:lpstr>'Capital Summary 19-20'!Print_Area</vt:lpstr>
      <vt:lpstr>'Capital Summary 20-21'!Print_Area</vt:lpstr>
      <vt:lpstr>'Capital Summary 21-22'!Print_Area</vt:lpstr>
      <vt:lpstr>'Capital Used 12-31-12'!Print_Area</vt:lpstr>
      <vt:lpstr>'FY12-13 Additional Memo'!Print_Area</vt:lpstr>
      <vt:lpstr>'FY2009 Capital Exp (March)'!Print_Area</vt:lpstr>
      <vt:lpstr>'FY2010 Capital Memo '!Print_Area</vt:lpstr>
      <vt:lpstr>'FY2011 Capital Memo'!Print_Area</vt:lpstr>
      <vt:lpstr>'FY2013 Capital Memo'!Print_Area</vt:lpstr>
      <vt:lpstr>'FY2013-14 Additional  Memo'!Print_Area</vt:lpstr>
      <vt:lpstr>'FY2014 Capital Memo'!Print_Area</vt:lpstr>
      <vt:lpstr>'FY2014-15 Additional Memo'!Print_Area</vt:lpstr>
      <vt:lpstr>'FY2015-16 Additional Memo'!Print_Area</vt:lpstr>
      <vt:lpstr>'FY2016 Capital'!Print_Area</vt:lpstr>
      <vt:lpstr>'FY2016-17 Additional Memo'!Print_Area</vt:lpstr>
      <vt:lpstr>'FY2017-18 Additional Memo'!Print_Area</vt:lpstr>
      <vt:lpstr>'FY2018-19 Additional Memo '!Print_Area</vt:lpstr>
      <vt:lpstr>'FY2019-20 Additional Memo'!Print_Area</vt:lpstr>
      <vt:lpstr>'FY2020-21 Additional Memo'!Print_Area</vt:lpstr>
      <vt:lpstr>'FY2021 Capital'!Print_Area</vt:lpstr>
    </vt:vector>
  </TitlesOfParts>
  <Company>49er Shops,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tsantos</dc:creator>
  <cp:lastModifiedBy>Robert Dewit</cp:lastModifiedBy>
  <cp:lastPrinted>2021-05-05T00:13:11Z</cp:lastPrinted>
  <dcterms:created xsi:type="dcterms:W3CDTF">2008-04-11T23:48:04Z</dcterms:created>
  <dcterms:modified xsi:type="dcterms:W3CDTF">2021-05-05T00:22:47Z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