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csulb-my.sharepoint.com/personal/nora_momoli_csulb_edu/Documents/Documents/_Internal Clearance (IC)_Docs/CSULB Sponsor-FlowThruSponsor (Cayuse SP#)_MonthYear/"/>
    </mc:Choice>
  </mc:AlternateContent>
  <xr:revisionPtr revIDLastSave="5" documentId="8_{AB832392-7030-4550-A131-D8462ED0CBAB}" xr6:coauthVersionLast="47" xr6:coauthVersionMax="47" xr10:uidLastSave="{44DF5D1B-5E94-4B12-BDDD-CC6CF741AD98}"/>
  <bookViews>
    <workbookView xWindow="29250" yWindow="1470" windowWidth="28365" windowHeight="14265" tabRatio="934" xr2:uid="{00000000-000D-0000-FFFF-FFFF00000000}"/>
  </bookViews>
  <sheets>
    <sheet name="PROPOSED BUDGET" sheetId="1" r:id="rId1"/>
    <sheet name="COST MATCH BUDGET" sheetId="15" r:id="rId2"/>
    <sheet name="SUBK BUDGET(s)" sheetId="21" r:id="rId3"/>
    <sheet name="Units-Months-Hrs Conversion" sheetId="13" r:id="rId4"/>
    <sheet name="Salary Conversion" sheetId="23" r:id="rId5"/>
    <sheet name="% Months Conversion" sheetId="22" r:id="rId6"/>
    <sheet name="2025 Fnd Salaries" sheetId="7" r:id="rId7"/>
    <sheet name="Fringe Rates" sheetId="12" r:id="rId8"/>
    <sheet name="F&amp;A Agreement" sheetId="17" r:id="rId9"/>
    <sheet name="Travel" sheetId="18" r:id="rId10"/>
    <sheet name="Misc. Info" sheetId="14"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6" i="21" l="1"/>
  <c r="AJ60" i="21"/>
  <c r="AJ44" i="21"/>
  <c r="AJ28" i="21"/>
  <c r="AJ12" i="21"/>
  <c r="AJ64" i="21"/>
  <c r="AO108" i="1"/>
  <c r="AO130" i="1"/>
  <c r="AO128" i="1"/>
  <c r="AO127" i="1"/>
  <c r="AO126" i="1"/>
  <c r="AO125" i="1"/>
  <c r="AO145" i="1"/>
  <c r="AO144" i="1"/>
  <c r="AO143" i="1"/>
  <c r="AO142" i="1"/>
  <c r="AO154" i="1"/>
  <c r="AO155" i="1"/>
  <c r="AO156" i="1"/>
  <c r="AO161" i="1"/>
  <c r="AO160" i="1"/>
  <c r="AO159" i="1"/>
  <c r="AO133" i="1"/>
  <c r="AO134" i="1"/>
  <c r="AK154" i="1"/>
  <c r="AO157" i="1"/>
  <c r="AO182" i="1"/>
  <c r="AH182" i="15"/>
  <c r="A101" i="15" l="1"/>
  <c r="B96" i="15"/>
  <c r="B95" i="15"/>
  <c r="C96" i="15"/>
  <c r="C95" i="15"/>
  <c r="C97" i="1"/>
  <c r="C96" i="1"/>
  <c r="B97" i="1"/>
  <c r="B96" i="1"/>
  <c r="A97" i="1"/>
  <c r="A96" i="1"/>
  <c r="O104" i="21"/>
  <c r="C17" i="1"/>
  <c r="C65" i="1" s="1"/>
  <c r="O17" i="1"/>
  <c r="S17" i="1" s="1"/>
  <c r="B18" i="1"/>
  <c r="B66" i="1" s="1"/>
  <c r="O18" i="1"/>
  <c r="S18" i="1" s="1"/>
  <c r="C21" i="1"/>
  <c r="C23" i="1" s="1"/>
  <c r="O21" i="1"/>
  <c r="S21" i="1" s="1"/>
  <c r="B23" i="1"/>
  <c r="O23" i="1"/>
  <c r="S23" i="1" s="1"/>
  <c r="S71" i="1" s="1"/>
  <c r="C25" i="1"/>
  <c r="O25" i="1"/>
  <c r="S25" i="1" s="1"/>
  <c r="S73" i="1" s="1"/>
  <c r="O28" i="1"/>
  <c r="C29" i="1"/>
  <c r="C76" i="1" s="1"/>
  <c r="O29" i="1"/>
  <c r="O30" i="1"/>
  <c r="S30" i="1" s="1"/>
  <c r="C31" i="1"/>
  <c r="C78" i="1" s="1"/>
  <c r="O31" i="1"/>
  <c r="S31" i="1" s="1"/>
  <c r="O32" i="1"/>
  <c r="AA32" i="1" s="1"/>
  <c r="AA79" i="1" s="1"/>
  <c r="C33" i="1"/>
  <c r="C80" i="1" s="1"/>
  <c r="O33" i="1"/>
  <c r="AA33" i="1" s="1"/>
  <c r="AA80" i="1" s="1"/>
  <c r="O34" i="1"/>
  <c r="AE34" i="1" s="1"/>
  <c r="AE81" i="1" s="1"/>
  <c r="C35" i="1"/>
  <c r="O35" i="1"/>
  <c r="AE35" i="1" s="1"/>
  <c r="AE82" i="1" s="1"/>
  <c r="O39" i="1"/>
  <c r="AI39" i="1" s="1"/>
  <c r="AI84" i="1" s="1"/>
  <c r="O40" i="1"/>
  <c r="S40" i="1" s="1"/>
  <c r="O41" i="1"/>
  <c r="AE41" i="1" s="1"/>
  <c r="AE86" i="1" s="1"/>
  <c r="O42" i="1"/>
  <c r="S42" i="1" s="1"/>
  <c r="S87" i="1" s="1"/>
  <c r="O44" i="1"/>
  <c r="O45" i="1"/>
  <c r="S45" i="1" s="1"/>
  <c r="O46" i="1"/>
  <c r="AA46" i="1" s="1"/>
  <c r="AA91" i="1" s="1"/>
  <c r="O47" i="1"/>
  <c r="AE47" i="1" s="1"/>
  <c r="AE92" i="1" s="1"/>
  <c r="O48" i="1"/>
  <c r="AI48" i="1" s="1"/>
  <c r="AI93" i="1" s="1"/>
  <c r="O49" i="1"/>
  <c r="S49" i="1" s="1"/>
  <c r="N54" i="1"/>
  <c r="O54" i="1" s="1"/>
  <c r="Q54" i="1"/>
  <c r="U54" i="1"/>
  <c r="Y54" i="1"/>
  <c r="AC54" i="1"/>
  <c r="AG54" i="1"/>
  <c r="N59" i="1"/>
  <c r="O59" i="1" s="1"/>
  <c r="Q59" i="1"/>
  <c r="U59" i="1"/>
  <c r="Y59" i="1"/>
  <c r="AC59" i="1"/>
  <c r="AG59" i="1"/>
  <c r="B65" i="1"/>
  <c r="B69" i="1"/>
  <c r="B71" i="1" s="1"/>
  <c r="W70" i="1"/>
  <c r="AA70" i="1"/>
  <c r="AE70" i="1"/>
  <c r="W72" i="1"/>
  <c r="AA72" i="1"/>
  <c r="AE72" i="1"/>
  <c r="B73" i="1"/>
  <c r="B75" i="1"/>
  <c r="C75" i="1"/>
  <c r="B76" i="1"/>
  <c r="B77" i="1"/>
  <c r="C77" i="1"/>
  <c r="B78" i="1"/>
  <c r="B79" i="1"/>
  <c r="C79" i="1"/>
  <c r="B80" i="1"/>
  <c r="B81" i="1"/>
  <c r="C81" i="1"/>
  <c r="B82" i="1"/>
  <c r="C82" i="1"/>
  <c r="B84" i="1"/>
  <c r="C84" i="1"/>
  <c r="B85" i="1"/>
  <c r="C85" i="1"/>
  <c r="B86" i="1"/>
  <c r="C86" i="1"/>
  <c r="B87" i="1"/>
  <c r="C87" i="1"/>
  <c r="B89" i="1"/>
  <c r="C89" i="1"/>
  <c r="B90" i="1"/>
  <c r="C90" i="1"/>
  <c r="B91" i="1"/>
  <c r="C91" i="1"/>
  <c r="B92" i="1"/>
  <c r="C92" i="1"/>
  <c r="A93" i="1"/>
  <c r="B93" i="1"/>
  <c r="C93" i="1"/>
  <c r="A94" i="1"/>
  <c r="B94" i="1"/>
  <c r="C94" i="1"/>
  <c r="AK103" i="1"/>
  <c r="AK104" i="1"/>
  <c r="AK105" i="1"/>
  <c r="AK106" i="1"/>
  <c r="AK107" i="1"/>
  <c r="S108" i="1"/>
  <c r="S112" i="1" s="1"/>
  <c r="W108" i="1"/>
  <c r="W112" i="1" s="1"/>
  <c r="W114" i="1" s="1"/>
  <c r="AA108" i="1"/>
  <c r="AE108" i="1"/>
  <c r="AE112" i="1" s="1"/>
  <c r="AE114" i="1" s="1"/>
  <c r="AI108" i="1"/>
  <c r="AI112" i="1" s="1"/>
  <c r="AK109" i="1"/>
  <c r="AK110" i="1"/>
  <c r="AK111" i="1"/>
  <c r="AK117" i="1"/>
  <c r="AK118" i="1"/>
  <c r="AK119" i="1"/>
  <c r="AK120" i="1"/>
  <c r="S122" i="1"/>
  <c r="W122" i="1"/>
  <c r="AA122" i="1"/>
  <c r="AE122" i="1"/>
  <c r="AI122" i="1"/>
  <c r="AK125" i="1"/>
  <c r="AK126" i="1"/>
  <c r="AK127" i="1"/>
  <c r="AK128" i="1"/>
  <c r="S130" i="1"/>
  <c r="W130" i="1"/>
  <c r="AA130" i="1"/>
  <c r="AE130" i="1"/>
  <c r="AI130" i="1"/>
  <c r="AK133" i="1"/>
  <c r="AK134" i="1"/>
  <c r="AK135" i="1"/>
  <c r="AK136" i="1"/>
  <c r="AK137" i="1"/>
  <c r="AK138" i="1"/>
  <c r="AK139" i="1"/>
  <c r="S140" i="1"/>
  <c r="W140" i="1"/>
  <c r="AA140" i="1"/>
  <c r="AE140" i="1"/>
  <c r="AI140" i="1"/>
  <c r="AK142" i="1"/>
  <c r="AK143" i="1"/>
  <c r="AK144" i="1"/>
  <c r="S145" i="1"/>
  <c r="W145" i="1"/>
  <c r="AA145" i="1"/>
  <c r="AE145" i="1"/>
  <c r="AI145" i="1"/>
  <c r="AK147" i="1"/>
  <c r="AK148" i="1"/>
  <c r="AK149" i="1"/>
  <c r="AK150" i="1"/>
  <c r="AK151" i="1"/>
  <c r="S152" i="1"/>
  <c r="W152" i="1"/>
  <c r="AA152" i="1"/>
  <c r="AE152" i="1"/>
  <c r="AI152" i="1"/>
  <c r="AK155" i="1"/>
  <c r="AK156" i="1"/>
  <c r="S157" i="1"/>
  <c r="W157" i="1"/>
  <c r="AA157" i="1"/>
  <c r="AE157" i="1"/>
  <c r="AI157" i="1"/>
  <c r="AK164" i="1"/>
  <c r="AK165" i="1"/>
  <c r="AK166" i="1"/>
  <c r="AK167" i="1"/>
  <c r="AK168" i="1"/>
  <c r="AK169" i="1"/>
  <c r="AK170" i="1"/>
  <c r="S171" i="1"/>
  <c r="W171" i="1"/>
  <c r="AA171" i="1"/>
  <c r="AE171" i="1"/>
  <c r="AI171" i="1"/>
  <c r="AK173" i="1"/>
  <c r="AK174" i="1"/>
  <c r="AK175" i="1"/>
  <c r="AK176" i="1"/>
  <c r="AK177" i="1"/>
  <c r="S178" i="1"/>
  <c r="W178" i="1"/>
  <c r="AA178" i="1"/>
  <c r="AE178" i="1"/>
  <c r="AI178" i="1"/>
  <c r="AK180" i="1"/>
  <c r="AK181" i="1"/>
  <c r="AK182" i="1"/>
  <c r="AK183" i="1"/>
  <c r="AK184" i="1"/>
  <c r="S185" i="1"/>
  <c r="W185" i="1"/>
  <c r="AA185" i="1"/>
  <c r="AE185" i="1"/>
  <c r="AI185" i="1"/>
  <c r="AH90" i="21"/>
  <c r="AI160" i="1" s="1"/>
  <c r="AD90" i="21"/>
  <c r="AE160" i="1" s="1"/>
  <c r="Z90" i="21"/>
  <c r="AA160" i="1" s="1"/>
  <c r="V90" i="21"/>
  <c r="W160" i="1" s="1"/>
  <c r="R90" i="21"/>
  <c r="S160" i="1" s="1"/>
  <c r="AK122" i="1" l="1"/>
  <c r="S47" i="1"/>
  <c r="S92" i="1" s="1"/>
  <c r="S41" i="1"/>
  <c r="S86" i="1" s="1"/>
  <c r="AA35" i="1"/>
  <c r="AA82" i="1" s="1"/>
  <c r="S48" i="1"/>
  <c r="S93" i="1" s="1"/>
  <c r="W42" i="1"/>
  <c r="W87" i="1" s="1"/>
  <c r="W47" i="1"/>
  <c r="W92" i="1" s="1"/>
  <c r="W41" i="1"/>
  <c r="W86" i="1" s="1"/>
  <c r="W54" i="1"/>
  <c r="W96" i="1" s="1"/>
  <c r="AK145" i="1"/>
  <c r="AK178" i="1"/>
  <c r="AE40" i="1"/>
  <c r="AE85" i="1" s="1"/>
  <c r="W48" i="1"/>
  <c r="W93" i="1" s="1"/>
  <c r="AA40" i="1"/>
  <c r="AA85" i="1" s="1"/>
  <c r="W25" i="1"/>
  <c r="W73" i="1" s="1"/>
  <c r="AK160" i="1"/>
  <c r="AI40" i="1"/>
  <c r="AI85" i="1" s="1"/>
  <c r="S34" i="1"/>
  <c r="S81" i="1" s="1"/>
  <c r="AK140" i="1"/>
  <c r="AI41" i="1"/>
  <c r="AI25" i="1"/>
  <c r="AI73" i="1" s="1"/>
  <c r="AK108" i="1"/>
  <c r="AA49" i="1"/>
  <c r="AA94" i="1" s="1"/>
  <c r="S46" i="1"/>
  <c r="S91" i="1" s="1"/>
  <c r="AA41" i="1"/>
  <c r="AA86" i="1" s="1"/>
  <c r="AE25" i="1"/>
  <c r="AE73" i="1" s="1"/>
  <c r="AE54" i="1"/>
  <c r="AE96" i="1" s="1"/>
  <c r="AI49" i="1"/>
  <c r="AI94" i="1" s="1"/>
  <c r="W35" i="1"/>
  <c r="W82" i="1" s="1"/>
  <c r="W33" i="1"/>
  <c r="W80" i="1" s="1"/>
  <c r="AE49" i="1"/>
  <c r="AE94" i="1" s="1"/>
  <c r="AA47" i="1"/>
  <c r="AA92" i="1" s="1"/>
  <c r="S35" i="1"/>
  <c r="S82" i="1" s="1"/>
  <c r="S33" i="1"/>
  <c r="S80" i="1" s="1"/>
  <c r="AE39" i="1"/>
  <c r="AE84" i="1" s="1"/>
  <c r="AI23" i="1"/>
  <c r="AI71" i="1" s="1"/>
  <c r="AI42" i="1"/>
  <c r="AI87" i="1" s="1"/>
  <c r="AA39" i="1"/>
  <c r="AA84" i="1" s="1"/>
  <c r="AE48" i="1"/>
  <c r="AE93" i="1" s="1"/>
  <c r="AE42" i="1"/>
  <c r="AE87" i="1" s="1"/>
  <c r="W39" i="1"/>
  <c r="W84" i="1" s="1"/>
  <c r="AA34" i="1"/>
  <c r="AA81" i="1" s="1"/>
  <c r="W32" i="1"/>
  <c r="W79" i="1" s="1"/>
  <c r="AE23" i="1"/>
  <c r="AE71" i="1" s="1"/>
  <c r="C18" i="1"/>
  <c r="C66" i="1" s="1"/>
  <c r="AK130" i="1"/>
  <c r="AA48" i="1"/>
  <c r="AA93" i="1" s="1"/>
  <c r="W46" i="1"/>
  <c r="W91" i="1" s="1"/>
  <c r="AA42" i="1"/>
  <c r="AA87" i="1" s="1"/>
  <c r="S39" i="1"/>
  <c r="S84" i="1" s="1"/>
  <c r="W34" i="1"/>
  <c r="W81" i="1" s="1"/>
  <c r="S32" i="1"/>
  <c r="S79" i="1" s="1"/>
  <c r="W23" i="1"/>
  <c r="W71" i="1" s="1"/>
  <c r="S59" i="1"/>
  <c r="AI59" i="1"/>
  <c r="AI97" i="1" s="1"/>
  <c r="W59" i="1"/>
  <c r="W97" i="1" s="1"/>
  <c r="AA59" i="1"/>
  <c r="AA97" i="1" s="1"/>
  <c r="AE59" i="1"/>
  <c r="AE97" i="1" s="1"/>
  <c r="S78" i="1"/>
  <c r="AK171" i="1"/>
  <c r="S77" i="1"/>
  <c r="AK185" i="1"/>
  <c r="W30" i="1"/>
  <c r="W77" i="1" s="1"/>
  <c r="AA30" i="1"/>
  <c r="AA77" i="1" s="1"/>
  <c r="AE30" i="1"/>
  <c r="AE77" i="1" s="1"/>
  <c r="AI30" i="1"/>
  <c r="AI77" i="1" s="1"/>
  <c r="AA54" i="1"/>
  <c r="AA96" i="1" s="1"/>
  <c r="S29" i="1"/>
  <c r="W29" i="1"/>
  <c r="W76" i="1" s="1"/>
  <c r="AA29" i="1"/>
  <c r="AA76" i="1" s="1"/>
  <c r="AE29" i="1"/>
  <c r="AE76" i="1" s="1"/>
  <c r="AI29" i="1"/>
  <c r="AI76" i="1" s="1"/>
  <c r="S69" i="1"/>
  <c r="S44" i="1"/>
  <c r="W44" i="1"/>
  <c r="W89" i="1" s="1"/>
  <c r="AA44" i="1"/>
  <c r="AA89" i="1" s="1"/>
  <c r="AE44" i="1"/>
  <c r="AE89" i="1" s="1"/>
  <c r="AI44" i="1"/>
  <c r="AI89" i="1" s="1"/>
  <c r="S94" i="1"/>
  <c r="S85" i="1"/>
  <c r="S65" i="1"/>
  <c r="AK152" i="1"/>
  <c r="S114" i="1"/>
  <c r="AK157" i="1"/>
  <c r="AI114" i="1"/>
  <c r="S28" i="1"/>
  <c r="W28" i="1"/>
  <c r="W75" i="1" s="1"/>
  <c r="AA28" i="1"/>
  <c r="AA75" i="1" s="1"/>
  <c r="AE28" i="1"/>
  <c r="AE75" i="1" s="1"/>
  <c r="AI28" i="1"/>
  <c r="AI75" i="1" s="1"/>
  <c r="S66" i="1"/>
  <c r="S90" i="1"/>
  <c r="W45" i="1"/>
  <c r="W90" i="1" s="1"/>
  <c r="AE45" i="1"/>
  <c r="AE90" i="1" s="1"/>
  <c r="AA45" i="1"/>
  <c r="AA90" i="1" s="1"/>
  <c r="AI45" i="1"/>
  <c r="AI90" i="1" s="1"/>
  <c r="W31" i="1"/>
  <c r="W78" i="1" s="1"/>
  <c r="AA31" i="1"/>
  <c r="AA78" i="1" s="1"/>
  <c r="AE31" i="1"/>
  <c r="AE78" i="1" s="1"/>
  <c r="AI31" i="1"/>
  <c r="AI78" i="1" s="1"/>
  <c r="AI54" i="1"/>
  <c r="AI96" i="1" s="1"/>
  <c r="S54" i="1"/>
  <c r="W49" i="1"/>
  <c r="W94" i="1" s="1"/>
  <c r="W40" i="1"/>
  <c r="W85" i="1" s="1"/>
  <c r="AI21" i="1"/>
  <c r="AI69" i="1" s="1"/>
  <c r="AI18" i="1"/>
  <c r="AI66" i="1" s="1"/>
  <c r="AA112" i="1"/>
  <c r="AK112" i="1" s="1"/>
  <c r="AA25" i="1"/>
  <c r="AA23" i="1"/>
  <c r="AA71" i="1" s="1"/>
  <c r="AE21" i="1"/>
  <c r="AE69" i="1" s="1"/>
  <c r="AE18" i="1"/>
  <c r="AE66" i="1" s="1"/>
  <c r="AI17" i="1"/>
  <c r="AI46" i="1"/>
  <c r="AI91" i="1" s="1"/>
  <c r="AI33" i="1"/>
  <c r="AI80" i="1" s="1"/>
  <c r="AI32" i="1"/>
  <c r="AI79" i="1" s="1"/>
  <c r="AA18" i="1"/>
  <c r="AA66" i="1" s="1"/>
  <c r="AE17" i="1"/>
  <c r="AI47" i="1"/>
  <c r="AI92" i="1" s="1"/>
  <c r="AE46" i="1"/>
  <c r="AE91" i="1" s="1"/>
  <c r="AI35" i="1"/>
  <c r="AI82" i="1" s="1"/>
  <c r="AI34" i="1"/>
  <c r="AI81" i="1" s="1"/>
  <c r="AE33" i="1"/>
  <c r="AE80" i="1" s="1"/>
  <c r="AE32" i="1"/>
  <c r="AE79" i="1" s="1"/>
  <c r="W21" i="1"/>
  <c r="W69" i="1" s="1"/>
  <c r="W18" i="1"/>
  <c r="W66" i="1" s="1"/>
  <c r="AA17" i="1"/>
  <c r="C69" i="1"/>
  <c r="AA21" i="1"/>
  <c r="AA69" i="1" s="1"/>
  <c r="W17" i="1"/>
  <c r="AK41" i="1" l="1"/>
  <c r="AK93" i="1"/>
  <c r="AK87" i="1"/>
  <c r="AI86" i="1"/>
  <c r="AK86" i="1" s="1"/>
  <c r="AK71" i="1"/>
  <c r="AK85" i="1"/>
  <c r="AK48" i="1"/>
  <c r="AK94" i="1"/>
  <c r="AK82" i="1"/>
  <c r="AK42" i="1"/>
  <c r="AK92" i="1"/>
  <c r="AK84" i="1"/>
  <c r="AK81" i="1"/>
  <c r="AA114" i="1"/>
  <c r="AK114" i="1" s="1"/>
  <c r="AK47" i="1"/>
  <c r="AK39" i="1"/>
  <c r="AK18" i="1"/>
  <c r="AK40" i="1"/>
  <c r="AK30" i="1"/>
  <c r="S96" i="1"/>
  <c r="AK96" i="1" s="1"/>
  <c r="AK54" i="1"/>
  <c r="S61" i="1"/>
  <c r="AK33" i="1"/>
  <c r="AK80" i="1"/>
  <c r="AK77" i="1"/>
  <c r="AA61" i="1"/>
  <c r="AA65" i="1"/>
  <c r="AK35" i="1"/>
  <c r="AK45" i="1"/>
  <c r="S76" i="1"/>
  <c r="AK76" i="1" s="1"/>
  <c r="AK29" i="1"/>
  <c r="S97" i="1"/>
  <c r="AK97" i="1" s="1"/>
  <c r="AK59" i="1"/>
  <c r="AK34" i="1"/>
  <c r="S89" i="1"/>
  <c r="AK89" i="1" s="1"/>
  <c r="AK44" i="1"/>
  <c r="AK46" i="1"/>
  <c r="AK31" i="1"/>
  <c r="W61" i="1"/>
  <c r="W65" i="1"/>
  <c r="W98" i="1" s="1"/>
  <c r="C73" i="1"/>
  <c r="C71" i="1"/>
  <c r="AA73" i="1"/>
  <c r="AK73" i="1" s="1"/>
  <c r="AK25" i="1"/>
  <c r="AK90" i="1"/>
  <c r="AK28" i="1"/>
  <c r="S75" i="1"/>
  <c r="AK75" i="1" s="1"/>
  <c r="AK69" i="1"/>
  <c r="AK91" i="1"/>
  <c r="AK78" i="1"/>
  <c r="AE61" i="1"/>
  <c r="AE65" i="1"/>
  <c r="AE98" i="1" s="1"/>
  <c r="AI61" i="1"/>
  <c r="AI65" i="1"/>
  <c r="AI98" i="1" s="1"/>
  <c r="AK32" i="1"/>
  <c r="AK17" i="1"/>
  <c r="AK21" i="1"/>
  <c r="AK23" i="1"/>
  <c r="AK66" i="1"/>
  <c r="AK79" i="1"/>
  <c r="AK49" i="1"/>
  <c r="AA98" i="1" l="1"/>
  <c r="AA100" i="1" s="1"/>
  <c r="AI100" i="1"/>
  <c r="S98" i="1"/>
  <c r="S100" i="1" s="1"/>
  <c r="W100" i="1"/>
  <c r="AK65" i="1"/>
  <c r="AK61" i="1"/>
  <c r="AE100" i="1"/>
  <c r="AK98" i="1" l="1"/>
  <c r="AK100" i="1"/>
  <c r="R18" i="21" l="1"/>
  <c r="AH102" i="21"/>
  <c r="AD102" i="21"/>
  <c r="Z102" i="21"/>
  <c r="V102" i="21"/>
  <c r="R102" i="21"/>
  <c r="AH82" i="21"/>
  <c r="AD82" i="21"/>
  <c r="Z82" i="21"/>
  <c r="V82" i="21"/>
  <c r="R82" i="21"/>
  <c r="AJ80" i="21"/>
  <c r="AH78" i="21"/>
  <c r="AD78" i="21"/>
  <c r="Z78" i="21"/>
  <c r="V78" i="21"/>
  <c r="R78" i="21"/>
  <c r="AJ74" i="21"/>
  <c r="AH66" i="21"/>
  <c r="AD66" i="21"/>
  <c r="Z66" i="21"/>
  <c r="V66" i="21"/>
  <c r="R66" i="21"/>
  <c r="AH62" i="21"/>
  <c r="AD62" i="21"/>
  <c r="Z62" i="21"/>
  <c r="V62" i="21"/>
  <c r="R62" i="21"/>
  <c r="AJ58" i="21"/>
  <c r="AH50" i="21"/>
  <c r="AD50" i="21"/>
  <c r="Z50" i="21"/>
  <c r="V50" i="21"/>
  <c r="R50" i="21"/>
  <c r="AJ48" i="21"/>
  <c r="AH46" i="21"/>
  <c r="AD46" i="21"/>
  <c r="Z46" i="21"/>
  <c r="V46" i="21"/>
  <c r="R46" i="21"/>
  <c r="AJ46" i="21" s="1"/>
  <c r="AJ42" i="21"/>
  <c r="P5" i="21"/>
  <c r="AH30" i="21"/>
  <c r="AD30" i="21"/>
  <c r="Z30" i="21"/>
  <c r="V30" i="21"/>
  <c r="R30" i="21"/>
  <c r="AJ26" i="21"/>
  <c r="Z14" i="21"/>
  <c r="Z88" i="21" l="1"/>
  <c r="AA159" i="1" s="1"/>
  <c r="AD104" i="21"/>
  <c r="AD106" i="21" s="1"/>
  <c r="AH104" i="21"/>
  <c r="AH106" i="21" s="1"/>
  <c r="V104" i="21"/>
  <c r="V106" i="21" s="1"/>
  <c r="Z104" i="21"/>
  <c r="Z106" i="21" s="1"/>
  <c r="R104" i="21"/>
  <c r="V68" i="21"/>
  <c r="R84" i="21"/>
  <c r="Z84" i="21"/>
  <c r="V84" i="21"/>
  <c r="AH84" i="21"/>
  <c r="R52" i="21"/>
  <c r="AH68" i="21"/>
  <c r="AJ78" i="21"/>
  <c r="AJ82" i="21"/>
  <c r="AD84" i="21"/>
  <c r="R68" i="21"/>
  <c r="Z68" i="21"/>
  <c r="AJ66" i="21"/>
  <c r="AJ62" i="21"/>
  <c r="Z52" i="21"/>
  <c r="V52" i="21"/>
  <c r="AD68" i="21"/>
  <c r="AJ30" i="21"/>
  <c r="AJ50" i="21"/>
  <c r="AD52" i="21"/>
  <c r="AH52" i="21"/>
  <c r="AJ104" i="21" l="1"/>
  <c r="R106" i="21"/>
  <c r="AJ84" i="21"/>
  <c r="AJ68" i="21"/>
  <c r="AJ52" i="21"/>
  <c r="AJ106" i="21" l="1"/>
  <c r="AD59" i="15" l="1"/>
  <c r="AD54" i="15"/>
  <c r="Z59" i="15"/>
  <c r="Z54" i="15"/>
  <c r="V59" i="15"/>
  <c r="V54" i="15"/>
  <c r="R59" i="15"/>
  <c r="R54" i="15"/>
  <c r="N59" i="15"/>
  <c r="K59" i="15"/>
  <c r="L59" i="15" s="1"/>
  <c r="K54" i="15"/>
  <c r="L54" i="15" s="1"/>
  <c r="N54" i="15"/>
  <c r="AH154" i="15"/>
  <c r="AH149" i="15"/>
  <c r="AH150" i="15"/>
  <c r="AH142" i="15"/>
  <c r="AF139" i="15"/>
  <c r="AB139" i="15"/>
  <c r="X139" i="15"/>
  <c r="P139" i="15"/>
  <c r="T139" i="15"/>
  <c r="AH138" i="15"/>
  <c r="A115" i="15"/>
  <c r="B19" i="15"/>
  <c r="C6" i="15"/>
  <c r="T54" i="15" l="1"/>
  <c r="P59" i="15"/>
  <c r="X54" i="15"/>
  <c r="AB54" i="15"/>
  <c r="AF54" i="15"/>
  <c r="P54" i="15"/>
  <c r="C19" i="15" l="1"/>
  <c r="AJ102" i="21"/>
  <c r="A123" i="15" l="1"/>
  <c r="P184" i="15"/>
  <c r="T184" i="15"/>
  <c r="X184" i="15"/>
  <c r="AB184" i="15"/>
  <c r="AF184" i="15"/>
  <c r="AH183" i="15"/>
  <c r="AH181" i="15"/>
  <c r="AO184" i="1"/>
  <c r="AF5" i="21" l="1"/>
  <c r="AB5" i="21"/>
  <c r="X5" i="21"/>
  <c r="T5" i="21"/>
  <c r="C13" i="15"/>
  <c r="C11" i="15"/>
  <c r="C8" i="15"/>
  <c r="AD16" i="15"/>
  <c r="Z16" i="15"/>
  <c r="V16" i="15"/>
  <c r="R16" i="15"/>
  <c r="N16" i="15"/>
  <c r="C9" i="15"/>
  <c r="C7" i="15"/>
  <c r="B47" i="15"/>
  <c r="B91" i="15" s="1"/>
  <c r="B46" i="15"/>
  <c r="B45" i="15"/>
  <c r="B44" i="15"/>
  <c r="B42" i="15"/>
  <c r="B86" i="15" s="1"/>
  <c r="C42" i="15"/>
  <c r="C86" i="15" s="1"/>
  <c r="B41" i="15"/>
  <c r="B85" i="15" s="1"/>
  <c r="B40" i="15"/>
  <c r="B84" i="15" s="1"/>
  <c r="B39" i="15"/>
  <c r="B83" i="15" s="1"/>
  <c r="C39" i="15"/>
  <c r="C83" i="15" s="1"/>
  <c r="B74" i="15"/>
  <c r="B75" i="15"/>
  <c r="B76" i="15"/>
  <c r="B77" i="15"/>
  <c r="B78" i="15"/>
  <c r="B79" i="15"/>
  <c r="B80" i="15"/>
  <c r="B81" i="15"/>
  <c r="B93" i="15"/>
  <c r="B92" i="15"/>
  <c r="J12" i="23"/>
  <c r="J11" i="23"/>
  <c r="J10" i="23"/>
  <c r="AT58" i="13"/>
  <c r="AP58" i="13"/>
  <c r="AL58" i="13"/>
  <c r="AH58" i="13"/>
  <c r="AD58" i="13"/>
  <c r="Z58" i="13"/>
  <c r="V58" i="13"/>
  <c r="R58" i="13"/>
  <c r="N58" i="13"/>
  <c r="AT57" i="13"/>
  <c r="AP57" i="13"/>
  <c r="AL57" i="13"/>
  <c r="AH57" i="13"/>
  <c r="AD57" i="13"/>
  <c r="Z57" i="13"/>
  <c r="V57" i="13"/>
  <c r="R57" i="13"/>
  <c r="N57" i="13"/>
  <c r="AT56" i="13"/>
  <c r="AP56" i="13"/>
  <c r="AL56" i="13"/>
  <c r="AH56" i="13"/>
  <c r="AD56" i="13"/>
  <c r="Z56" i="13"/>
  <c r="V56" i="13"/>
  <c r="R56" i="13"/>
  <c r="N56" i="13"/>
  <c r="AT55" i="13"/>
  <c r="AP55" i="13"/>
  <c r="AL55" i="13"/>
  <c r="AH55" i="13"/>
  <c r="AD55" i="13"/>
  <c r="Z55" i="13"/>
  <c r="V55" i="13"/>
  <c r="R55" i="13"/>
  <c r="N55" i="13"/>
  <c r="AT54" i="13"/>
  <c r="AP54" i="13"/>
  <c r="AL54" i="13"/>
  <c r="AH54" i="13"/>
  <c r="AD54" i="13"/>
  <c r="Z54" i="13"/>
  <c r="V54" i="13"/>
  <c r="R54" i="13"/>
  <c r="N54" i="13"/>
  <c r="AT53" i="13"/>
  <c r="AP53" i="13"/>
  <c r="AL53" i="13"/>
  <c r="AH53" i="13"/>
  <c r="AD53" i="13"/>
  <c r="Z53" i="13"/>
  <c r="V53" i="13"/>
  <c r="R53" i="13"/>
  <c r="N53" i="13"/>
  <c r="AT52" i="13"/>
  <c r="AP52" i="13"/>
  <c r="AL52" i="13"/>
  <c r="AH52" i="13"/>
  <c r="AD52" i="13"/>
  <c r="Z52" i="13"/>
  <c r="V52" i="13"/>
  <c r="R52" i="13"/>
  <c r="N52" i="13"/>
  <c r="AT51" i="13"/>
  <c r="AP51" i="13"/>
  <c r="AL51" i="13"/>
  <c r="AH51" i="13"/>
  <c r="AD51" i="13"/>
  <c r="Z51" i="13"/>
  <c r="V51" i="13"/>
  <c r="R51" i="13"/>
  <c r="N51" i="13"/>
  <c r="AT50" i="13"/>
  <c r="AP50" i="13"/>
  <c r="AL50" i="13"/>
  <c r="AH50" i="13"/>
  <c r="AD50" i="13"/>
  <c r="Z50" i="13"/>
  <c r="V50" i="13"/>
  <c r="R50" i="13"/>
  <c r="N50" i="13"/>
  <c r="AT49" i="13"/>
  <c r="AP49" i="13"/>
  <c r="AL49" i="13"/>
  <c r="AH49" i="13"/>
  <c r="AD49" i="13"/>
  <c r="Z49" i="13"/>
  <c r="V49" i="13"/>
  <c r="R49" i="13"/>
  <c r="N49" i="13"/>
  <c r="AT48" i="13"/>
  <c r="AP48" i="13"/>
  <c r="AL48" i="13"/>
  <c r="AH48" i="13"/>
  <c r="AD48" i="13"/>
  <c r="Z48" i="13"/>
  <c r="V48" i="13"/>
  <c r="R48" i="13"/>
  <c r="N48" i="13"/>
  <c r="AT47" i="13"/>
  <c r="AP47" i="13"/>
  <c r="AL47" i="13"/>
  <c r="AH47" i="13"/>
  <c r="AD47" i="13"/>
  <c r="Z47" i="13"/>
  <c r="V47" i="13"/>
  <c r="R47" i="13"/>
  <c r="N47" i="13"/>
  <c r="AT46" i="13"/>
  <c r="AP46" i="13"/>
  <c r="AL46" i="13"/>
  <c r="AH46" i="13"/>
  <c r="AD46" i="13"/>
  <c r="Z46" i="13"/>
  <c r="V46" i="13"/>
  <c r="R46" i="13"/>
  <c r="N46" i="13"/>
  <c r="AT45" i="13"/>
  <c r="AP45" i="13"/>
  <c r="AL45" i="13"/>
  <c r="AH45" i="13"/>
  <c r="AD45" i="13"/>
  <c r="Z45" i="13"/>
  <c r="V45" i="13"/>
  <c r="R45" i="13"/>
  <c r="N45" i="13"/>
  <c r="AT44" i="13"/>
  <c r="AP44" i="13"/>
  <c r="AL44" i="13"/>
  <c r="AH44" i="13"/>
  <c r="AD44" i="13"/>
  <c r="Z44" i="13"/>
  <c r="V44" i="13"/>
  <c r="R44" i="13"/>
  <c r="N44" i="13"/>
  <c r="AT43" i="13"/>
  <c r="AP43" i="13"/>
  <c r="AL43" i="13"/>
  <c r="AH43" i="13"/>
  <c r="AD43" i="13"/>
  <c r="Z43" i="13"/>
  <c r="V43" i="13"/>
  <c r="R43" i="13"/>
  <c r="N43" i="13"/>
  <c r="AT42" i="13"/>
  <c r="AP42" i="13"/>
  <c r="AL42" i="13"/>
  <c r="AH42" i="13"/>
  <c r="AD42" i="13"/>
  <c r="Z42" i="13"/>
  <c r="V42" i="13"/>
  <c r="R42" i="13"/>
  <c r="N42" i="13"/>
  <c r="J42" i="13"/>
  <c r="AT41" i="13"/>
  <c r="AP41" i="13"/>
  <c r="AL41" i="13"/>
  <c r="AH41" i="13"/>
  <c r="AD41" i="13"/>
  <c r="Z41" i="13"/>
  <c r="V41" i="13"/>
  <c r="R41" i="13"/>
  <c r="N41" i="13"/>
  <c r="J41" i="13"/>
  <c r="AT40" i="13"/>
  <c r="AP40" i="13"/>
  <c r="AL40" i="13"/>
  <c r="AH40" i="13"/>
  <c r="AD40" i="13"/>
  <c r="Z40" i="13"/>
  <c r="V40" i="13"/>
  <c r="R40" i="13"/>
  <c r="N40" i="13"/>
  <c r="J40" i="13"/>
  <c r="AT39" i="13"/>
  <c r="AP39" i="13"/>
  <c r="AL39" i="13"/>
  <c r="AH39" i="13"/>
  <c r="AD39" i="13"/>
  <c r="Z39" i="13"/>
  <c r="V39" i="13"/>
  <c r="R39" i="13"/>
  <c r="N39" i="13"/>
  <c r="J39" i="13"/>
  <c r="AT38" i="13"/>
  <c r="AP38" i="13"/>
  <c r="AL38" i="13"/>
  <c r="AH38" i="13"/>
  <c r="AD38" i="13"/>
  <c r="Z38" i="13"/>
  <c r="V38" i="13"/>
  <c r="R38" i="13"/>
  <c r="N38" i="13"/>
  <c r="J38" i="13"/>
  <c r="AT37" i="13"/>
  <c r="AP37" i="13"/>
  <c r="AL37" i="13"/>
  <c r="AH37" i="13"/>
  <c r="AD37" i="13"/>
  <c r="Z37" i="13"/>
  <c r="V37" i="13"/>
  <c r="R37" i="13"/>
  <c r="N37" i="13"/>
  <c r="J37" i="13"/>
  <c r="AT36" i="13"/>
  <c r="AP36" i="13"/>
  <c r="AL36" i="13"/>
  <c r="AH36" i="13"/>
  <c r="AD36" i="13"/>
  <c r="Z36" i="13"/>
  <c r="V36" i="13"/>
  <c r="R36" i="13"/>
  <c r="N36" i="13"/>
  <c r="J36" i="13"/>
  <c r="F36" i="13"/>
  <c r="AT35" i="13"/>
  <c r="AP35" i="13"/>
  <c r="AL35" i="13"/>
  <c r="AH35" i="13"/>
  <c r="AD35" i="13"/>
  <c r="Z35" i="13"/>
  <c r="V35" i="13"/>
  <c r="R35" i="13"/>
  <c r="N35" i="13"/>
  <c r="J35" i="13"/>
  <c r="F35" i="13"/>
  <c r="AT34" i="13"/>
  <c r="AP34" i="13"/>
  <c r="AL34" i="13"/>
  <c r="AH34" i="13"/>
  <c r="AD34" i="13"/>
  <c r="Z34" i="13"/>
  <c r="V34" i="13"/>
  <c r="R34" i="13"/>
  <c r="N34" i="13"/>
  <c r="J34" i="13"/>
  <c r="F34" i="13"/>
  <c r="AT33" i="13"/>
  <c r="AP33" i="13"/>
  <c r="AL33" i="13"/>
  <c r="AH33" i="13"/>
  <c r="AD33" i="13"/>
  <c r="Z33" i="13"/>
  <c r="V33" i="13"/>
  <c r="R33" i="13"/>
  <c r="N33" i="13"/>
  <c r="J33" i="13"/>
  <c r="F33" i="13"/>
  <c r="AT32" i="13"/>
  <c r="AP32" i="13"/>
  <c r="AL32" i="13"/>
  <c r="AH32" i="13"/>
  <c r="AD32" i="13"/>
  <c r="Z32" i="13"/>
  <c r="V32" i="13"/>
  <c r="R32" i="13"/>
  <c r="N32" i="13"/>
  <c r="J32" i="13"/>
  <c r="F32" i="13"/>
  <c r="AT31" i="13"/>
  <c r="AP31" i="13"/>
  <c r="AL31" i="13"/>
  <c r="AH31" i="13"/>
  <c r="AD31" i="13"/>
  <c r="Z31" i="13"/>
  <c r="V31" i="13"/>
  <c r="R31" i="13"/>
  <c r="N31" i="13"/>
  <c r="J31" i="13"/>
  <c r="F31" i="13"/>
  <c r="AT30" i="13"/>
  <c r="AP30" i="13"/>
  <c r="AL30" i="13"/>
  <c r="AH30" i="13"/>
  <c r="AD30" i="13"/>
  <c r="Z30" i="13"/>
  <c r="V30" i="13"/>
  <c r="R30" i="13"/>
  <c r="N30" i="13"/>
  <c r="J30" i="13"/>
  <c r="F30" i="13"/>
  <c r="AT29" i="13"/>
  <c r="AP29" i="13"/>
  <c r="AL29" i="13"/>
  <c r="AH29" i="13"/>
  <c r="AD29" i="13"/>
  <c r="Z29" i="13"/>
  <c r="V29" i="13"/>
  <c r="R29" i="13"/>
  <c r="N29" i="13"/>
  <c r="J29" i="13"/>
  <c r="F29" i="13"/>
  <c r="AT28" i="13"/>
  <c r="AP28" i="13"/>
  <c r="AL28" i="13"/>
  <c r="AH28" i="13"/>
  <c r="AD28" i="13"/>
  <c r="Z28" i="13"/>
  <c r="V28" i="13"/>
  <c r="R28" i="13"/>
  <c r="N28" i="13"/>
  <c r="J28" i="13"/>
  <c r="F28" i="13"/>
  <c r="AT27" i="13"/>
  <c r="AP27" i="13"/>
  <c r="AL27" i="13"/>
  <c r="AH27" i="13"/>
  <c r="AD27" i="13"/>
  <c r="Z27" i="13"/>
  <c r="V27" i="13"/>
  <c r="R27" i="13"/>
  <c r="N27" i="13"/>
  <c r="J27" i="13"/>
  <c r="F27" i="13"/>
  <c r="AT26" i="13"/>
  <c r="AP26" i="13"/>
  <c r="AL26" i="13"/>
  <c r="AH26" i="13"/>
  <c r="AD26" i="13"/>
  <c r="Z26" i="13"/>
  <c r="V26" i="13"/>
  <c r="R26" i="13"/>
  <c r="N26" i="13"/>
  <c r="J26" i="13"/>
  <c r="F26" i="13"/>
  <c r="AT25" i="13"/>
  <c r="AP25" i="13"/>
  <c r="AL25" i="13"/>
  <c r="AH25" i="13"/>
  <c r="AD25" i="13"/>
  <c r="Z25" i="13"/>
  <c r="V25" i="13"/>
  <c r="R25" i="13"/>
  <c r="N25" i="13"/>
  <c r="J25" i="13"/>
  <c r="F25" i="13"/>
  <c r="AT24" i="13"/>
  <c r="AP24" i="13"/>
  <c r="AL24" i="13"/>
  <c r="AH24" i="13"/>
  <c r="AD24" i="13"/>
  <c r="Z24" i="13"/>
  <c r="V24" i="13"/>
  <c r="R24" i="13"/>
  <c r="N24" i="13"/>
  <c r="J24" i="13"/>
  <c r="F24" i="13"/>
  <c r="AT23" i="13"/>
  <c r="AP23" i="13"/>
  <c r="AL23" i="13"/>
  <c r="AH23" i="13"/>
  <c r="AD23" i="13"/>
  <c r="Z23" i="13"/>
  <c r="V23" i="13"/>
  <c r="R23" i="13"/>
  <c r="N23" i="13"/>
  <c r="J23" i="13"/>
  <c r="F23" i="13"/>
  <c r="AT22" i="13"/>
  <c r="AP22" i="13"/>
  <c r="AL22" i="13"/>
  <c r="AH22" i="13"/>
  <c r="AD22" i="13"/>
  <c r="Z22" i="13"/>
  <c r="V22" i="13"/>
  <c r="R22" i="13"/>
  <c r="N22" i="13"/>
  <c r="J22" i="13"/>
  <c r="F22" i="13"/>
  <c r="AT21" i="13"/>
  <c r="AP21" i="13"/>
  <c r="AL21" i="13"/>
  <c r="AH21" i="13"/>
  <c r="AD21" i="13"/>
  <c r="Z21" i="13"/>
  <c r="V21" i="13"/>
  <c r="R21" i="13"/>
  <c r="N21" i="13"/>
  <c r="J21" i="13"/>
  <c r="F21" i="13"/>
  <c r="AT20" i="13"/>
  <c r="AP20" i="13"/>
  <c r="AL20" i="13"/>
  <c r="AH20" i="13"/>
  <c r="AD20" i="13"/>
  <c r="Z20" i="13"/>
  <c r="V20" i="13"/>
  <c r="R20" i="13"/>
  <c r="N20" i="13"/>
  <c r="J20" i="13"/>
  <c r="F20" i="13"/>
  <c r="AT19" i="13"/>
  <c r="AP19" i="13"/>
  <c r="AL19" i="13"/>
  <c r="AH19" i="13"/>
  <c r="AD19" i="13"/>
  <c r="Z19" i="13"/>
  <c r="V19" i="13"/>
  <c r="R19" i="13"/>
  <c r="N19" i="13"/>
  <c r="J19" i="13"/>
  <c r="F19" i="13"/>
  <c r="AT18" i="13"/>
  <c r="AP18" i="13"/>
  <c r="AL18" i="13"/>
  <c r="AH18" i="13"/>
  <c r="AD18" i="13"/>
  <c r="Z18" i="13"/>
  <c r="V18" i="13"/>
  <c r="R18" i="13"/>
  <c r="N18" i="13"/>
  <c r="J18" i="13"/>
  <c r="F18" i="13"/>
  <c r="AT17" i="13"/>
  <c r="AP17" i="13"/>
  <c r="AL17" i="13"/>
  <c r="AH17" i="13"/>
  <c r="AD17" i="13"/>
  <c r="Z17" i="13"/>
  <c r="V17" i="13"/>
  <c r="R17" i="13"/>
  <c r="N17" i="13"/>
  <c r="J17" i="13"/>
  <c r="F17" i="13"/>
  <c r="AT16" i="13"/>
  <c r="AP16" i="13"/>
  <c r="AL16" i="13"/>
  <c r="AH16" i="13"/>
  <c r="AD16" i="13"/>
  <c r="Z16" i="13"/>
  <c r="V16" i="13"/>
  <c r="R16" i="13"/>
  <c r="N16" i="13"/>
  <c r="J16" i="13"/>
  <c r="F16" i="13"/>
  <c r="AT15" i="13"/>
  <c r="AP15" i="13"/>
  <c r="AL15" i="13"/>
  <c r="AH15" i="13"/>
  <c r="AD15" i="13"/>
  <c r="Z15" i="13"/>
  <c r="V15" i="13"/>
  <c r="R15" i="13"/>
  <c r="N15" i="13"/>
  <c r="J15" i="13"/>
  <c r="F15" i="13"/>
  <c r="AT14" i="13"/>
  <c r="AP14" i="13"/>
  <c r="AL14" i="13"/>
  <c r="AH14" i="13"/>
  <c r="AD14" i="13"/>
  <c r="Z14" i="13"/>
  <c r="V14" i="13"/>
  <c r="R14" i="13"/>
  <c r="N14" i="13"/>
  <c r="J14" i="13"/>
  <c r="F14" i="13"/>
  <c r="AT13" i="13"/>
  <c r="AP13" i="13"/>
  <c r="AL13" i="13"/>
  <c r="AH13" i="13"/>
  <c r="AD13" i="13"/>
  <c r="Z13" i="13"/>
  <c r="V13" i="13"/>
  <c r="R13" i="13"/>
  <c r="N13" i="13"/>
  <c r="J13" i="13"/>
  <c r="F13" i="13"/>
  <c r="AT12" i="13"/>
  <c r="AP12" i="13"/>
  <c r="AL12" i="13"/>
  <c r="AH12" i="13"/>
  <c r="AD12" i="13"/>
  <c r="Z12" i="13"/>
  <c r="V12" i="13"/>
  <c r="R12" i="13"/>
  <c r="N12" i="13"/>
  <c r="AT11" i="13"/>
  <c r="AP11" i="13"/>
  <c r="AL11" i="13"/>
  <c r="AH11" i="13"/>
  <c r="AD11" i="13"/>
  <c r="Z11" i="13"/>
  <c r="V11" i="13"/>
  <c r="R11" i="13"/>
  <c r="N11" i="13"/>
  <c r="AT10" i="13"/>
  <c r="AP10" i="13"/>
  <c r="AL10" i="13"/>
  <c r="AH10" i="13"/>
  <c r="AD10" i="13"/>
  <c r="Z10" i="13"/>
  <c r="V10" i="13"/>
  <c r="R10" i="13"/>
  <c r="N10" i="13"/>
  <c r="AT9" i="13"/>
  <c r="AP9" i="13"/>
  <c r="AL9" i="13"/>
  <c r="AH9" i="13"/>
  <c r="AD9" i="13"/>
  <c r="Z9" i="13"/>
  <c r="V9" i="13"/>
  <c r="R9" i="13"/>
  <c r="N9" i="13"/>
  <c r="C33" i="22" l="1"/>
  <c r="O32" i="22"/>
  <c r="I32" i="22"/>
  <c r="O29" i="22"/>
  <c r="I29" i="22"/>
  <c r="C29" i="22"/>
  <c r="O28" i="22"/>
  <c r="I28" i="22"/>
  <c r="C28" i="22"/>
  <c r="O27" i="22"/>
  <c r="I27" i="22"/>
  <c r="C27" i="22"/>
  <c r="O26" i="22"/>
  <c r="I26" i="22"/>
  <c r="C26" i="22"/>
  <c r="O25" i="22"/>
  <c r="I25" i="22"/>
  <c r="C25" i="22"/>
  <c r="O24" i="22"/>
  <c r="I24" i="22"/>
  <c r="C24" i="22"/>
  <c r="O23" i="22"/>
  <c r="I23" i="22"/>
  <c r="C23" i="22"/>
  <c r="O22" i="22"/>
  <c r="I22" i="22"/>
  <c r="F22" i="22"/>
  <c r="C22" i="22"/>
  <c r="O21" i="22"/>
  <c r="I21" i="22"/>
  <c r="C21" i="22"/>
  <c r="O20" i="22"/>
  <c r="I20" i="22"/>
  <c r="C20" i="22"/>
  <c r="O19" i="22"/>
  <c r="L19" i="22"/>
  <c r="I19" i="22"/>
  <c r="F19" i="22"/>
  <c r="C19" i="22"/>
  <c r="O18" i="22"/>
  <c r="I18" i="22"/>
  <c r="F18" i="22"/>
  <c r="C18" i="22"/>
  <c r="O17" i="22"/>
  <c r="I17" i="22"/>
  <c r="F17" i="22"/>
  <c r="C17" i="22"/>
  <c r="O16" i="22"/>
  <c r="L16" i="22"/>
  <c r="I16" i="22"/>
  <c r="F16" i="22"/>
  <c r="C16" i="22"/>
  <c r="O15" i="22"/>
  <c r="L15" i="22"/>
  <c r="I15" i="22"/>
  <c r="F15" i="22"/>
  <c r="C15" i="22"/>
  <c r="O14" i="22"/>
  <c r="L14" i="22"/>
  <c r="I14" i="22"/>
  <c r="F14" i="22"/>
  <c r="C14" i="22"/>
  <c r="R13" i="22"/>
  <c r="O13" i="22"/>
  <c r="L13" i="22"/>
  <c r="I13" i="22"/>
  <c r="F13" i="22"/>
  <c r="C13" i="22"/>
  <c r="O12" i="22"/>
  <c r="L12" i="22"/>
  <c r="I12" i="22"/>
  <c r="F12" i="22"/>
  <c r="C12" i="22"/>
  <c r="O11" i="22"/>
  <c r="L11" i="22"/>
  <c r="I11" i="22"/>
  <c r="F11" i="22"/>
  <c r="C11" i="22"/>
  <c r="R10" i="22"/>
  <c r="O10" i="22"/>
  <c r="L10" i="22"/>
  <c r="I10" i="22"/>
  <c r="F10" i="22"/>
  <c r="C10" i="22"/>
  <c r="R9" i="22"/>
  <c r="O9" i="22"/>
  <c r="L9" i="22"/>
  <c r="I9" i="22"/>
  <c r="F9" i="22"/>
  <c r="C9" i="22"/>
  <c r="R8" i="22"/>
  <c r="O8" i="22"/>
  <c r="L8" i="22"/>
  <c r="I8" i="22"/>
  <c r="F8" i="22"/>
  <c r="C8" i="22"/>
  <c r="R7" i="22"/>
  <c r="O7" i="22"/>
  <c r="L7" i="22"/>
  <c r="I7" i="22"/>
  <c r="F7" i="22"/>
  <c r="C7" i="22"/>
  <c r="L83" i="15" l="1"/>
  <c r="L64" i="15"/>
  <c r="B20" i="15" l="1"/>
  <c r="W16" i="12"/>
  <c r="U16" i="12"/>
  <c r="S16" i="12"/>
  <c r="Q16" i="12"/>
  <c r="K16" i="12"/>
  <c r="K15" i="12"/>
  <c r="I15" i="12"/>
  <c r="I16" i="12" s="1"/>
  <c r="G15" i="12"/>
  <c r="E15" i="12"/>
  <c r="E16" i="12" s="1"/>
  <c r="L204" i="15"/>
  <c r="AF107" i="15"/>
  <c r="AF111" i="15" s="1"/>
  <c r="AF113" i="15" s="1"/>
  <c r="AB107" i="15"/>
  <c r="AB111" i="15" s="1"/>
  <c r="AB113" i="15" s="1"/>
  <c r="X107" i="15"/>
  <c r="X111" i="15" s="1"/>
  <c r="X113" i="15" s="1"/>
  <c r="T107" i="15"/>
  <c r="T111" i="15" s="1"/>
  <c r="T113" i="15" s="1"/>
  <c r="P107" i="15"/>
  <c r="P111" i="15" s="1"/>
  <c r="P113" i="15" s="1"/>
  <c r="AH107" i="15" l="1"/>
  <c r="B64" i="15"/>
  <c r="B25" i="15" l="1"/>
  <c r="B72" i="15"/>
  <c r="L27" i="15" l="1"/>
  <c r="C27" i="15"/>
  <c r="AO25" i="1"/>
  <c r="R34" i="21"/>
  <c r="R14" i="21"/>
  <c r="R88" i="21" s="1"/>
  <c r="S159" i="1" s="1"/>
  <c r="AH14" i="21"/>
  <c r="AH88" i="21" s="1"/>
  <c r="AI159" i="1" s="1"/>
  <c r="AH18" i="21"/>
  <c r="AH34" i="21"/>
  <c r="AD14" i="21"/>
  <c r="AD88" i="21" s="1"/>
  <c r="AE159" i="1" s="1"/>
  <c r="AD18" i="21"/>
  <c r="AD34" i="21"/>
  <c r="Z18" i="21"/>
  <c r="Z34" i="21"/>
  <c r="V14" i="21"/>
  <c r="V88" i="21" s="1"/>
  <c r="W159" i="1" s="1"/>
  <c r="V18" i="21"/>
  <c r="V34" i="21"/>
  <c r="L19" i="15"/>
  <c r="P19" i="15" s="1"/>
  <c r="L68" i="15"/>
  <c r="L23" i="15"/>
  <c r="P23" i="15" s="1"/>
  <c r="L74" i="15"/>
  <c r="L29" i="15"/>
  <c r="L76" i="15"/>
  <c r="L31" i="15"/>
  <c r="L78" i="15"/>
  <c r="L33" i="15"/>
  <c r="L80" i="15"/>
  <c r="L35" i="15"/>
  <c r="L39" i="15"/>
  <c r="L84" i="15"/>
  <c r="L40" i="15"/>
  <c r="L85" i="15"/>
  <c r="L41" i="15"/>
  <c r="L86" i="15"/>
  <c r="L42" i="15"/>
  <c r="L20" i="15"/>
  <c r="L65" i="15"/>
  <c r="L70" i="15"/>
  <c r="L25" i="15"/>
  <c r="L72" i="15"/>
  <c r="T72" i="15" s="1"/>
  <c r="L30" i="15"/>
  <c r="L75" i="15"/>
  <c r="L32" i="15"/>
  <c r="L77" i="15"/>
  <c r="L34" i="15"/>
  <c r="L79" i="15"/>
  <c r="L36" i="15"/>
  <c r="L81" i="15"/>
  <c r="L44" i="15"/>
  <c r="L88" i="15"/>
  <c r="L45" i="15"/>
  <c r="L89" i="15"/>
  <c r="L46" i="15"/>
  <c r="L90" i="15"/>
  <c r="L47" i="15"/>
  <c r="L91" i="15"/>
  <c r="L48" i="15"/>
  <c r="L92" i="15"/>
  <c r="L49" i="15"/>
  <c r="L93" i="15"/>
  <c r="L95" i="15"/>
  <c r="L96" i="15"/>
  <c r="P121" i="15"/>
  <c r="P129" i="15"/>
  <c r="P144" i="15"/>
  <c r="P151" i="15"/>
  <c r="P156" i="15"/>
  <c r="P170" i="15"/>
  <c r="P177" i="15"/>
  <c r="AF121" i="15"/>
  <c r="AF129" i="15"/>
  <c r="AF144" i="15"/>
  <c r="AF151" i="15"/>
  <c r="AF156" i="15"/>
  <c r="AF170" i="15"/>
  <c r="AF177" i="15"/>
  <c r="AB121" i="15"/>
  <c r="AB129" i="15"/>
  <c r="AB144" i="15"/>
  <c r="AB151" i="15"/>
  <c r="AB156" i="15"/>
  <c r="AB170" i="15"/>
  <c r="AB177" i="15"/>
  <c r="X121" i="15"/>
  <c r="X129" i="15"/>
  <c r="X144" i="15"/>
  <c r="X151" i="15"/>
  <c r="X156" i="15"/>
  <c r="X170" i="15"/>
  <c r="X177" i="15"/>
  <c r="AH113" i="15"/>
  <c r="AO114" i="1" s="1"/>
  <c r="T121" i="15"/>
  <c r="T129" i="15"/>
  <c r="T144" i="15"/>
  <c r="T151" i="15"/>
  <c r="T156" i="15"/>
  <c r="T170" i="15"/>
  <c r="T177" i="15"/>
  <c r="AH143" i="15"/>
  <c r="AH155" i="15"/>
  <c r="AJ32" i="21"/>
  <c r="AJ16" i="21"/>
  <c r="AJ10" i="21"/>
  <c r="C64" i="15"/>
  <c r="AO240" i="1"/>
  <c r="AO238" i="1"/>
  <c r="AO236" i="1"/>
  <c r="AO234" i="1"/>
  <c r="AO232" i="1"/>
  <c r="AO230" i="1"/>
  <c r="AO228" i="1"/>
  <c r="AO224" i="1"/>
  <c r="AO222" i="1"/>
  <c r="AO220" i="1"/>
  <c r="AO218" i="1"/>
  <c r="AO216" i="1"/>
  <c r="AO214" i="1"/>
  <c r="AO151" i="1"/>
  <c r="AO150" i="1"/>
  <c r="L216" i="15"/>
  <c r="B89" i="15"/>
  <c r="B90" i="15"/>
  <c r="B88" i="15"/>
  <c r="B68" i="15"/>
  <c r="B70" i="15" s="1"/>
  <c r="B65" i="15"/>
  <c r="C34" i="15"/>
  <c r="C79" i="15" s="1"/>
  <c r="C49" i="15"/>
  <c r="C93" i="15" s="1"/>
  <c r="C48" i="15"/>
  <c r="C92" i="15" s="1"/>
  <c r="C47" i="15"/>
  <c r="C91" i="15" s="1"/>
  <c r="C45" i="15"/>
  <c r="C89" i="15" s="1"/>
  <c r="C46" i="15"/>
  <c r="C90" i="15" s="1"/>
  <c r="C44" i="15"/>
  <c r="C88" i="15" s="1"/>
  <c r="C41" i="15"/>
  <c r="C85" i="15" s="1"/>
  <c r="C40" i="15"/>
  <c r="C84" i="15" s="1"/>
  <c r="C35" i="15"/>
  <c r="C33" i="15"/>
  <c r="C78" i="15" s="1"/>
  <c r="C31" i="15"/>
  <c r="C76" i="15" s="1"/>
  <c r="C29" i="15"/>
  <c r="C74" i="15" s="1"/>
  <c r="C72" i="15"/>
  <c r="AH180" i="15"/>
  <c r="AO181" i="1" s="1"/>
  <c r="AH179" i="15"/>
  <c r="AO180" i="1" s="1"/>
  <c r="AH176" i="15"/>
  <c r="AO177" i="1" s="1"/>
  <c r="AH175" i="15"/>
  <c r="AO176" i="1" s="1"/>
  <c r="AH174" i="15"/>
  <c r="AO175" i="1" s="1"/>
  <c r="AH173" i="15"/>
  <c r="AO174" i="1" s="1"/>
  <c r="AH172" i="15"/>
  <c r="AO173" i="1" s="1"/>
  <c r="AH169" i="15"/>
  <c r="AO170" i="1" s="1"/>
  <c r="AH168" i="15"/>
  <c r="AO169" i="1" s="1"/>
  <c r="AH167" i="15"/>
  <c r="AO168" i="1" s="1"/>
  <c r="AH166" i="15"/>
  <c r="AO167" i="1" s="1"/>
  <c r="AH165" i="15"/>
  <c r="AO166" i="1" s="1"/>
  <c r="AH164" i="15"/>
  <c r="AO165" i="1" s="1"/>
  <c r="AH163" i="15"/>
  <c r="AO164" i="1" s="1"/>
  <c r="AH153" i="15"/>
  <c r="AH148" i="15"/>
  <c r="AH147" i="15"/>
  <c r="AO148" i="1" s="1"/>
  <c r="AH146" i="15"/>
  <c r="AO147" i="1" s="1"/>
  <c r="AH141" i="15"/>
  <c r="AH137" i="15"/>
  <c r="AO139" i="1" s="1"/>
  <c r="AH136" i="15"/>
  <c r="AO138" i="1" s="1"/>
  <c r="AH135" i="15"/>
  <c r="AO137" i="1" s="1"/>
  <c r="AH134" i="15"/>
  <c r="AO136" i="1" s="1"/>
  <c r="AH133" i="15"/>
  <c r="AO135" i="1" s="1"/>
  <c r="AH132" i="15"/>
  <c r="AH127" i="15"/>
  <c r="AH126" i="15"/>
  <c r="AH125" i="15"/>
  <c r="AH124" i="15"/>
  <c r="AH119" i="15"/>
  <c r="AO120" i="1" s="1"/>
  <c r="AH118" i="15"/>
  <c r="AO119" i="1" s="1"/>
  <c r="AH117" i="15"/>
  <c r="AO118" i="1" s="1"/>
  <c r="AH116" i="15"/>
  <c r="AO117" i="1" s="1"/>
  <c r="AH111" i="15"/>
  <c r="AO112" i="1" s="1"/>
  <c r="AH110" i="15"/>
  <c r="AO111" i="1" s="1"/>
  <c r="AH109" i="15"/>
  <c r="AO110" i="1" s="1"/>
  <c r="AH108" i="15"/>
  <c r="AO109" i="1" s="1"/>
  <c r="AH106" i="15"/>
  <c r="AO107" i="1" s="1"/>
  <c r="AH105" i="15"/>
  <c r="AO106" i="1" s="1"/>
  <c r="AH104" i="15"/>
  <c r="AO105" i="1" s="1"/>
  <c r="AH103" i="15"/>
  <c r="AO104" i="1" s="1"/>
  <c r="AH102" i="15"/>
  <c r="AO103" i="1" s="1"/>
  <c r="C23" i="15"/>
  <c r="C25" i="15" s="1"/>
  <c r="AH98" i="21" l="1"/>
  <c r="R92" i="21"/>
  <c r="S161" i="1" s="1"/>
  <c r="S162" i="1" s="1"/>
  <c r="R98" i="21"/>
  <c r="V98" i="21"/>
  <c r="Z98" i="21"/>
  <c r="AD98" i="21"/>
  <c r="V92" i="21"/>
  <c r="W161" i="1" s="1"/>
  <c r="W162" i="1" s="1"/>
  <c r="W187" i="1" s="1"/>
  <c r="W189" i="1" s="1"/>
  <c r="AH92" i="21"/>
  <c r="AI161" i="1" s="1"/>
  <c r="AI162" i="1" s="1"/>
  <c r="AI187" i="1" s="1"/>
  <c r="AI189" i="1" s="1"/>
  <c r="AI191" i="1" s="1"/>
  <c r="AK159" i="1"/>
  <c r="Z92" i="21"/>
  <c r="AA161" i="1" s="1"/>
  <c r="AA162" i="1" s="1"/>
  <c r="AA187" i="1" s="1"/>
  <c r="AA189" i="1" s="1"/>
  <c r="AA191" i="1" s="1"/>
  <c r="AD92" i="21"/>
  <c r="AE161" i="1" s="1"/>
  <c r="AE162" i="1" s="1"/>
  <c r="AE187" i="1" s="1"/>
  <c r="AE189" i="1" s="1"/>
  <c r="AE191" i="1" s="1"/>
  <c r="P96" i="15"/>
  <c r="AO149" i="1"/>
  <c r="R36" i="21"/>
  <c r="Z20" i="21"/>
  <c r="V20" i="21"/>
  <c r="AD20" i="21"/>
  <c r="R20" i="21"/>
  <c r="AH20" i="21"/>
  <c r="V36" i="21"/>
  <c r="AD36" i="21"/>
  <c r="AJ34" i="21"/>
  <c r="AH36" i="21"/>
  <c r="Z36" i="21"/>
  <c r="AJ18" i="21"/>
  <c r="AJ90" i="21"/>
  <c r="AJ14" i="21"/>
  <c r="AH184" i="15"/>
  <c r="AH170" i="15"/>
  <c r="AO171" i="1" s="1"/>
  <c r="AH144" i="15"/>
  <c r="AH156" i="15"/>
  <c r="AH139" i="15"/>
  <c r="AO140" i="1" s="1"/>
  <c r="AH151" i="15"/>
  <c r="AO152" i="1" s="1"/>
  <c r="AH129" i="15"/>
  <c r="AH121" i="15"/>
  <c r="AO122" i="1" s="1"/>
  <c r="AH177" i="15"/>
  <c r="AO178" i="1" s="1"/>
  <c r="C36" i="15"/>
  <c r="C20" i="15"/>
  <c r="C65" i="15" s="1"/>
  <c r="P68" i="15"/>
  <c r="AF59" i="15"/>
  <c r="AF95" i="15" s="1"/>
  <c r="AB59" i="15"/>
  <c r="AB95" i="15" s="1"/>
  <c r="X59" i="15"/>
  <c r="X95" i="15" s="1"/>
  <c r="T59" i="15"/>
  <c r="T95" i="15" s="1"/>
  <c r="AF44" i="15"/>
  <c r="AF88" i="15" s="1"/>
  <c r="T44" i="15"/>
  <c r="T88" i="15" s="1"/>
  <c r="P44" i="15"/>
  <c r="AB44" i="15"/>
  <c r="AB88" i="15" s="1"/>
  <c r="X44" i="15"/>
  <c r="X88" i="15" s="1"/>
  <c r="X33" i="15"/>
  <c r="X78" i="15" s="1"/>
  <c r="P33" i="15"/>
  <c r="P78" i="15" s="1"/>
  <c r="T33" i="15"/>
  <c r="T78" i="15" s="1"/>
  <c r="AF33" i="15"/>
  <c r="AF78" i="15" s="1"/>
  <c r="AB33" i="15"/>
  <c r="AB78" i="15" s="1"/>
  <c r="AB49" i="15"/>
  <c r="AB93" i="15" s="1"/>
  <c r="P49" i="15"/>
  <c r="P93" i="15" s="1"/>
  <c r="X49" i="15"/>
  <c r="X93" i="15" s="1"/>
  <c r="AF49" i="15"/>
  <c r="AF93" i="15" s="1"/>
  <c r="T49" i="15"/>
  <c r="T93" i="15" s="1"/>
  <c r="P46" i="15"/>
  <c r="P90" i="15" s="1"/>
  <c r="T46" i="15"/>
  <c r="T90" i="15" s="1"/>
  <c r="AB46" i="15"/>
  <c r="AB90" i="15" s="1"/>
  <c r="X46" i="15"/>
  <c r="X90" i="15" s="1"/>
  <c r="AF46" i="15"/>
  <c r="AF90" i="15" s="1"/>
  <c r="AB36" i="15"/>
  <c r="AB81" i="15" s="1"/>
  <c r="AF36" i="15"/>
  <c r="AF81" i="15" s="1"/>
  <c r="X36" i="15"/>
  <c r="X81" i="15" s="1"/>
  <c r="P36" i="15"/>
  <c r="T36" i="15"/>
  <c r="T81" i="15" s="1"/>
  <c r="AB30" i="15"/>
  <c r="AB75" i="15" s="1"/>
  <c r="AF30" i="15"/>
  <c r="AF75" i="15" s="1"/>
  <c r="X30" i="15"/>
  <c r="X75" i="15" s="1"/>
  <c r="T30" i="15"/>
  <c r="T75" i="15" s="1"/>
  <c r="P30" i="15"/>
  <c r="AB42" i="15"/>
  <c r="AB86" i="15" s="1"/>
  <c r="AF42" i="15"/>
  <c r="AF86" i="15" s="1"/>
  <c r="X42" i="15"/>
  <c r="X86" i="15" s="1"/>
  <c r="P42" i="15"/>
  <c r="T42" i="15"/>
  <c r="T86" i="15" s="1"/>
  <c r="P39" i="15"/>
  <c r="P83" i="15" s="1"/>
  <c r="AB39" i="15"/>
  <c r="AB83" i="15" s="1"/>
  <c r="T39" i="15"/>
  <c r="T83" i="15" s="1"/>
  <c r="X39" i="15"/>
  <c r="X83" i="15" s="1"/>
  <c r="AF39" i="15"/>
  <c r="AF83" i="15" s="1"/>
  <c r="P31" i="15"/>
  <c r="AF31" i="15"/>
  <c r="AF76" i="15" s="1"/>
  <c r="AB31" i="15"/>
  <c r="AB76" i="15" s="1"/>
  <c r="X31" i="15"/>
  <c r="X76" i="15" s="1"/>
  <c r="T31" i="15"/>
  <c r="T76" i="15" s="1"/>
  <c r="T32" i="15"/>
  <c r="T77" i="15" s="1"/>
  <c r="AB32" i="15"/>
  <c r="AB77" i="15" s="1"/>
  <c r="X32" i="15"/>
  <c r="X77" i="15" s="1"/>
  <c r="P32" i="15"/>
  <c r="AF32" i="15"/>
  <c r="AF77" i="15" s="1"/>
  <c r="X23" i="15"/>
  <c r="X68" i="15" s="1"/>
  <c r="T23" i="15"/>
  <c r="T68" i="15" s="1"/>
  <c r="AF23" i="15"/>
  <c r="AF68" i="15" s="1"/>
  <c r="AB23" i="15"/>
  <c r="AB68" i="15" s="1"/>
  <c r="X27" i="15"/>
  <c r="P27" i="15"/>
  <c r="T27" i="15"/>
  <c r="AB27" i="15"/>
  <c r="AF27" i="15"/>
  <c r="T47" i="15"/>
  <c r="T91" i="15" s="1"/>
  <c r="P47" i="15"/>
  <c r="AF47" i="15"/>
  <c r="AF91" i="15" s="1"/>
  <c r="AB47" i="15"/>
  <c r="AB91" i="15" s="1"/>
  <c r="X47" i="15"/>
  <c r="X91" i="15" s="1"/>
  <c r="AB20" i="15"/>
  <c r="AB65" i="15" s="1"/>
  <c r="AF20" i="15"/>
  <c r="AF65" i="15" s="1"/>
  <c r="X20" i="15"/>
  <c r="X65" i="15" s="1"/>
  <c r="T20" i="15"/>
  <c r="T65" i="15" s="1"/>
  <c r="P20" i="15"/>
  <c r="P65" i="15" s="1"/>
  <c r="X48" i="15"/>
  <c r="X92" i="15" s="1"/>
  <c r="AB48" i="15"/>
  <c r="AB92" i="15" s="1"/>
  <c r="T48" i="15"/>
  <c r="T92" i="15" s="1"/>
  <c r="AF48" i="15"/>
  <c r="AF92" i="15" s="1"/>
  <c r="P48" i="15"/>
  <c r="AB45" i="15"/>
  <c r="AB89" i="15" s="1"/>
  <c r="X45" i="15"/>
  <c r="X89" i="15" s="1"/>
  <c r="AF45" i="15"/>
  <c r="AF89" i="15" s="1"/>
  <c r="P45" i="15"/>
  <c r="P89" i="15" s="1"/>
  <c r="T45" i="15"/>
  <c r="T89" i="15" s="1"/>
  <c r="AB34" i="15"/>
  <c r="AB79" i="15" s="1"/>
  <c r="X34" i="15"/>
  <c r="X79" i="15" s="1"/>
  <c r="T34" i="15"/>
  <c r="T79" i="15" s="1"/>
  <c r="P34" i="15"/>
  <c r="P79" i="15" s="1"/>
  <c r="AF34" i="15"/>
  <c r="AF79" i="15" s="1"/>
  <c r="T25" i="15"/>
  <c r="T70" i="15" s="1"/>
  <c r="P25" i="15"/>
  <c r="AF25" i="15"/>
  <c r="AF70" i="15" s="1"/>
  <c r="X25" i="15"/>
  <c r="X70" i="15" s="1"/>
  <c r="AB25" i="15"/>
  <c r="AB70" i="15" s="1"/>
  <c r="X41" i="15"/>
  <c r="X85" i="15" s="1"/>
  <c r="T41" i="15"/>
  <c r="T85" i="15" s="1"/>
  <c r="AF41" i="15"/>
  <c r="AF85" i="15" s="1"/>
  <c r="AB41" i="15"/>
  <c r="AB85" i="15" s="1"/>
  <c r="P41" i="15"/>
  <c r="AF35" i="15"/>
  <c r="AF80" i="15" s="1"/>
  <c r="T35" i="15"/>
  <c r="T80" i="15" s="1"/>
  <c r="P35" i="15"/>
  <c r="AB35" i="15"/>
  <c r="AB80" i="15" s="1"/>
  <c r="X35" i="15"/>
  <c r="X80" i="15" s="1"/>
  <c r="AF29" i="15"/>
  <c r="AF74" i="15" s="1"/>
  <c r="T29" i="15"/>
  <c r="T74" i="15" s="1"/>
  <c r="P29" i="15"/>
  <c r="AB29" i="15"/>
  <c r="AB74" i="15" s="1"/>
  <c r="X29" i="15"/>
  <c r="X74" i="15" s="1"/>
  <c r="T40" i="15"/>
  <c r="T84" i="15" s="1"/>
  <c r="P40" i="15"/>
  <c r="AF40" i="15"/>
  <c r="AF84" i="15" s="1"/>
  <c r="AB40" i="15"/>
  <c r="AB84" i="15" s="1"/>
  <c r="X40" i="15"/>
  <c r="X84" i="15" s="1"/>
  <c r="AB72" i="15"/>
  <c r="AF72" i="15"/>
  <c r="P72" i="15"/>
  <c r="X72" i="15"/>
  <c r="C68" i="15"/>
  <c r="C70" i="15" s="1"/>
  <c r="X19" i="15"/>
  <c r="AF19" i="15"/>
  <c r="T19" i="15"/>
  <c r="AB19" i="15"/>
  <c r="C80" i="15"/>
  <c r="C32" i="15"/>
  <c r="C77" i="15" s="1"/>
  <c r="C30" i="15"/>
  <c r="C75" i="15" s="1"/>
  <c r="C81" i="15"/>
  <c r="AD94" i="21" l="1"/>
  <c r="AJ98" i="21"/>
  <c r="W191" i="1"/>
  <c r="AB96" i="15"/>
  <c r="X96" i="15"/>
  <c r="T96" i="15"/>
  <c r="AF96" i="15"/>
  <c r="V94" i="21"/>
  <c r="S187" i="1"/>
  <c r="AK162" i="1"/>
  <c r="AI193" i="1"/>
  <c r="AI195" i="1"/>
  <c r="AH94" i="21"/>
  <c r="AK161" i="1"/>
  <c r="Z94" i="21"/>
  <c r="R94" i="21"/>
  <c r="AE195" i="1"/>
  <c r="AE193" i="1"/>
  <c r="AH159" i="15"/>
  <c r="T161" i="15"/>
  <c r="T186" i="15" s="1"/>
  <c r="AJ20" i="21"/>
  <c r="AJ36" i="21"/>
  <c r="AJ92" i="21"/>
  <c r="AJ88" i="21"/>
  <c r="AO185" i="1"/>
  <c r="AO183" i="1"/>
  <c r="AH41" i="15"/>
  <c r="AO41" i="1" s="1"/>
  <c r="AH32" i="15"/>
  <c r="AO31" i="1" s="1"/>
  <c r="AH20" i="15"/>
  <c r="AH78" i="15"/>
  <c r="AO79" i="1" s="1"/>
  <c r="AH68" i="15"/>
  <c r="AO69" i="1" s="1"/>
  <c r="AH90" i="15"/>
  <c r="AO91" i="1" s="1"/>
  <c r="AH39" i="15"/>
  <c r="AO39" i="1" s="1"/>
  <c r="AH30" i="15"/>
  <c r="AO29" i="1" s="1"/>
  <c r="P75" i="15"/>
  <c r="AH75" i="15" s="1"/>
  <c r="AO76" i="1" s="1"/>
  <c r="P81" i="15"/>
  <c r="AH81" i="15" s="1"/>
  <c r="AO82" i="1" s="1"/>
  <c r="AH36" i="15"/>
  <c r="AO35" i="1" s="1"/>
  <c r="AH49" i="15"/>
  <c r="AO49" i="1" s="1"/>
  <c r="AH59" i="15"/>
  <c r="AH65" i="15"/>
  <c r="AO66" i="1" s="1"/>
  <c r="P70" i="15"/>
  <c r="AH70" i="15" s="1"/>
  <c r="AO71" i="1" s="1"/>
  <c r="AH25" i="15"/>
  <c r="AO23" i="1" s="1"/>
  <c r="AH31" i="15"/>
  <c r="AO30" i="1" s="1"/>
  <c r="P85" i="15"/>
  <c r="AH85" i="15" s="1"/>
  <c r="AO86" i="1" s="1"/>
  <c r="AH35" i="15"/>
  <c r="AO34" i="1" s="1"/>
  <c r="P80" i="15"/>
  <c r="AH80" i="15" s="1"/>
  <c r="AO81" i="1" s="1"/>
  <c r="P88" i="15"/>
  <c r="AH88" i="15" s="1"/>
  <c r="AO89" i="1" s="1"/>
  <c r="AH44" i="15"/>
  <c r="AO44" i="1" s="1"/>
  <c r="P76" i="15"/>
  <c r="AH76" i="15" s="1"/>
  <c r="AO77" i="1" s="1"/>
  <c r="P74" i="15"/>
  <c r="AH74" i="15" s="1"/>
  <c r="AO75" i="1" s="1"/>
  <c r="AH29" i="15"/>
  <c r="AO28" i="1" s="1"/>
  <c r="AH45" i="15"/>
  <c r="AO45" i="1" s="1"/>
  <c r="AH47" i="15"/>
  <c r="AO47" i="1" s="1"/>
  <c r="P91" i="15"/>
  <c r="AH91" i="15" s="1"/>
  <c r="AO92" i="1" s="1"/>
  <c r="AH96" i="15"/>
  <c r="AO97" i="1" s="1"/>
  <c r="P84" i="15"/>
  <c r="AH84" i="15" s="1"/>
  <c r="AO85" i="1" s="1"/>
  <c r="AH40" i="15"/>
  <c r="AO40" i="1" s="1"/>
  <c r="AH48" i="15"/>
  <c r="AO48" i="1" s="1"/>
  <c r="AH89" i="15"/>
  <c r="AO90" i="1" s="1"/>
  <c r="AH27" i="15"/>
  <c r="AH42" i="15"/>
  <c r="AO42" i="1" s="1"/>
  <c r="AH46" i="15"/>
  <c r="AO46" i="1" s="1"/>
  <c r="P86" i="15"/>
  <c r="AH86" i="15" s="1"/>
  <c r="AO87" i="1" s="1"/>
  <c r="P92" i="15"/>
  <c r="AH92" i="15" s="1"/>
  <c r="AO93" i="1" s="1"/>
  <c r="P95" i="15"/>
  <c r="AH95" i="15" s="1"/>
  <c r="AO96" i="1" s="1"/>
  <c r="P77" i="15"/>
  <c r="AH77" i="15" s="1"/>
  <c r="AO78" i="1" s="1"/>
  <c r="AH34" i="15"/>
  <c r="AO33" i="1" s="1"/>
  <c r="AH23" i="15"/>
  <c r="AO21" i="1" s="1"/>
  <c r="AH33" i="15"/>
  <c r="AO32" i="1" s="1"/>
  <c r="AH93" i="15"/>
  <c r="AO94" i="1" s="1"/>
  <c r="AH72" i="15"/>
  <c r="AO73" i="1" s="1"/>
  <c r="AH79" i="15"/>
  <c r="AO80" i="1" s="1"/>
  <c r="AH83" i="15"/>
  <c r="AO84" i="1" s="1"/>
  <c r="T64" i="15"/>
  <c r="T97" i="15" s="1"/>
  <c r="T61" i="15"/>
  <c r="AB61" i="15"/>
  <c r="AB64" i="15"/>
  <c r="AB97" i="15" s="1"/>
  <c r="AF64" i="15"/>
  <c r="AF97" i="15" s="1"/>
  <c r="AF61" i="15"/>
  <c r="AH19" i="15"/>
  <c r="P64" i="15"/>
  <c r="P61" i="15"/>
  <c r="X64" i="15"/>
  <c r="X97" i="15" s="1"/>
  <c r="X61" i="15"/>
  <c r="W195" i="1" l="1"/>
  <c r="W193" i="1"/>
  <c r="AE197" i="1"/>
  <c r="AI197" i="1"/>
  <c r="AK187" i="1"/>
  <c r="S189" i="1"/>
  <c r="S191" i="1" s="1"/>
  <c r="S193" i="1" s="1"/>
  <c r="AA195" i="1"/>
  <c r="AA193" i="1"/>
  <c r="AF161" i="15"/>
  <c r="AF186" i="15" s="1"/>
  <c r="X161" i="15"/>
  <c r="X186" i="15" s="1"/>
  <c r="AB161" i="15"/>
  <c r="AB186" i="15" s="1"/>
  <c r="AH158" i="15"/>
  <c r="AH160" i="15"/>
  <c r="P161" i="15"/>
  <c r="AJ94" i="21"/>
  <c r="P97" i="15"/>
  <c r="AH97" i="15" s="1"/>
  <c r="AO98" i="1" s="1"/>
  <c r="AB99" i="15"/>
  <c r="T99" i="15"/>
  <c r="T188" i="15" s="1"/>
  <c r="T190" i="15" s="1"/>
  <c r="AF99" i="15"/>
  <c r="X99" i="15"/>
  <c r="AH61" i="15"/>
  <c r="AO61" i="1" s="1"/>
  <c r="AH64" i="15"/>
  <c r="AO65" i="1" s="1"/>
  <c r="W197" i="1" l="1"/>
  <c r="AA197" i="1"/>
  <c r="AK189" i="1"/>
  <c r="X188" i="15"/>
  <c r="X190" i="15" s="1"/>
  <c r="AF188" i="15"/>
  <c r="AH161" i="15"/>
  <c r="AO162" i="1" s="1"/>
  <c r="P186" i="15"/>
  <c r="AH186" i="15" s="1"/>
  <c r="AO187" i="1" s="1"/>
  <c r="AB188" i="15"/>
  <c r="T192" i="15"/>
  <c r="P99" i="15"/>
  <c r="AB190" i="15" l="1"/>
  <c r="AB194" i="15" s="1"/>
  <c r="AB218" i="15" s="1"/>
  <c r="AF190" i="15"/>
  <c r="AF194" i="15" s="1"/>
  <c r="AF218" i="15" s="1"/>
  <c r="AK191" i="1"/>
  <c r="S195" i="1"/>
  <c r="AK195" i="1" s="1"/>
  <c r="P188" i="15"/>
  <c r="P190" i="15" s="1"/>
  <c r="T194" i="15"/>
  <c r="T218" i="15" s="1"/>
  <c r="X192" i="15"/>
  <c r="X194" i="15"/>
  <c r="P200" i="15"/>
  <c r="P202" i="15"/>
  <c r="AH99" i="15"/>
  <c r="AO100" i="1" s="1"/>
  <c r="AF192" i="15" l="1"/>
  <c r="AF196" i="15"/>
  <c r="AB192" i="15"/>
  <c r="AB196" i="15" s="1"/>
  <c r="AK193" i="1"/>
  <c r="S197" i="1"/>
  <c r="AK197" i="1" s="1"/>
  <c r="S7" i="1" s="1"/>
  <c r="P212" i="15"/>
  <c r="AH188" i="15"/>
  <c r="AO189" i="1" s="1"/>
  <c r="T196" i="15"/>
  <c r="X196" i="15"/>
  <c r="X218" i="15"/>
  <c r="P206" i="15"/>
  <c r="AH190" i="15"/>
  <c r="AO191" i="1" s="1"/>
  <c r="P192" i="15"/>
  <c r="P194" i="15"/>
  <c r="P214" i="15"/>
  <c r="P196" i="15" l="1"/>
  <c r="AH196" i="15" s="1"/>
  <c r="P8" i="15" s="1"/>
  <c r="AH192" i="15"/>
  <c r="AO193" i="1" s="1"/>
  <c r="P208" i="15"/>
  <c r="P204" i="15"/>
  <c r="P216" i="15" s="1"/>
  <c r="P218" i="15"/>
  <c r="AH218" i="15" s="1"/>
  <c r="AH194" i="15"/>
  <c r="AO195" i="1" s="1"/>
  <c r="AO197" i="1" l="1"/>
  <c r="P220" i="15"/>
  <c r="T200" i="15" l="1"/>
  <c r="T212" i="15" l="1"/>
  <c r="T202" i="15"/>
  <c r="T204" i="15" l="1"/>
  <c r="T206" i="15"/>
  <c r="T214" i="15"/>
  <c r="T208" i="15" l="1"/>
  <c r="T216" i="15"/>
  <c r="T220" i="15" l="1"/>
  <c r="X200" i="15" l="1"/>
  <c r="X212" i="15" l="1"/>
  <c r="X202" i="15"/>
  <c r="X204" i="15" l="1"/>
  <c r="X214" i="15"/>
  <c r="X206" i="15"/>
  <c r="X208" i="15" l="1"/>
  <c r="X216" i="15"/>
  <c r="X220" i="15" l="1"/>
  <c r="AB200" i="15" l="1"/>
  <c r="AB202" i="15" l="1"/>
  <c r="AB212" i="15"/>
  <c r="AB214" i="15" l="1"/>
  <c r="AB206" i="15"/>
  <c r="AB204" i="15"/>
  <c r="AB216" i="15" l="1"/>
  <c r="AB208" i="15"/>
  <c r="AB220" i="15" l="1"/>
  <c r="AF200" i="15" l="1"/>
  <c r="AF202" i="15" l="1"/>
  <c r="AF212" i="15"/>
  <c r="AH212" i="15" s="1"/>
  <c r="AH200" i="15"/>
  <c r="AF204" i="15" l="1"/>
  <c r="AF206" i="15"/>
  <c r="AH206" i="15"/>
  <c r="AF214" i="15"/>
  <c r="AH202" i="15"/>
  <c r="AH214" i="15" l="1"/>
  <c r="AF208" i="15"/>
  <c r="AF216" i="15"/>
  <c r="AH216" i="15" s="1"/>
  <c r="AH204" i="15"/>
  <c r="AF220" i="15" l="1"/>
  <c r="AH220" i="15" s="1"/>
  <c r="AH208" i="15"/>
</calcChain>
</file>

<file path=xl/sharedStrings.xml><?xml version="1.0" encoding="utf-8"?>
<sst xmlns="http://schemas.openxmlformats.org/spreadsheetml/2006/main" count="2123" uniqueCount="660">
  <si>
    <t>COST MATCH TOTALS</t>
  </si>
  <si>
    <t>CSULB PI/PD:</t>
  </si>
  <si>
    <t>Dept. &amp; College:</t>
  </si>
  <si>
    <t>Project Title:</t>
  </si>
  <si>
    <t>CSULB Sponsor:</t>
  </si>
  <si>
    <t>Flow through Agency:</t>
  </si>
  <si>
    <t>Project Periods:</t>
  </si>
  <si>
    <t xml:space="preserve"> </t>
  </si>
  <si>
    <t>Project Period Date</t>
  </si>
  <si>
    <t>Annual Salary</t>
  </si>
  <si>
    <t xml:space="preserve">Effort </t>
  </si>
  <si>
    <t>Year 1</t>
  </si>
  <si>
    <t>Year 2</t>
  </si>
  <si>
    <t>Year 3</t>
  </si>
  <si>
    <t>Year 4</t>
  </si>
  <si>
    <t>Year 5</t>
  </si>
  <si>
    <t>Total</t>
  </si>
  <si>
    <t>PI/PD:</t>
  </si>
  <si>
    <t>Mo</t>
  </si>
  <si>
    <t>*</t>
  </si>
  <si>
    <t>Insert Name</t>
  </si>
  <si>
    <t>Add'l Pay</t>
  </si>
  <si>
    <t>1.</t>
  </si>
  <si>
    <t>Co-I/PI:</t>
  </si>
  <si>
    <t>2.</t>
  </si>
  <si>
    <t>3.</t>
  </si>
  <si>
    <t>4.</t>
  </si>
  <si>
    <t>Base Rate</t>
  </si>
  <si>
    <t>TBD</t>
  </si>
  <si>
    <t>5.</t>
  </si>
  <si>
    <t>6.</t>
  </si>
  <si>
    <t xml:space="preserve">Pay Rate: </t>
  </si>
  <si>
    <t>Graduate Student(s)</t>
  </si>
  <si>
    <t>Number of Students:</t>
  </si>
  <si>
    <t>Total Student Hrs.:</t>
  </si>
  <si>
    <t>Undergraduate Student(s)</t>
  </si>
  <si>
    <t>C. FRINGE BENEFITS</t>
  </si>
  <si>
    <t>Reimbursed</t>
  </si>
  <si>
    <t>Section A, B, C. (Salaries &amp; Fringe Benefits) TOTAL:</t>
  </si>
  <si>
    <t>(1)</t>
  </si>
  <si>
    <t>(2)</t>
  </si>
  <si>
    <t>(3)</t>
  </si>
  <si>
    <t>(4)</t>
  </si>
  <si>
    <t>(5)</t>
  </si>
  <si>
    <t>Domestic (Air/Hotel/Transportation):</t>
  </si>
  <si>
    <t>Domestic (Mileage):</t>
  </si>
  <si>
    <t>Type of Student(s):</t>
  </si>
  <si>
    <t>Travel:</t>
  </si>
  <si>
    <t>Subsistence Allowance:</t>
  </si>
  <si>
    <t xml:space="preserve">Other: </t>
  </si>
  <si>
    <t>G1.</t>
  </si>
  <si>
    <t xml:space="preserve">Materials and Supplies: </t>
  </si>
  <si>
    <t>G2.</t>
  </si>
  <si>
    <t>Publication(s):</t>
  </si>
  <si>
    <t>G3.</t>
  </si>
  <si>
    <t>G4.</t>
  </si>
  <si>
    <t>G5.</t>
  </si>
  <si>
    <t>G6.</t>
  </si>
  <si>
    <t>7.</t>
  </si>
  <si>
    <t>G7.</t>
  </si>
  <si>
    <t>G8.</t>
  </si>
  <si>
    <t>H.</t>
  </si>
  <si>
    <t xml:space="preserve">I. </t>
  </si>
  <si>
    <t>J.</t>
  </si>
  <si>
    <t>L.</t>
  </si>
  <si>
    <t xml:space="preserve">TOTAL DIRECT &amp; INDIRECT COSTS: </t>
  </si>
  <si>
    <t>Totals</t>
  </si>
  <si>
    <t>Cost Share/Match Supported by:</t>
  </si>
  <si>
    <t xml:space="preserve">PI/PD: </t>
  </si>
  <si>
    <t>Section A &amp; B. Salary TOTAL:</t>
  </si>
  <si>
    <t xml:space="preserve">Section C. Fringe Benefits TOTAL: </t>
  </si>
  <si>
    <t>I.</t>
  </si>
  <si>
    <t xml:space="preserve"> TOTAL INDIRECT COSTS (F&amp;A):</t>
  </si>
  <si>
    <t>K.</t>
  </si>
  <si>
    <t>PROPOSAL BUDGET WORKSHEET</t>
  </si>
  <si>
    <t>COMBINED WORKSHEETS TOTALS (Budget &amp; Cost Match Budgets)</t>
  </si>
  <si>
    <t>SUBAWARDEE #1:</t>
  </si>
  <si>
    <t>a.</t>
  </si>
  <si>
    <t>b.</t>
  </si>
  <si>
    <t>SUBAWARDEE #2:</t>
  </si>
  <si>
    <t>SUBAWARDEE #3:</t>
  </si>
  <si>
    <t>SUBAWARDEE #4:</t>
  </si>
  <si>
    <t>Date and Minimum Wage for Employers with 26 Employees or More</t>
  </si>
  <si>
    <t>January 1, 2020</t>
  </si>
  <si>
    <t xml:space="preserve">   $13.00/hour  </t>
  </si>
  <si>
    <r>
      <rPr>
        <b/>
        <u/>
        <sz val="10"/>
        <rFont val="Arial"/>
        <family val="2"/>
      </rPr>
      <t>Participant Incentives:</t>
    </r>
    <r>
      <rPr>
        <sz val="10"/>
        <rFont val="Arial"/>
        <family val="2"/>
      </rPr>
      <t xml:space="preserve"> </t>
    </r>
  </si>
  <si>
    <t>Research Foundation Employees</t>
  </si>
  <si>
    <t>CSULB Employees (Reimbursed)</t>
  </si>
  <si>
    <r>
      <t xml:space="preserve">Temporary </t>
    </r>
    <r>
      <rPr>
        <i/>
        <sz val="11"/>
        <color indexed="8"/>
        <rFont val="Calibri"/>
        <family val="2"/>
      </rPr>
      <t>&amp;</t>
    </r>
    <r>
      <rPr>
        <b/>
        <i/>
        <sz val="11"/>
        <color indexed="8"/>
        <rFont val="Calibri"/>
        <family val="2"/>
      </rPr>
      <t xml:space="preserve"> </t>
    </r>
    <r>
      <rPr>
        <b/>
        <sz val="11"/>
        <color indexed="8"/>
        <rFont val="Calibri"/>
        <family val="2"/>
      </rPr>
      <t xml:space="preserve">                                                                                                                                                                                                                                                                                                                                                                                                                                     Student                                                                                                                                                                                                                                                                                                                                                                                                                                                 Non-Benefitted</t>
    </r>
  </si>
  <si>
    <t>Part Time/Short Hour (PTR/SHR) Benefitted</t>
  </si>
  <si>
    <t xml:space="preserve">Full Time Regular (FTR) Benefitted                                                                                                                                                                                                                                                                                                                                                                                                                     </t>
  </si>
  <si>
    <r>
      <t xml:space="preserve">Additional Employment </t>
    </r>
    <r>
      <rPr>
        <sz val="8"/>
        <color indexed="8"/>
        <rFont val="Calibri"/>
        <family val="2"/>
      </rPr>
      <t>(Overload)</t>
    </r>
  </si>
  <si>
    <t xml:space="preserve">Staff </t>
  </si>
  <si>
    <t>MPP</t>
  </si>
  <si>
    <t>Librarians</t>
  </si>
  <si>
    <t>Lecturers</t>
  </si>
  <si>
    <t>Dept.                                                                                                                                                                                                                                                                                                                                                                                                                                                                                                                   Chair</t>
  </si>
  <si>
    <r>
      <t xml:space="preserve">Tenure                                                                                                                                                                                                                                                                                                                                                                                                                                              Ten. Track Faculty </t>
    </r>
    <r>
      <rPr>
        <b/>
        <sz val="8"/>
        <color indexed="8"/>
        <rFont val="Calibri"/>
        <family val="2"/>
      </rPr>
      <t>(includes FERP)</t>
    </r>
  </si>
  <si>
    <t>0-74%
Time Base</t>
  </si>
  <si>
    <t>1% - 70%                                                                                                                                                                                                                                                                                                                                                                                                                                                                                                       Time Base</t>
  </si>
  <si>
    <t xml:space="preserve">75-100%
Time Base </t>
  </si>
  <si>
    <r>
      <t xml:space="preserve">Faculty </t>
    </r>
    <r>
      <rPr>
        <i/>
        <sz val="10"/>
        <color indexed="8"/>
        <rFont val="Calibri"/>
        <family val="2"/>
      </rPr>
      <t xml:space="preserve">&amp; </t>
    </r>
    <r>
      <rPr>
        <b/>
        <sz val="10"/>
        <color indexed="8"/>
        <rFont val="Calibri"/>
        <family val="2"/>
      </rPr>
      <t xml:space="preserve">                                                                                                                                                                                                                                                                                                                                                                                                                                                   CSULB Staff
</t>
    </r>
  </si>
  <si>
    <r>
      <rPr>
        <sz val="8"/>
        <color indexed="8"/>
        <rFont val="Calibri"/>
        <family val="2"/>
      </rPr>
      <t>→</t>
    </r>
    <r>
      <rPr>
        <sz val="8"/>
        <color indexed="8"/>
        <rFont val="Calibri"/>
        <family val="2"/>
      </rPr>
      <t>20 hrs. max/work:                                                                                                                                                                                                                                                                                                                                                                                                                                Student Employee</t>
    </r>
  </si>
  <si>
    <t>20-28 hrs./wk</t>
  </si>
  <si>
    <t>30-40 hrs/wk</t>
  </si>
  <si>
    <t xml:space="preserve">→Max. 125% between University and all Auxiliaries.                                                                                                                                                                                                                                                                                                                                                                                                                                         </t>
  </si>
  <si>
    <r>
      <rPr>
        <sz val="8"/>
        <color indexed="8"/>
        <rFont val="Calibri"/>
        <family val="2"/>
      </rPr>
      <t>→</t>
    </r>
    <r>
      <rPr>
        <sz val="8"/>
        <color indexed="8"/>
        <rFont val="Calibri"/>
        <family val="2"/>
      </rPr>
      <t>28 hrs max/work not to exceed 960 hrs/yr from date of hire. 2 Yr max.                                                                                                                                                                                                                                                                                                                                                                                                                                   Temporary Employee</t>
    </r>
  </si>
  <si>
    <t>→Non-Exempt CSULB Staff subject to OT pay</t>
  </si>
  <si>
    <t>FICA</t>
  </si>
  <si>
    <t>Medicare</t>
  </si>
  <si>
    <t>Workers Comp</t>
  </si>
  <si>
    <t>Retirement</t>
  </si>
  <si>
    <t>**Health Ins</t>
  </si>
  <si>
    <t>Pooled Benefits</t>
  </si>
  <si>
    <t>TOTAL</t>
  </si>
  <si>
    <t>58.49% / 44.58%</t>
  </si>
  <si>
    <t>Faculty:</t>
  </si>
  <si>
    <t>Annual Salary divided by 24</t>
  </si>
  <si>
    <t>Annual Salary divided by 9</t>
  </si>
  <si>
    <t>Annual Salary divided by 1360</t>
  </si>
  <si>
    <t>Lecturer:</t>
  </si>
  <si>
    <t>Annual Salary divided by 30</t>
  </si>
  <si>
    <t>Staff:</t>
  </si>
  <si>
    <t>N/A</t>
  </si>
  <si>
    <t>Annual Salary divided by 12</t>
  </si>
  <si>
    <t>Annual Salary divided by 2080</t>
  </si>
  <si>
    <t>Hours</t>
  </si>
  <si>
    <t>%</t>
  </si>
  <si>
    <t>Months</t>
  </si>
  <si>
    <t>Units</t>
  </si>
  <si>
    <t>Teaching</t>
  </si>
  <si>
    <t xml:space="preserve"> Research: </t>
  </si>
  <si>
    <r>
      <t xml:space="preserve">Organized Research activities include rigorous inquiry, experimentation or investigation to increase scholarly understanding in the involved discipline.                                                                                                                                                                                                                                                                                       </t>
    </r>
    <r>
      <rPr>
        <b/>
        <sz val="10"/>
        <rFont val="Arial"/>
        <family val="2"/>
      </rPr>
      <t>Examples</t>
    </r>
    <r>
      <rPr>
        <sz val="10"/>
        <rFont val="Arial"/>
        <family val="2"/>
      </rPr>
      <t xml:space="preserve"> include awards to support research activities; to maintain facilities, equipment and/or operation of a facility to be used for research; for the writing of books, when the purpose is to publish research results; for data collection, evaluation, analysis and/or reporting.                                                
</t>
    </r>
    <r>
      <rPr>
        <b/>
        <sz val="10"/>
        <rFont val="Arial"/>
        <family val="2"/>
      </rPr>
      <t xml:space="preserve">                                                                                                                                                                                                                                                                                                                                                                                                                                                                                                                                *</t>
    </r>
    <r>
      <rPr>
        <b/>
        <u/>
        <sz val="10"/>
        <rFont val="Arial"/>
        <family val="2"/>
      </rPr>
      <t>Clinical trials</t>
    </r>
    <r>
      <rPr>
        <sz val="10"/>
        <rFont val="Arial"/>
        <family val="2"/>
      </rPr>
      <t xml:space="preserve"> s</t>
    </r>
    <r>
      <rPr>
        <sz val="10"/>
        <rFont val="Arial"/>
        <family val="2"/>
      </rPr>
      <t xml:space="preserve">ponsored by federal or foundation grants or cooperative agreements (not commercial
organizations) are considered organized research.  </t>
    </r>
  </si>
  <si>
    <t>Instruction:</t>
  </si>
  <si>
    <r>
      <t xml:space="preserve">Instruction activities include any project where the purpose is to instruct any student at any location.  
Recipients of instruction may be CSULB students or staff, teachers or students in elementary or secondary
schools, or the general public.  Examples include:  Curriculum development projects, including projects
which involve evaluation of curriculum or teaching methods.  Note that such evaluation may be
considered “Research” when the preponderance of activity is data collection, evaluation and reporting.  
Projects involving CSULB students in community service activities for which they are receiving academic
credit; activities funded by awards to departments or schools for the support of students; fellowship support for pre‐doctoral and post‐doctoral training activities, including grants funding dissertation work
and related travel; Support for writing textbooks or reference books, or creating video or software to be
used as instructional materials.
                                                                                                                                                                                                                                                                                                                                                                                                                                                                                                                                                                                 </t>
    </r>
    <r>
      <rPr>
        <b/>
        <u/>
        <sz val="10"/>
        <rFont val="Arial"/>
        <family val="2"/>
      </rPr>
      <t>Examples:</t>
    </r>
    <r>
      <rPr>
        <sz val="10"/>
        <rFont val="Arial"/>
        <family val="2"/>
      </rPr>
      <t xml:space="preserve">  NIH K, F, and T applications, Foundation fellowships</t>
    </r>
  </si>
  <si>
    <t>Other Sponsored Activites:</t>
  </si>
  <si>
    <r>
      <t xml:space="preserve">Other sponsored activities include programs involving work other than Instruction and Organized
Research.
</t>
    </r>
    <r>
      <rPr>
        <b/>
        <sz val="10"/>
        <rFont val="Arial"/>
        <family val="2"/>
      </rPr>
      <t xml:space="preserve">                                                                                                                                                                                                                                                                                                                                                                                                                                                                                                                                          *</t>
    </r>
    <r>
      <rPr>
        <sz val="10"/>
        <rFont val="Arial"/>
        <family val="2"/>
      </rPr>
      <t xml:space="preserve">Most projects in this category do not directly involve students. 
</t>
    </r>
    <r>
      <rPr>
        <b/>
        <sz val="10"/>
        <rFont val="Arial"/>
        <family val="2"/>
      </rPr>
      <t xml:space="preserve">                                                                                                                                                                                                                                                                                                                                                                                                                                                                                                                             </t>
    </r>
    <r>
      <rPr>
        <b/>
        <u/>
        <sz val="10"/>
        <rFont val="Arial"/>
        <family val="2"/>
      </rPr>
      <t>Examples</t>
    </r>
    <r>
      <rPr>
        <sz val="10"/>
        <rFont val="Arial"/>
        <family val="2"/>
      </rPr>
      <t xml:space="preserve"> of Other Sponsored Activities include:  Health service projects, Travel grants, Support for
conferences, seminars or workshops; Support for University public events such as “lively art”;
Publications by CSULB Press; Support for student participation in community service projects which do not
result in academic credit; Support for projects pertaining to library collections, acquisitions,
bibliographies, or cataloging; Programs to enhance institutional resources, including computer
enhancements, etc</t>
    </r>
  </si>
  <si>
    <r>
      <rPr>
        <b/>
        <u/>
        <sz val="10"/>
        <rFont val="Arial"/>
        <family val="2"/>
      </rPr>
      <t>Clinical Trails</t>
    </r>
    <r>
      <rPr>
        <b/>
        <sz val="10"/>
        <rFont val="Arial"/>
        <family val="2"/>
      </rPr>
      <t xml:space="preserve">   </t>
    </r>
    <r>
      <rPr>
        <sz val="10"/>
        <rFont val="Arial"/>
        <family val="2"/>
      </rPr>
      <t xml:space="preserve">                                                                                                                                                                                                                                                                                                                                                                                                                                                                                                                                                         (CSULB does not have category but this is a FYI)</t>
    </r>
  </si>
  <si>
    <t xml:space="preserve">Clinical Research is defined as “All research that involves patient or PHI, or clinical testing or procedures,
or drug/device diagnostic testing in humans or any planning/lab/clinical service in support of such
clinical research.”
                                                                                                                                                                                                                                                                                                                                                                                                                                                                                                                                      </t>
  </si>
  <si>
    <t>TRAVEL: Lodging, Meals &amp; Incidentals Reimbursement Caps, Receipts Requirements</t>
  </si>
  <si>
    <t xml:space="preserve">12 Month Employee </t>
  </si>
  <si>
    <t>Classification List - Alpha Order</t>
  </si>
  <si>
    <t>Sub-Total:</t>
  </si>
  <si>
    <t xml:space="preserve">Other (e.g., Scholarship): </t>
  </si>
  <si>
    <t>Tuition Fees:</t>
  </si>
  <si>
    <t>DIRECT COSTS:</t>
  </si>
  <si>
    <t>*Prepared by CSULB Budget Office Effective 08/05/2024</t>
  </si>
  <si>
    <t>https://www.ecfr.gov/current/title-41/subtitle-F/chapter-301/subchapter-B/part-301-11/subpart-A/section-301-11.18</t>
  </si>
  <si>
    <t>https://www.calstate.edu/csu-system/administration/business-finance/systemwide-risk-management/Documents/VehicleUseGuideBook.pdf</t>
  </si>
  <si>
    <t xml:space="preserve">https://www.irs.gov/tax-professionals/standard-mileage-rates </t>
  </si>
  <si>
    <t>https://aoprals.state.gov/content.asp?content_id=114&amp;menu_id=75</t>
  </si>
  <si>
    <r>
      <rPr>
        <b/>
        <u/>
        <sz val="11"/>
        <rFont val="Arial"/>
        <family val="2"/>
      </rPr>
      <t>Questions regarding travel procedures may be directed to:</t>
    </r>
    <r>
      <rPr>
        <b/>
        <sz val="10"/>
        <rFont val="Arial"/>
        <family val="2"/>
      </rPr>
      <t xml:space="preserve">
Campus Accounts Payable / AP Supervisor for Campus and 49er Foundation: Ron Soth at email: ronald.soth@csulb.edu 
Foundation Accounts Payable / AP Supervisor for the Research Foundation: Annette Harris ext.: 5430 or email Annette.Harris@csulb.edu</t>
    </r>
  </si>
  <si>
    <t>https://www.gsa.gov/travel/plan-book/per-diem-rates/per-diem-rates-results?action=perdiems_report&amp;fiscal_year=2025&amp;state=CA&amp;city=&amp;zip=</t>
  </si>
  <si>
    <t>https://aoprals.state.gov/Web920/per_diem.asp</t>
  </si>
  <si>
    <t>Foreign:</t>
  </si>
  <si>
    <t>https://view.officeapps.live.com/op/view.aspx?src=https%3A%2F%2Fwww.gsa.gov%2Fsystem%2Ffiles%2FFY%25202025%2520MIE%2520Breakdown.docx&amp;wdOrigin=BROWSELINK</t>
  </si>
  <si>
    <t>https://view.officeapps.live.com/op/view.aspx?src=https%3A%2F%2Fwww.gsa.gov%2Fsystem%2Ffiles%2FFY2025_PerDiemMasterRatesFile.xlsx&amp;wdOrigin=BROWSELINK</t>
  </si>
  <si>
    <t>* Contact Dept., ASM for Salary Confirmation</t>
  </si>
  <si>
    <t>Budget Total:</t>
  </si>
  <si>
    <t>Budget Max:</t>
  </si>
  <si>
    <t>https://www.csulb.edu/administration-finance/budget-administration</t>
  </si>
  <si>
    <t>https://www.csulb.edu/administration-finance/budget-administration/employee-benefits-data-fy-2025-2026</t>
  </si>
  <si>
    <t>*CSULB Updated 08/04/25</t>
  </si>
  <si>
    <t>*Fnd Updated/Reviewed as of 08/04/25. Subject to change due to upcoming DHHS Indirect outcome</t>
  </si>
  <si>
    <t>FY 25-26</t>
  </si>
  <si>
    <t>A</t>
  </si>
  <si>
    <t>B</t>
  </si>
  <si>
    <t>C</t>
  </si>
  <si>
    <t>D</t>
  </si>
  <si>
    <t>E</t>
  </si>
  <si>
    <t>F</t>
  </si>
  <si>
    <t>G</t>
  </si>
  <si>
    <t>H</t>
  </si>
  <si>
    <t>I</t>
  </si>
  <si>
    <t>J</t>
  </si>
  <si>
    <t>K</t>
  </si>
  <si>
    <t>L</t>
  </si>
  <si>
    <t>M</t>
  </si>
  <si>
    <t>N</t>
  </si>
  <si>
    <t>O</t>
  </si>
  <si>
    <t>Class Code</t>
  </si>
  <si>
    <t>Classification Description</t>
  </si>
  <si>
    <t>Range</t>
  </si>
  <si>
    <r>
      <rPr>
        <b/>
        <sz val="12"/>
        <rFont val="Arial Narrow"/>
        <family val="2"/>
      </rPr>
      <t>Hourly
Min. Salary</t>
    </r>
  </si>
  <si>
    <r>
      <rPr>
        <b/>
        <sz val="12"/>
        <rFont val="Arial Narrow"/>
        <family val="2"/>
      </rPr>
      <t>Hourly
Max. Salary</t>
    </r>
  </si>
  <si>
    <t>Annual Salary Min. (FT)</t>
  </si>
  <si>
    <t>Annual Salary Max (FT)</t>
  </si>
  <si>
    <r>
      <rPr>
        <b/>
        <sz val="12"/>
        <rFont val="Arial Narrow"/>
        <family val="2"/>
      </rPr>
      <t>WC
Code</t>
    </r>
  </si>
  <si>
    <r>
      <rPr>
        <b/>
        <sz val="12"/>
        <rFont val="Arial Narrow"/>
        <family val="2"/>
      </rPr>
      <t>WC
Rate (%)</t>
    </r>
  </si>
  <si>
    <r>
      <rPr>
        <b/>
        <sz val="12"/>
        <rFont val="Arial Narrow"/>
        <family val="2"/>
      </rPr>
      <t>EEO
Code</t>
    </r>
  </si>
  <si>
    <r>
      <rPr>
        <b/>
        <sz val="12"/>
        <rFont val="Arial Narrow"/>
        <family val="2"/>
      </rPr>
      <t>FMIS
Acct Code</t>
    </r>
  </si>
  <si>
    <t>FMIS Group</t>
  </si>
  <si>
    <t>N2261</t>
  </si>
  <si>
    <t>Accountant I</t>
  </si>
  <si>
    <t>Support Staff</t>
  </si>
  <si>
    <t>E2262</t>
  </si>
  <si>
    <t>Accountant II</t>
  </si>
  <si>
    <t>E2263</t>
  </si>
  <si>
    <t>Accountant III</t>
  </si>
  <si>
    <t>N2200</t>
  </si>
  <si>
    <r>
      <rPr>
        <sz val="12"/>
        <rFont val="Arial Narrow"/>
        <family val="2"/>
      </rPr>
      <t>Administrative Support, Junior (</t>
    </r>
    <r>
      <rPr>
        <b/>
        <sz val="12"/>
        <rFont val="Arial Narrow"/>
        <family val="2"/>
      </rPr>
      <t>Entry Level</t>
    </r>
    <r>
      <rPr>
        <sz val="12"/>
        <rFont val="Arial Narrow"/>
        <family val="2"/>
      </rPr>
      <t>)</t>
    </r>
  </si>
  <si>
    <t>N2201</t>
  </si>
  <si>
    <r>
      <rPr>
        <sz val="12"/>
        <rFont val="Arial Narrow"/>
        <family val="2"/>
      </rPr>
      <t>Administrative Support Asst I (</t>
    </r>
    <r>
      <rPr>
        <b/>
        <sz val="12"/>
        <rFont val="Arial Narrow"/>
        <family val="2"/>
      </rPr>
      <t>Min. 2-3 yrs. exper.</t>
    </r>
    <r>
      <rPr>
        <sz val="12"/>
        <rFont val="Arial Narrow"/>
        <family val="2"/>
      </rPr>
      <t>)</t>
    </r>
  </si>
  <si>
    <t>N2202</t>
  </si>
  <si>
    <r>
      <rPr>
        <sz val="12"/>
        <rFont val="Arial Narrow"/>
        <family val="2"/>
      </rPr>
      <t>Administrative Support Asst II (</t>
    </r>
    <r>
      <rPr>
        <b/>
        <sz val="12"/>
        <rFont val="Arial Narrow"/>
        <family val="2"/>
      </rPr>
      <t>Min. 4-5 yrs. exper.</t>
    </r>
    <r>
      <rPr>
        <sz val="12"/>
        <rFont val="Arial Narrow"/>
        <family val="2"/>
      </rPr>
      <t>)</t>
    </r>
  </si>
  <si>
    <t>N2203</t>
  </si>
  <si>
    <r>
      <rPr>
        <sz val="12"/>
        <rFont val="Arial Narrow"/>
        <family val="2"/>
      </rPr>
      <t xml:space="preserve">Administrative Support Asst III </t>
    </r>
    <r>
      <rPr>
        <b/>
        <sz val="12"/>
        <rFont val="Arial Narrow"/>
        <family val="2"/>
      </rPr>
      <t>(Min. 6-9 yrs. exper.)</t>
    </r>
  </si>
  <si>
    <t>N2204</t>
  </si>
  <si>
    <r>
      <rPr>
        <sz val="12"/>
        <rFont val="Arial Narrow"/>
        <family val="2"/>
      </rPr>
      <t>Administrative Support Asst IV (</t>
    </r>
    <r>
      <rPr>
        <b/>
        <sz val="12"/>
        <rFont val="Arial Narrow"/>
        <family val="2"/>
      </rPr>
      <t>Min. 10+ yrs. exper.</t>
    </r>
    <r>
      <rPr>
        <sz val="12"/>
        <rFont val="Arial Narrow"/>
        <family val="2"/>
      </rPr>
      <t>)</t>
    </r>
  </si>
  <si>
    <t>N2205</t>
  </si>
  <si>
    <r>
      <rPr>
        <sz val="12"/>
        <rFont val="Arial Narrow"/>
        <family val="2"/>
      </rPr>
      <t>Administrative Support Asst V (</t>
    </r>
    <r>
      <rPr>
        <b/>
        <sz val="12"/>
        <rFont val="Arial Narrow"/>
        <family val="2"/>
      </rPr>
      <t>Executive/Mgr Level Support</t>
    </r>
    <r>
      <rPr>
        <sz val="12"/>
        <rFont val="Arial Narrow"/>
        <family val="2"/>
      </rPr>
      <t>)</t>
    </r>
  </si>
  <si>
    <t>N2206</t>
  </si>
  <si>
    <r>
      <rPr>
        <sz val="12"/>
        <rFont val="Arial Narrow"/>
        <family val="2"/>
      </rPr>
      <t>Administrative Support Asst VI (</t>
    </r>
    <r>
      <rPr>
        <b/>
        <sz val="12"/>
        <rFont val="Arial Narrow"/>
        <family val="2"/>
      </rPr>
      <t>Executive/Mgr Level Support+</t>
    </r>
    <r>
      <rPr>
        <sz val="12"/>
        <rFont val="Arial Narrow"/>
        <family val="2"/>
      </rPr>
      <t>)</t>
    </r>
  </si>
  <si>
    <t>E1131</t>
  </si>
  <si>
    <t>Mgmt/Supervisory</t>
  </si>
  <si>
    <t>E1132</t>
  </si>
  <si>
    <t>E1133</t>
  </si>
  <si>
    <t>E1134</t>
  </si>
  <si>
    <t>N3305</t>
  </si>
  <si>
    <t>Assistant House Manager</t>
  </si>
  <si>
    <t>N8805</t>
  </si>
  <si>
    <t>Athletic Coach I</t>
  </si>
  <si>
    <t>N8806</t>
  </si>
  <si>
    <t>Athletic Coach II</t>
  </si>
  <si>
    <t>N9900</t>
  </si>
  <si>
    <t>$          -</t>
  </si>
  <si>
    <t>$                  -</t>
  </si>
  <si>
    <t>Exec Auto</t>
  </si>
  <si>
    <t>N9910</t>
  </si>
  <si>
    <t>N2251</t>
  </si>
  <si>
    <t>Building Maintenance Technician I</t>
  </si>
  <si>
    <t>N2252</t>
  </si>
  <si>
    <t>Building Maintenance Technician II</t>
  </si>
  <si>
    <t>N2271</t>
  </si>
  <si>
    <t>Camp Counselor I</t>
  </si>
  <si>
    <t>N2272</t>
  </si>
  <si>
    <t>Camp Counselor II</t>
  </si>
  <si>
    <t>N2273</t>
  </si>
  <si>
    <t>Camp Counselor III</t>
  </si>
  <si>
    <t>N2274</t>
  </si>
  <si>
    <t>Camp Counselor IV</t>
  </si>
  <si>
    <t>N9920</t>
  </si>
  <si>
    <t>N9921</t>
  </si>
  <si>
    <t>N8801</t>
  </si>
  <si>
    <t>Casual Worker I</t>
  </si>
  <si>
    <t>N8802</t>
  </si>
  <si>
    <t>Casual Worker II</t>
  </si>
  <si>
    <t>N8803</t>
  </si>
  <si>
    <t>Casual Worker III</t>
  </si>
  <si>
    <t>N8804</t>
  </si>
  <si>
    <t>Casual Worker IV</t>
  </si>
  <si>
    <t>N0210</t>
  </si>
  <si>
    <t>College Aide Advisor I</t>
  </si>
  <si>
    <t>N0220</t>
  </si>
  <si>
    <t>College Aide Advisor II</t>
  </si>
  <si>
    <t>N0221</t>
  </si>
  <si>
    <t>College Aide Advisor III</t>
  </si>
  <si>
    <t>N2210</t>
  </si>
  <si>
    <t>Community Services Specialist, Junior</t>
  </si>
  <si>
    <t>N2211</t>
  </si>
  <si>
    <t>Community Services Specialist I</t>
  </si>
  <si>
    <t>N2212</t>
  </si>
  <si>
    <t>Community Services Specialist II</t>
  </si>
  <si>
    <t>E2213</t>
  </si>
  <si>
    <t>Community Services Specialist III</t>
  </si>
  <si>
    <t>N3307</t>
  </si>
  <si>
    <t>Concession Lead</t>
  </si>
  <si>
    <t>N0230</t>
  </si>
  <si>
    <t>Education Counselor/Trainer I</t>
  </si>
  <si>
    <t>N0240</t>
  </si>
  <si>
    <t>Education Counselor/Trainer II</t>
  </si>
  <si>
    <t>E3371</t>
  </si>
  <si>
    <t>Environmental Safety Specialist I</t>
  </si>
  <si>
    <t>E2221</t>
  </si>
  <si>
    <t>Extended Education Specialist I</t>
  </si>
  <si>
    <t>E2222</t>
  </si>
  <si>
    <t>Extended Education Specialist II</t>
  </si>
  <si>
    <t>E2223</t>
  </si>
  <si>
    <t>Extended Education Specialist III</t>
  </si>
  <si>
    <t>E2224</t>
  </si>
  <si>
    <t>Extended Education Specialist IV</t>
  </si>
  <si>
    <t>E2225</t>
  </si>
  <si>
    <r>
      <rPr>
        <sz val="12"/>
        <rFont val="Arial Narrow"/>
        <family val="2"/>
      </rPr>
      <t>Extended Education Specialist V (</t>
    </r>
    <r>
      <rPr>
        <b/>
        <sz val="12"/>
        <rFont val="Arial Narrow"/>
        <family val="2"/>
      </rPr>
      <t>Faculty Only</t>
    </r>
    <r>
      <rPr>
        <sz val="12"/>
        <rFont val="Arial Narrow"/>
        <family val="2"/>
      </rPr>
      <t>)</t>
    </r>
  </si>
  <si>
    <t>N3335</t>
  </si>
  <si>
    <t>Facility Coordinator I</t>
  </si>
  <si>
    <t>N3336</t>
  </si>
  <si>
    <t>Facility Coordinator II</t>
  </si>
  <si>
    <t>N4421</t>
  </si>
  <si>
    <r>
      <rPr>
        <sz val="12"/>
        <rFont val="Arial Narrow"/>
        <family val="2"/>
      </rPr>
      <t>Graduate Student I (</t>
    </r>
    <r>
      <rPr>
        <b/>
        <sz val="12"/>
        <rFont val="Arial Narrow"/>
        <family val="2"/>
      </rPr>
      <t>Non-Grant Related</t>
    </r>
    <r>
      <rPr>
        <sz val="12"/>
        <rFont val="Arial Narrow"/>
        <family val="2"/>
      </rPr>
      <t>)</t>
    </r>
  </si>
  <si>
    <t>Graduate Asst</t>
  </si>
  <si>
    <t>N4422</t>
  </si>
  <si>
    <r>
      <rPr>
        <sz val="12"/>
        <rFont val="Arial Narrow"/>
        <family val="2"/>
      </rPr>
      <t>Graduate Student II (</t>
    </r>
    <r>
      <rPr>
        <b/>
        <sz val="12"/>
        <rFont val="Arial Narrow"/>
        <family val="2"/>
      </rPr>
      <t>Non-Grant Related</t>
    </r>
    <r>
      <rPr>
        <sz val="12"/>
        <rFont val="Arial Narrow"/>
        <family val="2"/>
      </rPr>
      <t>)</t>
    </r>
  </si>
  <si>
    <t>N4423</t>
  </si>
  <si>
    <r>
      <rPr>
        <sz val="12"/>
        <rFont val="Arial Narrow"/>
        <family val="2"/>
      </rPr>
      <t>Graduate Student III (</t>
    </r>
    <r>
      <rPr>
        <b/>
        <sz val="12"/>
        <rFont val="Arial Narrow"/>
        <family val="2"/>
      </rPr>
      <t>Non-Grant Related</t>
    </r>
    <r>
      <rPr>
        <sz val="12"/>
        <rFont val="Arial Narrow"/>
        <family val="2"/>
      </rPr>
      <t>)</t>
    </r>
  </si>
  <si>
    <t>N4431</t>
  </si>
  <si>
    <r>
      <rPr>
        <sz val="12"/>
        <rFont val="Arial Narrow"/>
        <family val="2"/>
      </rPr>
      <t>Graduate Technician I (</t>
    </r>
    <r>
      <rPr>
        <b/>
        <sz val="12"/>
        <rFont val="Arial Narrow"/>
        <family val="2"/>
      </rPr>
      <t>Grant Related</t>
    </r>
    <r>
      <rPr>
        <sz val="12"/>
        <rFont val="Arial Narrow"/>
        <family val="2"/>
      </rPr>
      <t>)</t>
    </r>
  </si>
  <si>
    <t>N4432</t>
  </si>
  <si>
    <r>
      <rPr>
        <sz val="12"/>
        <rFont val="Arial Narrow"/>
        <family val="2"/>
      </rPr>
      <t>Graduate Technician II (</t>
    </r>
    <r>
      <rPr>
        <b/>
        <sz val="12"/>
        <rFont val="Arial Narrow"/>
        <family val="2"/>
      </rPr>
      <t>Grant Related</t>
    </r>
    <r>
      <rPr>
        <sz val="12"/>
        <rFont val="Arial Narrow"/>
        <family val="2"/>
      </rPr>
      <t>)</t>
    </r>
  </si>
  <si>
    <t>N4433</t>
  </si>
  <si>
    <r>
      <rPr>
        <sz val="12"/>
        <rFont val="Arial Narrow"/>
        <family val="2"/>
      </rPr>
      <t>Graduate Technician III (</t>
    </r>
    <r>
      <rPr>
        <b/>
        <sz val="12"/>
        <rFont val="Arial Narrow"/>
        <family val="2"/>
      </rPr>
      <t>Grant Related</t>
    </r>
    <r>
      <rPr>
        <sz val="12"/>
        <rFont val="Arial Narrow"/>
        <family val="2"/>
      </rPr>
      <t>)</t>
    </r>
  </si>
  <si>
    <t>N2231</t>
  </si>
  <si>
    <t>Grants and Contracts Administrator I</t>
  </si>
  <si>
    <t>N2232</t>
  </si>
  <si>
    <t>Grants and Contracts Administrator II</t>
  </si>
  <si>
    <t>N2233</t>
  </si>
  <si>
    <t>Grants and Contracts Administrator III</t>
  </si>
  <si>
    <t>N2234</t>
  </si>
  <si>
    <t>Grants and Contracts Administrator IV</t>
  </si>
  <si>
    <t>N3306</t>
  </si>
  <si>
    <t>House Manager</t>
  </si>
  <si>
    <t>N2241</t>
  </si>
  <si>
    <t>Human Resources Specialist I</t>
  </si>
  <si>
    <t>N2242</t>
  </si>
  <si>
    <t>Human Resources Specialist II</t>
  </si>
  <si>
    <t>N2243</t>
  </si>
  <si>
    <t>Human Resources Specialist III</t>
  </si>
  <si>
    <t>N3341</t>
  </si>
  <si>
    <t>Information Technology Support I</t>
  </si>
  <si>
    <t>N3342</t>
  </si>
  <si>
    <t>Information Technology Support II</t>
  </si>
  <si>
    <t>N3343</t>
  </si>
  <si>
    <t>Information Technology Support III</t>
  </si>
  <si>
    <t>E3344</t>
  </si>
  <si>
    <t>Information Technology Support IV</t>
  </si>
  <si>
    <t>N5900</t>
  </si>
  <si>
    <r>
      <rPr>
        <sz val="12"/>
        <rFont val="Arial Narrow"/>
        <family val="2"/>
      </rPr>
      <t xml:space="preserve">Joint Training and Cert Program Instructor </t>
    </r>
    <r>
      <rPr>
        <b/>
        <sz val="12"/>
        <rFont val="Arial Narrow"/>
        <family val="2"/>
      </rPr>
      <t>(Restricted)</t>
    </r>
  </si>
  <si>
    <t>N3309</t>
  </si>
  <si>
    <t>Lobby Attendant</t>
  </si>
  <si>
    <t>N3360</t>
  </si>
  <si>
    <t>Media Production Specialist, Junior</t>
  </si>
  <si>
    <t>N3361</t>
  </si>
  <si>
    <t>Media Production Specialist I</t>
  </si>
  <si>
    <t>N3362</t>
  </si>
  <si>
    <t>Media Production Specialist II</t>
  </si>
  <si>
    <t>E3363</t>
  </si>
  <si>
    <t>Media Production Specialist III</t>
  </si>
  <si>
    <t>E3364</t>
  </si>
  <si>
    <t>Media Production Specialist IV</t>
  </si>
  <si>
    <t>E3380</t>
  </si>
  <si>
    <t>Parking Attendant I</t>
  </si>
  <si>
    <t>E3381</t>
  </si>
  <si>
    <t>Parking Attendant II</t>
  </si>
  <si>
    <t>N2244</t>
  </si>
  <si>
    <t>Payroll Specialist</t>
  </si>
  <si>
    <t>N3351</t>
  </si>
  <si>
    <t>Phlebotomist I</t>
  </si>
  <si>
    <t>N3352</t>
  </si>
  <si>
    <t>Phlebotomist II</t>
  </si>
  <si>
    <t>N5100</t>
  </si>
  <si>
    <r>
      <rPr>
        <sz val="12"/>
        <rFont val="Arial Narrow"/>
        <family val="2"/>
      </rPr>
      <t xml:space="preserve">POST Program Coordinator </t>
    </r>
    <r>
      <rPr>
        <b/>
        <sz val="12"/>
        <rFont val="Arial Narrow"/>
        <family val="2"/>
      </rPr>
      <t>(Restricted)</t>
    </r>
  </si>
  <si>
    <t>N5600</t>
  </si>
  <si>
    <r>
      <rPr>
        <sz val="12"/>
        <rFont val="Arial Narrow"/>
        <family val="2"/>
      </rPr>
      <t xml:space="preserve">POST Program Curriculum Design </t>
    </r>
    <r>
      <rPr>
        <b/>
        <sz val="12"/>
        <rFont val="Arial Narrow"/>
        <family val="2"/>
      </rPr>
      <t>(Restricted)</t>
    </r>
  </si>
  <si>
    <t>N5200</t>
  </si>
  <si>
    <r>
      <rPr>
        <sz val="12"/>
        <rFont val="Arial Narrow"/>
        <family val="2"/>
      </rPr>
      <t xml:space="preserve">POST Program Instructor </t>
    </r>
    <r>
      <rPr>
        <b/>
        <sz val="12"/>
        <rFont val="Arial Narrow"/>
        <family val="2"/>
      </rPr>
      <t>(Restricted)</t>
    </r>
  </si>
  <si>
    <t>N5400</t>
  </si>
  <si>
    <r>
      <rPr>
        <sz val="12"/>
        <rFont val="Arial Narrow"/>
        <family val="2"/>
      </rPr>
      <t xml:space="preserve">POST Program Instructor Trainee </t>
    </r>
    <r>
      <rPr>
        <b/>
        <sz val="12"/>
        <rFont val="Arial Narrow"/>
        <family val="2"/>
      </rPr>
      <t>(Restricted)</t>
    </r>
  </si>
  <si>
    <t>N5500</t>
  </si>
  <si>
    <r>
      <rPr>
        <sz val="12"/>
        <rFont val="Arial Narrow"/>
        <family val="2"/>
      </rPr>
      <t xml:space="preserve">POST Program Instructor Trainer </t>
    </r>
    <r>
      <rPr>
        <b/>
        <sz val="12"/>
        <rFont val="Arial Narrow"/>
        <family val="2"/>
      </rPr>
      <t>(Restricted)</t>
    </r>
  </si>
  <si>
    <t>N5300</t>
  </si>
  <si>
    <r>
      <rPr>
        <sz val="12"/>
        <rFont val="Arial Narrow"/>
        <family val="2"/>
      </rPr>
      <t xml:space="preserve">POST Program Subject Matter Experts </t>
    </r>
    <r>
      <rPr>
        <b/>
        <sz val="12"/>
        <rFont val="Arial Narrow"/>
        <family val="2"/>
      </rPr>
      <t>(Restricted)</t>
    </r>
  </si>
  <si>
    <t>N3400</t>
  </si>
  <si>
    <r>
      <rPr>
        <sz val="12"/>
        <rFont val="Arial Narrow"/>
        <family val="2"/>
      </rPr>
      <t xml:space="preserve">Postdoctoral Fellow </t>
    </r>
    <r>
      <rPr>
        <b/>
        <sz val="12"/>
        <rFont val="Arial Narrow"/>
        <family val="2"/>
      </rPr>
      <t>(0 yr. exper)</t>
    </r>
  </si>
  <si>
    <t>N3401</t>
  </si>
  <si>
    <r>
      <rPr>
        <sz val="12"/>
        <rFont val="Arial Narrow"/>
        <family val="2"/>
      </rPr>
      <t xml:space="preserve">Postdoctoral Fellow I </t>
    </r>
    <r>
      <rPr>
        <b/>
        <sz val="12"/>
        <rFont val="Arial Narrow"/>
        <family val="2"/>
      </rPr>
      <t>(1 yr. exper)</t>
    </r>
  </si>
  <si>
    <t>N3402</t>
  </si>
  <si>
    <r>
      <rPr>
        <sz val="12"/>
        <rFont val="Arial Narrow"/>
        <family val="2"/>
      </rPr>
      <t xml:space="preserve">Postdoctoral Fellow II </t>
    </r>
    <r>
      <rPr>
        <b/>
        <sz val="12"/>
        <rFont val="Arial Narrow"/>
        <family val="2"/>
      </rPr>
      <t>(2 yr. exper)</t>
    </r>
  </si>
  <si>
    <t>N3403</t>
  </si>
  <si>
    <r>
      <rPr>
        <sz val="12"/>
        <rFont val="Arial Narrow"/>
        <family val="2"/>
      </rPr>
      <t xml:space="preserve">Postdoctoral Fellow III </t>
    </r>
    <r>
      <rPr>
        <b/>
        <sz val="12"/>
        <rFont val="Arial Narrow"/>
        <family val="2"/>
      </rPr>
      <t>(3 yr. exper)</t>
    </r>
  </si>
  <si>
    <t>N3404</t>
  </si>
  <si>
    <r>
      <rPr>
        <sz val="12"/>
        <rFont val="Arial Narrow"/>
        <family val="2"/>
      </rPr>
      <t xml:space="preserve">Postdoctoral Fellow IV </t>
    </r>
    <r>
      <rPr>
        <b/>
        <sz val="12"/>
        <rFont val="Arial Narrow"/>
        <family val="2"/>
      </rPr>
      <t>(4 yr. exper)</t>
    </r>
  </si>
  <si>
    <t>N3405</t>
  </si>
  <si>
    <r>
      <rPr>
        <sz val="12"/>
        <rFont val="Arial Narrow"/>
        <family val="2"/>
      </rPr>
      <t xml:space="preserve">Postdoctoral Fellow V </t>
    </r>
    <r>
      <rPr>
        <b/>
        <sz val="12"/>
        <rFont val="Arial Narrow"/>
        <family val="2"/>
      </rPr>
      <t>(5 yr. exper)</t>
    </r>
  </si>
  <si>
    <t>N3406</t>
  </si>
  <si>
    <r>
      <rPr>
        <sz val="12"/>
        <rFont val="Arial Narrow"/>
        <family val="2"/>
      </rPr>
      <t xml:space="preserve">Postdoctoral Fellow VI </t>
    </r>
    <r>
      <rPr>
        <b/>
        <sz val="12"/>
        <rFont val="Arial Narrow"/>
        <family val="2"/>
      </rPr>
      <t>(6 yr. exper)</t>
    </r>
  </si>
  <si>
    <t>N3407</t>
  </si>
  <si>
    <r>
      <rPr>
        <sz val="12"/>
        <rFont val="Arial Narrow"/>
        <family val="2"/>
      </rPr>
      <t xml:space="preserve">Postdoctoral Fellow VII </t>
    </r>
    <r>
      <rPr>
        <b/>
        <sz val="12"/>
        <rFont val="Arial Narrow"/>
        <family val="2"/>
      </rPr>
      <t>(7+ yr. exper)</t>
    </r>
  </si>
  <si>
    <t>E1101</t>
  </si>
  <si>
    <r>
      <rPr>
        <sz val="12"/>
        <rFont val="Arial Narrow"/>
        <family val="2"/>
      </rPr>
      <t>Principal Investigator I (</t>
    </r>
    <r>
      <rPr>
        <b/>
        <sz val="12"/>
        <rFont val="Arial Narrow"/>
        <family val="2"/>
      </rPr>
      <t>Grant Related</t>
    </r>
    <r>
      <rPr>
        <sz val="12"/>
        <rFont val="Arial Narrow"/>
        <family val="2"/>
      </rPr>
      <t>)</t>
    </r>
  </si>
  <si>
    <t>E1102</t>
  </si>
  <si>
    <r>
      <rPr>
        <sz val="12"/>
        <rFont val="Arial Narrow"/>
        <family val="2"/>
      </rPr>
      <t>Principal Investigator II (</t>
    </r>
    <r>
      <rPr>
        <b/>
        <sz val="12"/>
        <rFont val="Arial Narrow"/>
        <family val="2"/>
      </rPr>
      <t>Grant Related</t>
    </r>
    <r>
      <rPr>
        <sz val="12"/>
        <rFont val="Arial Narrow"/>
        <family val="2"/>
      </rPr>
      <t>)</t>
    </r>
  </si>
  <si>
    <t>E1103</t>
  </si>
  <si>
    <r>
      <rPr>
        <sz val="12"/>
        <rFont val="Arial Narrow"/>
        <family val="2"/>
      </rPr>
      <t>Principal Investigator III (</t>
    </r>
    <r>
      <rPr>
        <b/>
        <sz val="12"/>
        <rFont val="Arial Narrow"/>
        <family val="2"/>
      </rPr>
      <t>Grant Related</t>
    </r>
    <r>
      <rPr>
        <sz val="12"/>
        <rFont val="Arial Narrow"/>
        <family val="2"/>
      </rPr>
      <t>)</t>
    </r>
  </si>
  <si>
    <t>E1104</t>
  </si>
  <si>
    <r>
      <rPr>
        <sz val="12"/>
        <rFont val="Arial Narrow"/>
        <family val="2"/>
      </rPr>
      <t>Principal Investigator IV (</t>
    </r>
    <r>
      <rPr>
        <b/>
        <sz val="12"/>
        <rFont val="Arial Narrow"/>
        <family val="2"/>
      </rPr>
      <t>Grant Related</t>
    </r>
    <r>
      <rPr>
        <sz val="12"/>
        <rFont val="Arial Narrow"/>
        <family val="2"/>
      </rPr>
      <t>)</t>
    </r>
  </si>
  <si>
    <t>E1121</t>
  </si>
  <si>
    <r>
      <rPr>
        <sz val="12"/>
        <rFont val="Arial Narrow"/>
        <family val="2"/>
      </rPr>
      <t xml:space="preserve">Program Director I </t>
    </r>
    <r>
      <rPr>
        <b/>
        <sz val="12"/>
        <rFont val="Arial Narrow"/>
        <family val="2"/>
      </rPr>
      <t>(Non-Grant Related)</t>
    </r>
  </si>
  <si>
    <t>E1122</t>
  </si>
  <si>
    <r>
      <rPr>
        <sz val="12"/>
        <rFont val="Arial Narrow"/>
        <family val="2"/>
      </rPr>
      <t xml:space="preserve">Program Director II </t>
    </r>
    <r>
      <rPr>
        <b/>
        <sz val="12"/>
        <rFont val="Arial Narrow"/>
        <family val="2"/>
      </rPr>
      <t>(Non-Grant Related)</t>
    </r>
  </si>
  <si>
    <t>E1123</t>
  </si>
  <si>
    <r>
      <rPr>
        <sz val="12"/>
        <rFont val="Arial Narrow"/>
        <family val="2"/>
      </rPr>
      <t xml:space="preserve">Program Director III </t>
    </r>
    <r>
      <rPr>
        <b/>
        <sz val="12"/>
        <rFont val="Arial Narrow"/>
        <family val="2"/>
      </rPr>
      <t>(Non-Grant Related)</t>
    </r>
  </si>
  <si>
    <t>E1124</t>
  </si>
  <si>
    <r>
      <rPr>
        <sz val="12"/>
        <rFont val="Arial Narrow"/>
        <family val="2"/>
      </rPr>
      <t xml:space="preserve">Program Director IV </t>
    </r>
    <r>
      <rPr>
        <b/>
        <sz val="12"/>
        <rFont val="Arial Narrow"/>
        <family val="2"/>
      </rPr>
      <t>(Non-Grant Related)</t>
    </r>
  </si>
  <si>
    <t>E1111</t>
  </si>
  <si>
    <r>
      <rPr>
        <sz val="12"/>
        <rFont val="Arial Narrow"/>
        <family val="2"/>
      </rPr>
      <t xml:space="preserve">Project Director I </t>
    </r>
    <r>
      <rPr>
        <b/>
        <sz val="12"/>
        <rFont val="Arial Narrow"/>
        <family val="2"/>
      </rPr>
      <t>(Grant Related)</t>
    </r>
  </si>
  <si>
    <t>E1112</t>
  </si>
  <si>
    <r>
      <rPr>
        <sz val="12"/>
        <rFont val="Arial Narrow"/>
        <family val="2"/>
      </rPr>
      <t xml:space="preserve">Project Director II </t>
    </r>
    <r>
      <rPr>
        <b/>
        <sz val="12"/>
        <rFont val="Arial Narrow"/>
        <family val="2"/>
      </rPr>
      <t>(Grant Related)</t>
    </r>
  </si>
  <si>
    <t>E1113</t>
  </si>
  <si>
    <r>
      <rPr>
        <sz val="12"/>
        <rFont val="Arial Narrow"/>
        <family val="2"/>
      </rPr>
      <t xml:space="preserve">Project Director III </t>
    </r>
    <r>
      <rPr>
        <b/>
        <sz val="12"/>
        <rFont val="Arial Narrow"/>
        <family val="2"/>
      </rPr>
      <t>(Grant Related)</t>
    </r>
  </si>
  <si>
    <t>E1114</t>
  </si>
  <si>
    <r>
      <rPr>
        <sz val="12"/>
        <rFont val="Arial Narrow"/>
        <family val="2"/>
      </rPr>
      <t xml:space="preserve">Project Director IV </t>
    </r>
    <r>
      <rPr>
        <b/>
        <sz val="12"/>
        <rFont val="Arial Narrow"/>
        <family val="2"/>
      </rPr>
      <t>(Grant Related)</t>
    </r>
  </si>
  <si>
    <t>N3330</t>
  </si>
  <si>
    <r>
      <rPr>
        <sz val="12"/>
        <rFont val="Arial Narrow"/>
        <family val="2"/>
      </rPr>
      <t>Research Assistant, Junior (</t>
    </r>
    <r>
      <rPr>
        <b/>
        <sz val="12"/>
        <rFont val="Arial Narrow"/>
        <family val="2"/>
      </rPr>
      <t>Lab</t>
    </r>
    <r>
      <rPr>
        <sz val="12"/>
        <rFont val="Arial Narrow"/>
        <family val="2"/>
      </rPr>
      <t>)</t>
    </r>
  </si>
  <si>
    <t>N3331</t>
  </si>
  <si>
    <r>
      <rPr>
        <sz val="12"/>
        <rFont val="Arial Narrow"/>
        <family val="2"/>
      </rPr>
      <t>Research Assistant I (</t>
    </r>
    <r>
      <rPr>
        <b/>
        <sz val="12"/>
        <rFont val="Arial Narrow"/>
        <family val="2"/>
      </rPr>
      <t>Lab</t>
    </r>
    <r>
      <rPr>
        <sz val="12"/>
        <rFont val="Arial Narrow"/>
        <family val="2"/>
      </rPr>
      <t>)</t>
    </r>
  </si>
  <si>
    <t>N3332</t>
  </si>
  <si>
    <r>
      <rPr>
        <sz val="12"/>
        <rFont val="Arial Narrow"/>
        <family val="2"/>
      </rPr>
      <t>Research Assistant II (</t>
    </r>
    <r>
      <rPr>
        <b/>
        <sz val="12"/>
        <rFont val="Arial Narrow"/>
        <family val="2"/>
      </rPr>
      <t>Lab</t>
    </r>
    <r>
      <rPr>
        <sz val="12"/>
        <rFont val="Arial Narrow"/>
        <family val="2"/>
      </rPr>
      <t>)</t>
    </r>
  </si>
  <si>
    <t>N3333</t>
  </si>
  <si>
    <r>
      <rPr>
        <sz val="12"/>
        <rFont val="Arial Narrow"/>
        <family val="2"/>
      </rPr>
      <t>Research Assistant III (</t>
    </r>
    <r>
      <rPr>
        <b/>
        <sz val="12"/>
        <rFont val="Arial Narrow"/>
        <family val="2"/>
      </rPr>
      <t>Lab</t>
    </r>
    <r>
      <rPr>
        <sz val="12"/>
        <rFont val="Arial Narrow"/>
        <family val="2"/>
      </rPr>
      <t>)</t>
    </r>
  </si>
  <si>
    <t>N3334</t>
  </si>
  <si>
    <r>
      <rPr>
        <sz val="12"/>
        <rFont val="Arial Narrow"/>
        <family val="2"/>
      </rPr>
      <t>Research Assistant IV (</t>
    </r>
    <r>
      <rPr>
        <b/>
        <sz val="12"/>
        <rFont val="Arial Narrow"/>
        <family val="2"/>
      </rPr>
      <t>Lab</t>
    </r>
    <r>
      <rPr>
        <sz val="12"/>
        <rFont val="Arial Narrow"/>
        <family val="2"/>
      </rPr>
      <t>)</t>
    </r>
  </si>
  <si>
    <t>N3320</t>
  </si>
  <si>
    <r>
      <rPr>
        <sz val="12"/>
        <rFont val="Arial Narrow"/>
        <family val="2"/>
      </rPr>
      <t>Research Associate, Junior (</t>
    </r>
    <r>
      <rPr>
        <b/>
        <sz val="12"/>
        <rFont val="Arial Narrow"/>
        <family val="2"/>
      </rPr>
      <t>Non-lab</t>
    </r>
    <r>
      <rPr>
        <sz val="12"/>
        <rFont val="Arial Narrow"/>
        <family val="2"/>
      </rPr>
      <t>)</t>
    </r>
  </si>
  <si>
    <t>N3321</t>
  </si>
  <si>
    <r>
      <rPr>
        <sz val="12"/>
        <rFont val="Arial Narrow"/>
        <family val="2"/>
      </rPr>
      <t>Research Associate I (</t>
    </r>
    <r>
      <rPr>
        <b/>
        <sz val="12"/>
        <rFont val="Arial Narrow"/>
        <family val="2"/>
      </rPr>
      <t>Non-lab</t>
    </r>
    <r>
      <rPr>
        <sz val="12"/>
        <rFont val="Arial Narrow"/>
        <family val="2"/>
      </rPr>
      <t>)</t>
    </r>
  </si>
  <si>
    <t>N3322</t>
  </si>
  <si>
    <r>
      <rPr>
        <sz val="12"/>
        <rFont val="Arial Narrow"/>
        <family val="2"/>
      </rPr>
      <t>Research Associate II (</t>
    </r>
    <r>
      <rPr>
        <b/>
        <sz val="12"/>
        <rFont val="Arial Narrow"/>
        <family val="2"/>
      </rPr>
      <t>Non-lab</t>
    </r>
    <r>
      <rPr>
        <sz val="12"/>
        <rFont val="Arial Narrow"/>
        <family val="2"/>
      </rPr>
      <t>)</t>
    </r>
  </si>
  <si>
    <t>N3323</t>
  </si>
  <si>
    <r>
      <rPr>
        <sz val="12"/>
        <rFont val="Arial Narrow"/>
        <family val="2"/>
      </rPr>
      <t>Research Associate III (</t>
    </r>
    <r>
      <rPr>
        <b/>
        <sz val="12"/>
        <rFont val="Arial Narrow"/>
        <family val="2"/>
      </rPr>
      <t>Non-lab</t>
    </r>
    <r>
      <rPr>
        <sz val="12"/>
        <rFont val="Arial Narrow"/>
        <family val="2"/>
      </rPr>
      <t>)</t>
    </r>
  </si>
  <si>
    <t>N3324</t>
  </si>
  <si>
    <r>
      <rPr>
        <sz val="12"/>
        <rFont val="Arial Narrow"/>
        <family val="2"/>
      </rPr>
      <t>Research Associate IV (</t>
    </r>
    <r>
      <rPr>
        <b/>
        <sz val="12"/>
        <rFont val="Arial Narrow"/>
        <family val="2"/>
      </rPr>
      <t>Non-lab</t>
    </r>
    <r>
      <rPr>
        <sz val="12"/>
        <rFont val="Arial Narrow"/>
        <family val="2"/>
      </rPr>
      <t>)</t>
    </r>
  </si>
  <si>
    <t>N3325</t>
  </si>
  <si>
    <r>
      <rPr>
        <sz val="12"/>
        <rFont val="Arial Narrow"/>
        <family val="2"/>
      </rPr>
      <t>Research Associate V (</t>
    </r>
    <r>
      <rPr>
        <b/>
        <sz val="12"/>
        <rFont val="Arial Narrow"/>
        <family val="2"/>
      </rPr>
      <t>Non-lab</t>
    </r>
    <r>
      <rPr>
        <sz val="12"/>
        <rFont val="Arial Narrow"/>
        <family val="2"/>
      </rPr>
      <t>)</t>
    </r>
  </si>
  <si>
    <t>N3326</t>
  </si>
  <si>
    <r>
      <rPr>
        <sz val="12"/>
        <rFont val="Arial Narrow"/>
        <family val="2"/>
      </rPr>
      <t xml:space="preserve">Research Associate VI </t>
    </r>
    <r>
      <rPr>
        <b/>
        <sz val="12"/>
        <rFont val="Arial Narrow"/>
        <family val="2"/>
      </rPr>
      <t>(Non-lab/Faculty Only)</t>
    </r>
  </si>
  <si>
    <t>E3310</t>
  </si>
  <si>
    <t>Research Fellow</t>
  </si>
  <si>
    <t>E3311</t>
  </si>
  <si>
    <t>Research Fellow I</t>
  </si>
  <si>
    <t>E3312</t>
  </si>
  <si>
    <t>Research Fellow II</t>
  </si>
  <si>
    <t>E3313</t>
  </si>
  <si>
    <t>Research Fellow III</t>
  </si>
  <si>
    <t>N7700</t>
  </si>
  <si>
    <t>N3308</t>
  </si>
  <si>
    <t>Stage Door Attendant</t>
  </si>
  <si>
    <t>N3301</t>
  </si>
  <si>
    <t>Stage Technician I</t>
  </si>
  <si>
    <t>N3302</t>
  </si>
  <si>
    <t>Stage Technician II</t>
  </si>
  <si>
    <t>N3303</t>
  </si>
  <si>
    <t>Stage Technician III</t>
  </si>
  <si>
    <t>N0200</t>
  </si>
  <si>
    <t>Tutor</t>
  </si>
  <si>
    <t>N4411</t>
  </si>
  <si>
    <r>
      <rPr>
        <sz val="12"/>
        <rFont val="Arial Narrow"/>
        <family val="2"/>
      </rPr>
      <t xml:space="preserve">Undergrad Student Asst I - Entry Level </t>
    </r>
    <r>
      <rPr>
        <b/>
        <sz val="12"/>
        <rFont val="Arial Narrow"/>
        <family val="2"/>
      </rPr>
      <t>(Grant Related)</t>
    </r>
  </si>
  <si>
    <t>Student Asst</t>
  </si>
  <si>
    <t>N4412</t>
  </si>
  <si>
    <r>
      <rPr>
        <sz val="12"/>
        <rFont val="Arial Narrow"/>
        <family val="2"/>
      </rPr>
      <t xml:space="preserve">Undergrad Student Asst II - Specialist </t>
    </r>
    <r>
      <rPr>
        <b/>
        <sz val="12"/>
        <rFont val="Arial Narrow"/>
        <family val="2"/>
      </rPr>
      <t>(Grant Related)</t>
    </r>
  </si>
  <si>
    <t>N4413</t>
  </si>
  <si>
    <r>
      <rPr>
        <sz val="12"/>
        <rFont val="Arial Narrow"/>
        <family val="2"/>
      </rPr>
      <t xml:space="preserve">Undergrad Student Asst III - Experienced </t>
    </r>
    <r>
      <rPr>
        <b/>
        <sz val="12"/>
        <rFont val="Arial Narrow"/>
        <family val="2"/>
      </rPr>
      <t>(Grant Related)</t>
    </r>
  </si>
  <si>
    <t>N4401</t>
  </si>
  <si>
    <r>
      <rPr>
        <sz val="12"/>
        <rFont val="Arial Narrow"/>
        <family val="2"/>
      </rPr>
      <t xml:space="preserve">Undergrad Student Asst I - Entry Level </t>
    </r>
    <r>
      <rPr>
        <b/>
        <sz val="12"/>
        <rFont val="Arial Narrow"/>
        <family val="2"/>
      </rPr>
      <t>(Non-Grant Related)</t>
    </r>
  </si>
  <si>
    <t>N4402</t>
  </si>
  <si>
    <r>
      <rPr>
        <sz val="12"/>
        <rFont val="Arial Narrow"/>
        <family val="2"/>
      </rPr>
      <t xml:space="preserve">Undergrad Student Asst II - Specialist </t>
    </r>
    <r>
      <rPr>
        <b/>
        <sz val="12"/>
        <rFont val="Arial Narrow"/>
        <family val="2"/>
      </rPr>
      <t>(Non-Grant Related)</t>
    </r>
  </si>
  <si>
    <t>N4403</t>
  </si>
  <si>
    <r>
      <rPr>
        <sz val="12"/>
        <rFont val="Arial Narrow"/>
        <family val="2"/>
      </rPr>
      <t xml:space="preserve">Undergrad Student Asst III - Experienced </t>
    </r>
    <r>
      <rPr>
        <b/>
        <sz val="12"/>
        <rFont val="Arial Narrow"/>
        <family val="2"/>
      </rPr>
      <t>(Non-Grant Related)</t>
    </r>
  </si>
  <si>
    <t>N3304</t>
  </si>
  <si>
    <t>Usher</t>
  </si>
  <si>
    <t>N6600</t>
  </si>
  <si>
    <r>
      <rPr>
        <sz val="12"/>
        <color rgb="FFFF0000"/>
        <rFont val="Arial Narrow"/>
        <family val="2"/>
      </rPr>
      <t xml:space="preserve">Volunteers - </t>
    </r>
    <r>
      <rPr>
        <b/>
        <sz val="12"/>
        <color rgb="FFFF0000"/>
        <rFont val="Arial Narrow"/>
        <family val="2"/>
      </rPr>
      <t>HR USE ONLY</t>
    </r>
  </si>
  <si>
    <r>
      <rPr>
        <sz val="12"/>
        <color rgb="FFFF0000"/>
        <rFont val="Arial Narrow"/>
        <family val="2"/>
      </rPr>
      <t xml:space="preserve">Special Consultant - </t>
    </r>
    <r>
      <rPr>
        <b/>
        <sz val="12"/>
        <color rgb="FFFF0000"/>
        <rFont val="Arial Narrow"/>
        <family val="2"/>
      </rPr>
      <t>HR USE ONLY</t>
    </r>
  </si>
  <si>
    <r>
      <rPr>
        <sz val="12"/>
        <color rgb="FFFF0000"/>
        <rFont val="Arial Narrow"/>
        <family val="2"/>
      </rPr>
      <t xml:space="preserve">Casual Principal Investigator I </t>
    </r>
    <r>
      <rPr>
        <b/>
        <sz val="12"/>
        <color rgb="FFFF0000"/>
        <rFont val="Arial Narrow"/>
        <family val="2"/>
      </rPr>
      <t xml:space="preserve">(Grant Related) </t>
    </r>
    <r>
      <rPr>
        <sz val="12"/>
        <color rgb="FFFF0000"/>
        <rFont val="Arial Narrow"/>
        <family val="2"/>
      </rPr>
      <t xml:space="preserve">- </t>
    </r>
    <r>
      <rPr>
        <b/>
        <sz val="12"/>
        <color rgb="FFFF0000"/>
        <rFont val="Arial Narrow"/>
        <family val="2"/>
      </rPr>
      <t>HR USE ONLY</t>
    </r>
  </si>
  <si>
    <r>
      <rPr>
        <sz val="12"/>
        <color rgb="FFFF0000"/>
        <rFont val="Arial Narrow"/>
        <family val="2"/>
      </rPr>
      <t xml:space="preserve">Casual Principal Investigator I </t>
    </r>
    <r>
      <rPr>
        <b/>
        <sz val="12"/>
        <color rgb="FFFF0000"/>
        <rFont val="Arial Narrow"/>
        <family val="2"/>
      </rPr>
      <t xml:space="preserve">(Non-Grant Related) </t>
    </r>
    <r>
      <rPr>
        <sz val="12"/>
        <color rgb="FFFF0000"/>
        <rFont val="Arial Narrow"/>
        <family val="2"/>
      </rPr>
      <t xml:space="preserve">- </t>
    </r>
    <r>
      <rPr>
        <b/>
        <sz val="12"/>
        <color rgb="FFFF0000"/>
        <rFont val="Arial Narrow"/>
        <family val="2"/>
      </rPr>
      <t>HR USE ONLY</t>
    </r>
  </si>
  <si>
    <r>
      <rPr>
        <sz val="12"/>
        <color rgb="FFFF0000"/>
        <rFont val="Arial Narrow"/>
        <family val="2"/>
      </rPr>
      <t xml:space="preserve">Auto Allowance - </t>
    </r>
    <r>
      <rPr>
        <b/>
        <sz val="12"/>
        <color rgb="FFFF0000"/>
        <rFont val="Arial Narrow"/>
        <family val="2"/>
      </rPr>
      <t>HR USE ONLY</t>
    </r>
  </si>
  <si>
    <r>
      <rPr>
        <sz val="12"/>
        <color rgb="FFFF0000"/>
        <rFont val="Arial Narrow"/>
        <family val="2"/>
      </rPr>
      <t xml:space="preserve">Bonus - </t>
    </r>
    <r>
      <rPr>
        <b/>
        <sz val="12"/>
        <color rgb="FFFF0000"/>
        <rFont val="Arial Narrow"/>
        <family val="2"/>
      </rPr>
      <t>HR USE ONLY</t>
    </r>
  </si>
  <si>
    <r>
      <rPr>
        <sz val="12"/>
        <color rgb="FFFF0000"/>
        <rFont val="Arial Narrow"/>
        <family val="2"/>
      </rPr>
      <t xml:space="preserve">Administrator I (Non-Grant Related) - </t>
    </r>
    <r>
      <rPr>
        <b/>
        <sz val="12"/>
        <color rgb="FFFF0000"/>
        <rFont val="Arial Narrow"/>
        <family val="2"/>
      </rPr>
      <t>HR USE ONLY</t>
    </r>
  </si>
  <si>
    <r>
      <rPr>
        <sz val="12"/>
        <color rgb="FFFF0000"/>
        <rFont val="Arial Narrow"/>
        <family val="2"/>
      </rPr>
      <t xml:space="preserve">Administrator II (Non-Grant Related) - </t>
    </r>
    <r>
      <rPr>
        <b/>
        <sz val="12"/>
        <color rgb="FFFF0000"/>
        <rFont val="Arial Narrow"/>
        <family val="2"/>
      </rPr>
      <t>HR USE ONLY</t>
    </r>
  </si>
  <si>
    <r>
      <rPr>
        <sz val="12"/>
        <color rgb="FFFF0000"/>
        <rFont val="Arial Narrow"/>
        <family val="2"/>
      </rPr>
      <t xml:space="preserve">Administrator III (Non-Grant Related) - </t>
    </r>
    <r>
      <rPr>
        <b/>
        <sz val="12"/>
        <color rgb="FFFF0000"/>
        <rFont val="Arial Narrow"/>
        <family val="2"/>
      </rPr>
      <t>HR USE ONLY</t>
    </r>
  </si>
  <si>
    <r>
      <rPr>
        <sz val="12"/>
        <color rgb="FFFF0000"/>
        <rFont val="Arial Narrow"/>
        <family val="2"/>
      </rPr>
      <t xml:space="preserve">Administrator IV (Non-Grant Related) - </t>
    </r>
    <r>
      <rPr>
        <b/>
        <sz val="12"/>
        <color rgb="FFFF0000"/>
        <rFont val="Arial Narrow"/>
        <family val="2"/>
      </rPr>
      <t>HR USE ONLY</t>
    </r>
  </si>
  <si>
    <r>
      <rPr>
        <b/>
        <sz val="14"/>
        <rFont val="Arial"/>
        <family val="2"/>
      </rPr>
      <t>CSULB RESEARCH FOUNDATION</t>
    </r>
    <r>
      <rPr>
        <b/>
        <sz val="10"/>
        <rFont val="Arial"/>
        <family val="2"/>
      </rPr>
      <t xml:space="preserve">
Classification - Salary List: January 1, 2025</t>
    </r>
  </si>
  <si>
    <t xml:space="preserve">California Employment Laws 2025: https://www.employmentlawhandbook.com/employment-and-labor-laws/states/california/ </t>
  </si>
  <si>
    <t>January 1, 2025</t>
  </si>
  <si>
    <t xml:space="preserve">   $16.50/hour  </t>
  </si>
  <si>
    <t>FT</t>
  </si>
  <si>
    <t>Student Rate</t>
  </si>
  <si>
    <r>
      <t xml:space="preserve">Project costs not budgeted or under-budgeted and </t>
    </r>
    <r>
      <rPr>
        <b/>
        <u/>
        <sz val="10"/>
        <color indexed="12"/>
        <rFont val="Arial"/>
        <family val="2"/>
      </rPr>
      <t>NOT</t>
    </r>
    <r>
      <rPr>
        <b/>
        <sz val="10"/>
        <color indexed="12"/>
        <rFont val="Arial"/>
        <family val="2"/>
      </rPr>
      <t xml:space="preserve"> supported by the sponsor are considered voluntary cost sharing and will be borne by ORED. This includes shipping, handling and Long Beach sales tax not budgeted on equipment.</t>
    </r>
  </si>
  <si>
    <t>Convert Percent Effort to Calendar Months</t>
  </si>
  <si>
    <t>Convert Percent Effort to Academic Months</t>
  </si>
  <si>
    <t>Convert Percent Effort to Summer Months</t>
  </si>
  <si>
    <t>Convert Percent Effort</t>
  </si>
  <si>
    <t>Convert Calendar Months</t>
  </si>
  <si>
    <t>Convert Academic Months</t>
  </si>
  <si>
    <t>Convert Summer Months</t>
  </si>
  <si>
    <t>to Calendar Months</t>
  </si>
  <si>
    <t>to Percent Effort</t>
  </si>
  <si>
    <t>to Academic Months</t>
  </si>
  <si>
    <t>to Summer Months</t>
  </si>
  <si>
    <t>(12-month appointment)</t>
  </si>
  <si>
    <t>(9-month appointment)</t>
  </si>
  <si>
    <t>(3-month appointment)</t>
  </si>
  <si>
    <t>% Effort</t>
  </si>
  <si>
    <t>Calendar Months</t>
  </si>
  <si>
    <t>Academic Months</t>
  </si>
  <si>
    <t>Summer Months</t>
  </si>
  <si>
    <t>Enter # of Months in Pink Box</t>
  </si>
  <si>
    <t>Enter # of Months in Purple Box</t>
  </si>
  <si>
    <t>Enter # of Months in Blue Box</t>
  </si>
  <si>
    <t>Enter % Effort in Green Box</t>
  </si>
  <si>
    <t>Enter % Effort in Orange Box</t>
  </si>
  <si>
    <t>Enter % Effort in Yellow Box</t>
  </si>
  <si>
    <t>To find the exact number of hours in a specific month, you can multiply the total number of working days in that month by your daily hours, or use the calculation (40 hours/week * 52 weeks/year) / 12 months = 173.33 hours/month for a more precise average</t>
  </si>
  <si>
    <t>CONVERSION TABLE OF UNITS &amp; HOURS TO MONTHS</t>
  </si>
  <si>
    <t>Units to Months</t>
  </si>
  <si>
    <t>Hours to Months*</t>
  </si>
  <si>
    <t>Tenure/Tenure Track</t>
  </si>
  <si>
    <t>*To find the exact number of hours in a specific month, you can multiply the total number of working days in that month by your daily hours, or use the calculation (40 hours/week * 52 weeks/year) / 12 months = 173.33 hours/month for a more precise average</t>
  </si>
  <si>
    <t xml:space="preserve">SALARY CONVERSIONS </t>
  </si>
  <si>
    <t>Rate Per Unit</t>
  </si>
  <si>
    <t>=</t>
  </si>
  <si>
    <t xml:space="preserve">9 months </t>
  </si>
  <si>
    <t xml:space="preserve">3 months </t>
  </si>
  <si>
    <t xml:space="preserve">12 months </t>
  </si>
  <si>
    <t>Hrs</t>
  </si>
  <si>
    <t xml:space="preserve">1 month </t>
  </si>
  <si>
    <t>FT Based on a 40 hrs per week period</t>
  </si>
  <si>
    <t>Rate per Hour for YR</t>
  </si>
  <si>
    <t>OR</t>
  </si>
  <si>
    <t>Monthly Effort (MO) - Faculty</t>
  </si>
  <si>
    <t>Summer Months (SU) - Faculty</t>
  </si>
  <si>
    <t>Academic Year (AY) - Facutly</t>
  </si>
  <si>
    <t>Calendar Year (CY) - Deans/Chairs/MPP/Staff</t>
  </si>
  <si>
    <r>
      <t>Hrs</t>
    </r>
    <r>
      <rPr>
        <sz val="14"/>
        <rFont val="Calibri"/>
        <family val="2"/>
        <scheme val="minor"/>
      </rPr>
      <t xml:space="preserve"> (for 12 CY Employee)</t>
    </r>
  </si>
  <si>
    <t>CAYUSE SP #:</t>
  </si>
  <si>
    <t>Foreign Travel:</t>
  </si>
  <si>
    <r>
      <t>(</t>
    </r>
    <r>
      <rPr>
        <sz val="10"/>
        <color rgb="FFFF0000"/>
        <rFont val="Aptos"/>
        <family val="2"/>
      </rPr>
      <t xml:space="preserve">Buyout/Release </t>
    </r>
    <r>
      <rPr>
        <b/>
        <sz val="10"/>
        <rFont val="Aptos"/>
        <family val="2"/>
      </rPr>
      <t>OR</t>
    </r>
    <r>
      <rPr>
        <sz val="10"/>
        <rFont val="Aptos"/>
        <family val="2"/>
      </rPr>
      <t xml:space="preserve"> </t>
    </r>
    <r>
      <rPr>
        <sz val="10"/>
        <color rgb="FFFF0000"/>
        <rFont val="Aptos"/>
        <family val="2"/>
      </rPr>
      <t>Reimbursed</t>
    </r>
    <r>
      <rPr>
        <sz val="10"/>
        <rFont val="Aptos"/>
        <family val="2"/>
      </rPr>
      <t>)</t>
    </r>
  </si>
  <si>
    <r>
      <t>(</t>
    </r>
    <r>
      <rPr>
        <sz val="10"/>
        <color rgb="FF0000FF"/>
        <rFont val="Aptos"/>
        <family val="2"/>
      </rPr>
      <t>Add'l Pay</t>
    </r>
    <r>
      <rPr>
        <sz val="10"/>
        <rFont val="Aptos"/>
        <family val="2"/>
      </rPr>
      <t xml:space="preserve"> </t>
    </r>
    <r>
      <rPr>
        <b/>
        <sz val="10"/>
        <rFont val="Aptos"/>
        <family val="2"/>
      </rPr>
      <t xml:space="preserve">OR </t>
    </r>
    <r>
      <rPr>
        <sz val="10"/>
        <rFont val="Aptos"/>
        <family val="2"/>
      </rPr>
      <t>Summer</t>
    </r>
    <r>
      <rPr>
        <sz val="10"/>
        <color rgb="FF0000FF"/>
        <rFont val="Aptos"/>
        <family val="2"/>
      </rPr>
      <t xml:space="preserve"> Effort</t>
    </r>
    <r>
      <rPr>
        <sz val="10"/>
        <rFont val="Aptos"/>
        <family val="2"/>
      </rPr>
      <t>)</t>
    </r>
  </si>
  <si>
    <r>
      <t>CSULB/</t>
    </r>
    <r>
      <rPr>
        <b/>
        <sz val="10"/>
        <color rgb="FF008000"/>
        <rFont val="Aptos"/>
        <family val="2"/>
      </rPr>
      <t xml:space="preserve">MPP </t>
    </r>
  </si>
  <si>
    <r>
      <t>CSULB/</t>
    </r>
    <r>
      <rPr>
        <b/>
        <sz val="10"/>
        <color rgb="FF0000FF"/>
        <rFont val="Aptos"/>
        <family val="2"/>
      </rPr>
      <t>Fnd</t>
    </r>
    <r>
      <rPr>
        <b/>
        <sz val="10"/>
        <rFont val="Aptos"/>
        <family val="2"/>
      </rPr>
      <t xml:space="preserve"> </t>
    </r>
  </si>
  <si>
    <r>
      <t>CSULB/</t>
    </r>
    <r>
      <rPr>
        <b/>
        <sz val="10"/>
        <color rgb="FF0000FF"/>
        <rFont val="Aptos"/>
        <family val="2"/>
      </rPr>
      <t>Fnd</t>
    </r>
  </si>
  <si>
    <r>
      <t>CSULB/</t>
    </r>
    <r>
      <rPr>
        <b/>
        <sz val="10"/>
        <color rgb="FF0000FF"/>
        <rFont val="Aptos"/>
        <family val="2"/>
      </rPr>
      <t>FDN</t>
    </r>
  </si>
  <si>
    <r>
      <t>CSULB</t>
    </r>
    <r>
      <rPr>
        <sz val="10"/>
        <color rgb="FF008000"/>
        <rFont val="Aptos"/>
        <family val="2"/>
      </rPr>
      <t>/</t>
    </r>
    <r>
      <rPr>
        <b/>
        <sz val="10"/>
        <color rgb="FF008000"/>
        <rFont val="Aptos"/>
        <family val="2"/>
      </rPr>
      <t xml:space="preserve">MPP </t>
    </r>
  </si>
  <si>
    <r>
      <t>CSULB/</t>
    </r>
    <r>
      <rPr>
        <b/>
        <sz val="10"/>
        <color rgb="FFFF0000"/>
        <rFont val="Aptos"/>
        <family val="2"/>
      </rPr>
      <t>State</t>
    </r>
  </si>
  <si>
    <r>
      <rPr>
        <b/>
        <sz val="10"/>
        <color rgb="FF0000FF"/>
        <rFont val="Aptos"/>
        <family val="2"/>
      </rPr>
      <t xml:space="preserve">FDN </t>
    </r>
    <r>
      <rPr>
        <sz val="10"/>
        <rFont val="Aptos"/>
        <family val="2"/>
      </rPr>
      <t>&lt;50% TB or temp</t>
    </r>
  </si>
  <si>
    <r>
      <t>G . OTHER DIRECT COSTS:</t>
    </r>
    <r>
      <rPr>
        <b/>
        <sz val="10"/>
        <color indexed="12"/>
        <rFont val="Aptos"/>
        <family val="2"/>
      </rPr>
      <t xml:space="preserve"> </t>
    </r>
    <r>
      <rPr>
        <sz val="10"/>
        <rFont val="Aptos"/>
        <family val="2"/>
      </rPr>
      <t>e.g., type of office, field or lab supplies</t>
    </r>
  </si>
  <si>
    <r>
      <t>INDIRECT COST BASE (MTDC Calculation)</t>
    </r>
    <r>
      <rPr>
        <b/>
        <sz val="10"/>
        <color rgb="FF0000FF"/>
        <rFont val="Aptos"/>
        <family val="2"/>
      </rPr>
      <t xml:space="preserve"> </t>
    </r>
  </si>
  <si>
    <r>
      <t xml:space="preserve">1. TOTAL INDIRECT COSTS </t>
    </r>
    <r>
      <rPr>
        <sz val="10"/>
        <rFont val="Aptos"/>
        <family val="2"/>
      </rPr>
      <t>(F&amp;A):</t>
    </r>
  </si>
  <si>
    <r>
      <t>2. OTHER TOTAL INDIRECT COSTS (F&amp;A):</t>
    </r>
    <r>
      <rPr>
        <i/>
        <sz val="10"/>
        <color rgb="FF0000FF"/>
        <rFont val="Aptos"/>
        <family val="2"/>
      </rPr>
      <t xml:space="preserve">                                                                                                                                                                                                                                                                                                                                                           </t>
    </r>
  </si>
  <si>
    <t>*Refer to Tabs Below for Additional Information</t>
  </si>
  <si>
    <r>
      <t xml:space="preserve">(Buyout/Release </t>
    </r>
    <r>
      <rPr>
        <b/>
        <sz val="10"/>
        <rFont val="Aptos"/>
        <family val="2"/>
      </rPr>
      <t>OR</t>
    </r>
    <r>
      <rPr>
        <sz val="10"/>
        <rFont val="Aptos"/>
        <family val="2"/>
      </rPr>
      <t xml:space="preserve"> Reimbursed)</t>
    </r>
  </si>
  <si>
    <r>
      <t xml:space="preserve">(Add'l Pay </t>
    </r>
    <r>
      <rPr>
        <b/>
        <sz val="10"/>
        <rFont val="Aptos"/>
        <family val="2"/>
      </rPr>
      <t xml:space="preserve">OR </t>
    </r>
    <r>
      <rPr>
        <sz val="10"/>
        <rFont val="Aptos"/>
        <family val="2"/>
      </rPr>
      <t>Summer Effort)</t>
    </r>
  </si>
  <si>
    <r>
      <t>CSULB/</t>
    </r>
    <r>
      <rPr>
        <b/>
        <sz val="10"/>
        <rFont val="Aptos"/>
        <family val="2"/>
      </rPr>
      <t xml:space="preserve">MPP </t>
    </r>
  </si>
  <si>
    <r>
      <t>CSULB/</t>
    </r>
    <r>
      <rPr>
        <b/>
        <sz val="10"/>
        <rFont val="Aptos"/>
        <family val="2"/>
      </rPr>
      <t xml:space="preserve">Fnd </t>
    </r>
  </si>
  <si>
    <r>
      <t>CSULB/</t>
    </r>
    <r>
      <rPr>
        <b/>
        <sz val="10"/>
        <rFont val="Aptos"/>
        <family val="2"/>
      </rPr>
      <t xml:space="preserve"> Fnd</t>
    </r>
  </si>
  <si>
    <r>
      <t>CSULB/</t>
    </r>
    <r>
      <rPr>
        <b/>
        <sz val="10"/>
        <rFont val="Aptos"/>
        <family val="2"/>
      </rPr>
      <t>FDN</t>
    </r>
  </si>
  <si>
    <r>
      <t>CSULB/</t>
    </r>
    <r>
      <rPr>
        <b/>
        <sz val="10"/>
        <rFont val="Aptos"/>
        <family val="2"/>
      </rPr>
      <t>Fnd</t>
    </r>
  </si>
  <si>
    <r>
      <t xml:space="preserve">DIRECT COST </t>
    </r>
    <r>
      <rPr>
        <u val="double"/>
        <sz val="10"/>
        <rFont val="Aptos"/>
        <family val="2"/>
      </rPr>
      <t>(A through G)</t>
    </r>
    <r>
      <rPr>
        <b/>
        <u val="double"/>
        <sz val="10"/>
        <rFont val="Aptos"/>
        <family val="2"/>
      </rPr>
      <t>:</t>
    </r>
  </si>
  <si>
    <r>
      <t>Indirect Cost Base</t>
    </r>
    <r>
      <rPr>
        <u val="double"/>
        <sz val="10"/>
        <rFont val="Aptos"/>
        <family val="2"/>
      </rPr>
      <t xml:space="preserve"> (MTDC Calculation)</t>
    </r>
    <r>
      <rPr>
        <b/>
        <u val="double"/>
        <sz val="10"/>
        <rFont val="Aptos"/>
        <family val="2"/>
      </rPr>
      <t xml:space="preserve">: </t>
    </r>
  </si>
  <si>
    <r>
      <t xml:space="preserve">Indirect Cost Base </t>
    </r>
    <r>
      <rPr>
        <u val="double"/>
        <sz val="10"/>
        <rFont val="Aptos"/>
        <family val="2"/>
      </rPr>
      <t xml:space="preserve">(MTDC Calculation): </t>
    </r>
  </si>
  <si>
    <r>
      <t xml:space="preserve">Indirect Cost Base </t>
    </r>
    <r>
      <rPr>
        <u val="double"/>
        <sz val="10"/>
        <rFont val="Aptos"/>
        <family val="2"/>
      </rPr>
      <t>(MTDC Calculation):</t>
    </r>
    <r>
      <rPr>
        <b/>
        <u val="double"/>
        <sz val="10"/>
        <rFont val="Aptos"/>
        <family val="2"/>
      </rPr>
      <t xml:space="preserve"> </t>
    </r>
  </si>
  <si>
    <t>* Contact Dept., ASM for Salary Information</t>
  </si>
  <si>
    <t>E. TRAVEL:</t>
  </si>
  <si>
    <t>C. FRINGE BENEFITS:</t>
  </si>
  <si>
    <t xml:space="preserve">TOTAL COSTS [DIRECT + INDIRECT COSTS (F&amp;A)]: </t>
  </si>
  <si>
    <r>
      <t xml:space="preserve">AMOUNT </t>
    </r>
    <r>
      <rPr>
        <b/>
        <u/>
        <sz val="10"/>
        <color rgb="FF0000FF"/>
        <rFont val="Aptos"/>
        <family val="2"/>
      </rPr>
      <t>NOT</t>
    </r>
    <r>
      <rPr>
        <b/>
        <sz val="10"/>
        <color rgb="FF0000FF"/>
        <rFont val="Aptos"/>
        <family val="2"/>
      </rPr>
      <t xml:space="preserve"> SUBJECT TO CSULB'Ss INDIRECT COSTS (F&amp;A): </t>
    </r>
  </si>
  <si>
    <t xml:space="preserve">  DIRECT COSTS:</t>
  </si>
  <si>
    <t>INDIRECT COSTS (F&amp;A):</t>
  </si>
  <si>
    <t>TOTAL INDIRECT COSTS (F&amp;A):</t>
  </si>
  <si>
    <t xml:space="preserve">INDIRECT COST BASE (MTDC Calculation): </t>
  </si>
  <si>
    <t xml:space="preserve"> G5. SUBK's TOTAL COSTS [DIRECT + INDIRECT COSTS (F&amp;A)]: </t>
  </si>
  <si>
    <t>Updated: Jan2026</t>
  </si>
  <si>
    <t xml:space="preserve">**DO NOT  MODIFY Template OR CHANGE FORMULAS**                                                                                                                                                                                                                                                                                                                                                                                                                                                                                                                </t>
  </si>
  <si>
    <t xml:space="preserve">**DO NOT  MODIFY SPREADSHEET OR CHANGE FORMULAS**                                                                                                                                                                                                                                                                                                                                                                                                                                                                                                               </t>
  </si>
  <si>
    <t>NAME</t>
  </si>
  <si>
    <t>ROLE</t>
  </si>
  <si>
    <r>
      <t xml:space="preserve">F. PARTICIPANT (STUDENT) SUPPORT:  </t>
    </r>
    <r>
      <rPr>
        <sz val="10"/>
        <rFont val="Aptos"/>
        <family val="2"/>
      </rPr>
      <t>(For Training or Conference)</t>
    </r>
    <r>
      <rPr>
        <b/>
        <sz val="10"/>
        <color rgb="FFC00000"/>
        <rFont val="Aptos"/>
        <family val="2"/>
      </rPr>
      <t xml:space="preserve"> Items listed in this section will be Reported &amp; Managed by the Finacial Aid Office -</t>
    </r>
    <r>
      <rPr>
        <sz val="10"/>
        <color indexed="12"/>
        <rFont val="Aptos"/>
        <family val="2"/>
      </rPr>
      <t xml:space="preserve"> </t>
    </r>
    <r>
      <rPr>
        <b/>
        <sz val="10"/>
        <color rgb="FF0000FF"/>
        <rFont val="Aptos"/>
        <family val="2"/>
      </rPr>
      <t>Not subject to F&amp;A charges</t>
    </r>
  </si>
  <si>
    <r>
      <t>A. SENIOR PERSONNEL:</t>
    </r>
    <r>
      <rPr>
        <b/>
        <sz val="10"/>
        <color indexed="10"/>
        <rFont val="Aptos"/>
        <family val="2"/>
      </rPr>
      <t xml:space="preserve"> </t>
    </r>
    <r>
      <rPr>
        <b/>
        <sz val="10"/>
        <color rgb="FF0000FF"/>
        <rFont val="Aptos"/>
        <family val="2"/>
      </rPr>
      <t xml:space="preserve">CSULB Faculty &amp; Other CSULB Senior Associates </t>
    </r>
    <r>
      <rPr>
        <b/>
        <sz val="10"/>
        <rFont val="Aptos"/>
        <family val="2"/>
      </rPr>
      <t xml:space="preserve">-  </t>
    </r>
    <r>
      <rPr>
        <b/>
        <sz val="10"/>
        <color rgb="FFC00000"/>
        <rFont val="Aptos"/>
        <family val="2"/>
      </rPr>
      <t>5% escalator included starting in year 2</t>
    </r>
  </si>
  <si>
    <t>G . OTHER DIRECT COSTS:</t>
  </si>
  <si>
    <t>Section A, B, C. (Salaries &amp; Fringe Benefits) TOTALS:</t>
  </si>
  <si>
    <r>
      <t>D. EQUIPMENT:</t>
    </r>
    <r>
      <rPr>
        <b/>
        <sz val="10"/>
        <color indexed="16"/>
        <rFont val="Aptos"/>
        <family val="2"/>
      </rPr>
      <t xml:space="preserve"> </t>
    </r>
    <r>
      <rPr>
        <b/>
        <sz val="10"/>
        <color rgb="FF0000FF"/>
        <rFont val="Aptos"/>
        <family val="2"/>
      </rPr>
      <t>Unit cost =/&gt; $5,000  - Not subject to F&amp;A charges</t>
    </r>
    <r>
      <rPr>
        <b/>
        <sz val="10"/>
        <rFont val="Aptos"/>
        <family val="2"/>
      </rPr>
      <t xml:space="preserve"> - </t>
    </r>
    <r>
      <rPr>
        <b/>
        <sz val="10"/>
        <color rgb="FFC00000"/>
        <rFont val="Aptos"/>
        <family val="2"/>
      </rPr>
      <t xml:space="preserve">*Additional Fees &amp; Vendor Quote are Mandatory  </t>
    </r>
  </si>
  <si>
    <r>
      <rPr>
        <i/>
        <sz val="10"/>
        <color rgb="FFC00000"/>
        <rFont val="Aptos"/>
        <family val="2"/>
      </rPr>
      <t xml:space="preserve">              </t>
    </r>
    <r>
      <rPr>
        <sz val="10"/>
        <color rgb="FFC00000"/>
        <rFont val="Aptos"/>
        <family val="2"/>
      </rPr>
      <t xml:space="preserve">                                                                              </t>
    </r>
  </si>
  <si>
    <t>*Fees not provided will be the responsibility of the PI &amp; College/Dept.</t>
  </si>
  <si>
    <r>
      <t>CSULB/</t>
    </r>
    <r>
      <rPr>
        <b/>
        <sz val="10"/>
        <color rgb="FFFF0000"/>
        <rFont val="Aptos"/>
        <family val="2"/>
      </rPr>
      <t xml:space="preserve">State </t>
    </r>
    <r>
      <rPr>
        <sz val="10"/>
        <rFont val="Aptos"/>
        <family val="2"/>
      </rPr>
      <t>(</t>
    </r>
    <r>
      <rPr>
        <b/>
        <sz val="10"/>
        <color rgb="FF008000"/>
        <rFont val="Aptos"/>
        <family val="2"/>
      </rPr>
      <t xml:space="preserve">Reimbursed </t>
    </r>
    <r>
      <rPr>
        <b/>
        <sz val="10"/>
        <color rgb="FFFF0000"/>
        <rFont val="Aptos"/>
        <family val="2"/>
      </rPr>
      <t>OR</t>
    </r>
    <r>
      <rPr>
        <sz val="10"/>
        <rFont val="Aptos"/>
        <family val="2"/>
      </rPr>
      <t xml:space="preserve"> </t>
    </r>
    <r>
      <rPr>
        <b/>
        <sz val="10"/>
        <color rgb="FF0000FF"/>
        <rFont val="Aptos"/>
        <family val="2"/>
      </rPr>
      <t>Add'l Pay</t>
    </r>
    <r>
      <rPr>
        <sz val="10"/>
        <rFont val="Aptos"/>
        <family val="2"/>
      </rPr>
      <t>)</t>
    </r>
  </si>
  <si>
    <t xml:space="preserve">    *Shipping and Handing Fees:</t>
  </si>
  <si>
    <t>*Insurance Fees:</t>
  </si>
  <si>
    <t xml:space="preserve">*Vendor Sales Tax: </t>
  </si>
  <si>
    <t>*10.50% Long Beach Sales Tax:</t>
  </si>
  <si>
    <t>Foreign Travel Insurance (FTIP):</t>
  </si>
  <si>
    <t>*Foundation Salary Rates Located in TAB below</t>
  </si>
  <si>
    <t xml:space="preserve"># of Participant(s): </t>
  </si>
  <si>
    <t>(Undergrad / Graduate)</t>
  </si>
  <si>
    <t>Tuition Link</t>
  </si>
  <si>
    <t>*CSULB Travel Policy Link</t>
  </si>
  <si>
    <t xml:space="preserve">Consultant / Vendor / Independent Contractor: </t>
  </si>
  <si>
    <t>*Non-CSULB/CSU employee Only.</t>
  </si>
  <si>
    <t xml:space="preserve">IT/Computing Services:  </t>
  </si>
  <si>
    <t>*For EXCESSIVE related services, contracts, or IT staff expenditures (internal/external)</t>
  </si>
  <si>
    <t xml:space="preserve">*Name of Individual OR Company </t>
  </si>
  <si>
    <t xml:space="preserve">Participant Incentives:  </t>
  </si>
  <si>
    <t xml:space="preserve">Facility Rental/Equipment User Fees, &amp;/OR Alterations/Renovation Costs: </t>
  </si>
  <si>
    <t>*Not subject to F&amp;A charges</t>
  </si>
  <si>
    <r>
      <rPr>
        <b/>
        <sz val="10"/>
        <rFont val="Arial"/>
        <family val="2"/>
      </rPr>
      <t xml:space="preserve">1.) </t>
    </r>
    <r>
      <rPr>
        <sz val="10"/>
        <rFont val="Arial"/>
        <family val="2"/>
      </rPr>
      <t>Participants can receive incentives in the form of cash or cards not to exceed $599 (per year). However, incentives disbursed to students have to be reported to financial aid unless an exemption is requested and granted for certain activities. All incentives given to faculty and staff must be reported.</t>
    </r>
  </si>
  <si>
    <r>
      <rPr>
        <b/>
        <sz val="10"/>
        <rFont val="Arial"/>
        <family val="2"/>
      </rPr>
      <t xml:space="preserve">2.) </t>
    </r>
    <r>
      <rPr>
        <b/>
        <u/>
        <sz val="10"/>
        <color rgb="FFC00000"/>
        <rFont val="Arial"/>
        <family val="2"/>
      </rPr>
      <t>MUST</t>
    </r>
    <r>
      <rPr>
        <b/>
        <sz val="10"/>
        <color rgb="FFC00000"/>
        <rFont val="Arial"/>
        <family val="2"/>
      </rPr>
      <t xml:space="preserve"> </t>
    </r>
    <r>
      <rPr>
        <sz val="10"/>
        <rFont val="Arial"/>
        <family val="2"/>
      </rPr>
      <t>Provide source of payout e.g., Gift Cards, Quantity, &amp; Amount of GC  in the Budget Justification</t>
    </r>
  </si>
  <si>
    <r>
      <rPr>
        <b/>
        <sz val="10"/>
        <rFont val="Arial"/>
        <family val="2"/>
      </rPr>
      <t xml:space="preserve">3.) </t>
    </r>
    <r>
      <rPr>
        <b/>
        <u/>
        <sz val="10"/>
        <color rgb="FFC00000"/>
        <rFont val="Arial"/>
        <family val="2"/>
      </rPr>
      <t>MUST</t>
    </r>
    <r>
      <rPr>
        <u/>
        <sz val="10"/>
        <rFont val="Arial"/>
        <family val="2"/>
      </rPr>
      <t xml:space="preserve"> </t>
    </r>
    <r>
      <rPr>
        <sz val="10"/>
        <rFont val="Arial"/>
      </rPr>
      <t>Provide "Type" of participants and estimate amount of participants for each category listed in the Budget Justification</t>
    </r>
  </si>
  <si>
    <r>
      <rPr>
        <b/>
        <sz val="10"/>
        <rFont val="Aptos"/>
        <family val="2"/>
      </rPr>
      <t xml:space="preserve">B. OTHER PERSONNEL: </t>
    </r>
    <r>
      <rPr>
        <b/>
        <sz val="10"/>
        <color rgb="FF0000FF"/>
        <rFont val="Aptos"/>
        <family val="2"/>
      </rPr>
      <t xml:space="preserve">CSULB Staff, Foundation, &amp; Students Only </t>
    </r>
    <r>
      <rPr>
        <b/>
        <sz val="10"/>
        <color rgb="FFC00000"/>
        <rFont val="Aptos"/>
        <family val="2"/>
      </rPr>
      <t>- 2% escalator starting in year 2</t>
    </r>
  </si>
  <si>
    <t>*Breakdown of each Subaward/Consortium can be found in the  "SubK Budget(s)" tab below</t>
  </si>
  <si>
    <t>***Refer to Tabs Below for Additional Information***</t>
  </si>
  <si>
    <r>
      <rPr>
        <b/>
        <sz val="14"/>
        <color theme="5"/>
        <rFont val="Aptos"/>
        <family val="2"/>
      </rPr>
      <t xml:space="preserve">*COMPLETE ONLY IF SPONSOR MANDATES COST-MATCH/SHARE &amp; APPROVED BY ORED*        </t>
    </r>
    <r>
      <rPr>
        <sz val="14"/>
        <color theme="5"/>
        <rFont val="Aptos"/>
        <family val="2"/>
      </rPr>
      <t xml:space="preserve">                                                                                                                                                                                                                                                                                                                                                                                                                                                                                                 </t>
    </r>
  </si>
  <si>
    <r>
      <t xml:space="preserve">A. SENIOR PERSONNEL: </t>
    </r>
    <r>
      <rPr>
        <b/>
        <sz val="10"/>
        <color rgb="FF0000FF"/>
        <rFont val="Aptos"/>
        <family val="2"/>
      </rPr>
      <t>CSULB Faculty &amp; Other CSULB Senior Associates</t>
    </r>
    <r>
      <rPr>
        <b/>
        <sz val="10"/>
        <rFont val="Aptos"/>
        <family val="2"/>
      </rPr>
      <t xml:space="preserve"> -  </t>
    </r>
    <r>
      <rPr>
        <b/>
        <sz val="10"/>
        <color rgb="FFC00000"/>
        <rFont val="Aptos"/>
        <family val="2"/>
      </rPr>
      <t>5% escalator included starting in year 2</t>
    </r>
  </si>
  <si>
    <r>
      <t xml:space="preserve">B. OTHER PERSONNEL: </t>
    </r>
    <r>
      <rPr>
        <b/>
        <sz val="10"/>
        <color rgb="FF0000FF"/>
        <rFont val="Aptos"/>
        <family val="2"/>
      </rPr>
      <t xml:space="preserve">CSULB Staff, Foundation, &amp; Students Only </t>
    </r>
    <r>
      <rPr>
        <b/>
        <sz val="10"/>
        <rFont val="Aptos"/>
        <family val="2"/>
      </rPr>
      <t>-</t>
    </r>
    <r>
      <rPr>
        <b/>
        <sz val="10"/>
        <color rgb="FFC00000"/>
        <rFont val="Aptos"/>
        <family val="2"/>
      </rPr>
      <t xml:space="preserve"> 2% escalator starting in year 2</t>
    </r>
  </si>
  <si>
    <t>*Foundation Salary Rates Located in TAB below OR Link</t>
  </si>
  <si>
    <t>*See "Misc Info" tab below for additional Information</t>
  </si>
  <si>
    <r>
      <rPr>
        <b/>
        <sz val="10"/>
        <rFont val="Aptos"/>
        <family val="2"/>
      </rPr>
      <t xml:space="preserve"> </t>
    </r>
    <r>
      <rPr>
        <b/>
        <u val="double"/>
        <sz val="10"/>
        <rFont val="Aptos"/>
        <family val="2"/>
      </rPr>
      <t>FORGONE TOTAL INDIRECT COSTS (F&amp;A):</t>
    </r>
  </si>
  <si>
    <t>OTHER TOTAL INDIRECT COSTS (F&amp;A):</t>
  </si>
  <si>
    <r>
      <rPr>
        <b/>
        <u val="double"/>
        <sz val="10"/>
        <color rgb="FF0000FF"/>
        <rFont val="Aptos"/>
        <family val="2"/>
      </rPr>
      <t xml:space="preserve"> FORGONE</t>
    </r>
    <r>
      <rPr>
        <b/>
        <u val="double"/>
        <sz val="10"/>
        <rFont val="Aptos"/>
        <family val="2"/>
      </rPr>
      <t xml:space="preserve"> TOTAL INDIRECT COSTS (F&amp;A):</t>
    </r>
  </si>
  <si>
    <r>
      <t xml:space="preserve">Mileage: 72.5 cents per mile </t>
    </r>
    <r>
      <rPr>
        <b/>
        <sz val="10"/>
        <color rgb="FFC00000"/>
        <rFont val="Arial"/>
        <family val="2"/>
      </rPr>
      <t>(Eff. 01/01/2026)</t>
    </r>
  </si>
  <si>
    <r>
      <t xml:space="preserve">Moving and Relocation Rate: 20.5 cents per mile </t>
    </r>
    <r>
      <rPr>
        <b/>
        <sz val="10"/>
        <color rgb="FFC00000"/>
        <rFont val="Arial"/>
        <family val="2"/>
      </rPr>
      <t>(Eff. 01/01/2026)</t>
    </r>
  </si>
  <si>
    <t>~ First and last day of travel are at 75% of te days allowance</t>
  </si>
  <si>
    <t>~ Must adjust for meals that are provided</t>
  </si>
  <si>
    <r>
      <t xml:space="preserve">e.g., Meals provided by Event: Total: $59  / Breakfast: $13  /Lunch: $15  /Dinner: $26  /Incidental Expenses: $5  /First &amp; Last Day of Travel: $44.25 (pg., 43 of travel guide) </t>
    </r>
    <r>
      <rPr>
        <u/>
        <sz val="9"/>
        <color rgb="FF0000FF"/>
        <rFont val="Arial"/>
        <family val="2"/>
      </rPr>
      <t>https://www.gsa.gov/travel/plan-a-trip/per-diem-rates/mie-breakdowns</t>
    </r>
  </si>
  <si>
    <t>Domestic:</t>
  </si>
  <si>
    <t>~Meals and Incidentals will be handled as "Per Diems"</t>
  </si>
  <si>
    <t>~No Reciepts are to be collected</t>
  </si>
  <si>
    <t>~The per diem allolwances are set by the Federal government</t>
  </si>
  <si>
    <r>
      <t xml:space="preserve">~Contiguuous US - </t>
    </r>
    <r>
      <rPr>
        <sz val="9"/>
        <color rgb="FF0000FF"/>
        <rFont val="Arial"/>
        <family val="2"/>
      </rPr>
      <t>https://www.gsa.gov/travel/plan-book/per-diem-rates?gsaredirect=portalcategory</t>
    </r>
  </si>
  <si>
    <r>
      <t xml:space="preserve">~Alaska, Hawaii and US Territolries - </t>
    </r>
    <r>
      <rPr>
        <sz val="9"/>
        <color rgb="FF0000FF"/>
        <rFont val="Arial"/>
        <family val="2"/>
      </rPr>
      <t>https://www.travel.dod.mil/Travel-Transportation-Rates/Per-Diem/Per-Diem-Rate-Lookup/</t>
    </r>
  </si>
  <si>
    <t>Additional Information:</t>
  </si>
  <si>
    <r>
      <t xml:space="preserve"> CSULB Travel: </t>
    </r>
    <r>
      <rPr>
        <sz val="10"/>
        <color rgb="FF0000FF"/>
        <rFont val="Arial"/>
        <family val="2"/>
      </rPr>
      <t>https://www.csulb.edu/financial-management/controllers-office/travel</t>
    </r>
  </si>
  <si>
    <r>
      <t xml:space="preserve">CSULB Travel Procedures: </t>
    </r>
    <r>
      <rPr>
        <sz val="10"/>
        <color rgb="FF0000FF"/>
        <rFont val="Arial"/>
        <family val="2"/>
      </rPr>
      <t>https://www.csulb.edu/sites/default/files/2025/documents/documents_fm_controller_ap_csulb_travel_procedure_2024_04b.pdf</t>
    </r>
  </si>
  <si>
    <r>
      <t xml:space="preserve">Per Diem: Meals and Incidentals: Total: $68 / Breakfast: $16  / Lunch: $19  / Dinner: $28  /Incidental Expenses: $5  /First &amp; Last Day of Travel: $51.00  </t>
    </r>
    <r>
      <rPr>
        <i/>
        <sz val="10"/>
        <rFont val="Arial"/>
        <family val="2"/>
      </rPr>
      <t xml:space="preserve">(*lodging taxes are not included in the published per diem rates) </t>
    </r>
    <r>
      <rPr>
        <i/>
        <sz val="10"/>
        <color rgb="FF0000FF"/>
        <rFont val="Arial"/>
        <family val="2"/>
      </rPr>
      <t>https://www.gsa.gov/travel/plan-a-trip/per-diem-rates/mie-breakdowns</t>
    </r>
    <r>
      <rPr>
        <sz val="10"/>
        <color rgb="FF0000FF"/>
        <rFont val="Arial"/>
        <family val="2"/>
      </rPr>
      <t xml:space="preserve">
</t>
    </r>
    <r>
      <rPr>
        <b/>
        <sz val="10"/>
        <rFont val="Arial"/>
        <family val="2"/>
      </rPr>
      <t xml:space="preserve">
</t>
    </r>
  </si>
  <si>
    <t xml:space="preserve">Lodging: Standard Rate $110/Night. </t>
  </si>
  <si>
    <r>
      <t>CSULB/</t>
    </r>
    <r>
      <rPr>
        <b/>
        <sz val="10"/>
        <color rgb="FF0000FF"/>
        <rFont val="Aptos"/>
        <family val="2"/>
      </rPr>
      <t>FDN</t>
    </r>
    <r>
      <rPr>
        <sz val="10"/>
        <rFont val="Aptos"/>
        <family val="2"/>
      </rPr>
      <t xml:space="preserve"> </t>
    </r>
  </si>
  <si>
    <r>
      <t xml:space="preserve">FDN </t>
    </r>
    <r>
      <rPr>
        <b/>
        <sz val="10"/>
        <rFont val="Aptos"/>
        <family val="2"/>
      </rPr>
      <t>&lt;50% TB or temp</t>
    </r>
  </si>
  <si>
    <r>
      <t xml:space="preserve">     INDIRECT COSTS (F&amp;A) BASE (MTDC Calculation) </t>
    </r>
    <r>
      <rPr>
        <b/>
        <sz val="10"/>
        <color rgb="FFC00000"/>
        <rFont val="Aptos"/>
        <family val="2"/>
      </rPr>
      <t>to be manually entered:</t>
    </r>
  </si>
  <si>
    <t>SUBAWARDEE #5:</t>
  </si>
  <si>
    <t>CSULB INDIRECT COSTS (F&amp;A):</t>
  </si>
  <si>
    <t xml:space="preserve"> SUBK(S) GRAND TOTAL(S)</t>
  </si>
  <si>
    <t xml:space="preserve"> SUB-TOTAL OF FIRST $25K:</t>
  </si>
  <si>
    <t>SUBK(S) TOTAL(S) SUBJECT TO CSULB F&amp;A CHARGES</t>
  </si>
  <si>
    <r>
      <t xml:space="preserve">SUBK(S) TOTALS </t>
    </r>
    <r>
      <rPr>
        <b/>
        <u/>
        <sz val="12"/>
        <rFont val="Aptos"/>
        <family val="2"/>
      </rPr>
      <t>NOT</t>
    </r>
    <r>
      <rPr>
        <b/>
        <sz val="12"/>
        <rFont val="Aptos"/>
        <family val="2"/>
      </rPr>
      <t xml:space="preserve"> SUBJECT TO CSULB'Ss INDIRECT COSTS (F&amp;A)</t>
    </r>
  </si>
  <si>
    <r>
      <t xml:space="preserve">       INDIRECT COSTS (F&amp;A) BASE </t>
    </r>
    <r>
      <rPr>
        <sz val="11"/>
        <rFont val="Aptos"/>
        <family val="2"/>
      </rPr>
      <t>(MTDC Calculation)</t>
    </r>
    <r>
      <rPr>
        <b/>
        <sz val="11"/>
        <rFont val="Aptos"/>
        <family val="2"/>
      </rPr>
      <t>:</t>
    </r>
  </si>
  <si>
    <r>
      <t xml:space="preserve">*Refer to the                                                                                                                                                                                                                                                                                                                                                                                                                         </t>
    </r>
    <r>
      <rPr>
        <u/>
        <sz val="8"/>
        <color rgb="FFC00000"/>
        <rFont val="Aptos"/>
        <family val="2"/>
      </rPr>
      <t>"Cost Match Budget</t>
    </r>
    <r>
      <rPr>
        <sz val="8"/>
        <color rgb="FFC00000"/>
        <rFont val="Aptos"/>
        <family val="2"/>
      </rPr>
      <t>"                                                                                                                                                                                                                                                                     Tab below for details</t>
    </r>
  </si>
  <si>
    <t xml:space="preserve"> G6. Other TOTALS:</t>
  </si>
  <si>
    <t>G7. Participant Incentives TOTALS:</t>
  </si>
  <si>
    <t xml:space="preserve"> G8. Facility Rental/Equipment User Fee/Alterations/Renolvation Costs TOTALS:</t>
  </si>
  <si>
    <t xml:space="preserve"> SECTION G.  TOTALS:</t>
  </si>
  <si>
    <t xml:space="preserve"> G4. Computing Services TOTALS:</t>
  </si>
  <si>
    <t xml:space="preserve"> G3. Consultant / Vendor / Independent Contractor TOTALS:</t>
  </si>
  <si>
    <t>G2. Publicaiton(s) TOTALS:</t>
  </si>
  <si>
    <t>G1. Materials &amp; Supplies TOTALS:</t>
  </si>
  <si>
    <t>F. Participant Support TOTALS:</t>
  </si>
  <si>
    <t>E. Travel TOTALS:</t>
  </si>
  <si>
    <t xml:space="preserve"> D. Equipment TOTALS:</t>
  </si>
  <si>
    <t>A &amp; B. Salary TOTALS:</t>
  </si>
  <si>
    <t xml:space="preserve"> G5. SubK's TOTAL COSTS [DIRECT + INDIRECT COSTS (F&amp;A)]: </t>
  </si>
  <si>
    <r>
      <t xml:space="preserve">Operational expenses e.g., telephone service, lab service , Service Fees (For Internal Or External entities </t>
    </r>
    <r>
      <rPr>
        <b/>
        <u/>
        <sz val="9.5"/>
        <color rgb="FFC00000"/>
        <rFont val="Aptos"/>
        <family val="2"/>
      </rPr>
      <t xml:space="preserve">MUST </t>
    </r>
    <r>
      <rPr>
        <sz val="9.5"/>
        <color rgb="FFC00000"/>
        <rFont val="Aptos"/>
        <family val="2"/>
      </rPr>
      <t>provide details on items over $1k on Budget Justification</t>
    </r>
  </si>
  <si>
    <t xml:space="preserve"> G6. Other  TOTALS:</t>
  </si>
  <si>
    <t>Section E. Travel TOTALS:</t>
  </si>
  <si>
    <t>Section F. Participant Support TOTALS:</t>
  </si>
  <si>
    <t>G2. Publication(s) TOTALS:</t>
  </si>
  <si>
    <t xml:space="preserve">Subawards/Consortiums:   </t>
  </si>
  <si>
    <t>Cost Match Max:</t>
  </si>
  <si>
    <r>
      <t xml:space="preserve">SUBK/CONSORTIUM BUDGET(S)                                                                                                                                                                                                                                                                                                                                                                                         </t>
    </r>
    <r>
      <rPr>
        <sz val="14"/>
        <color theme="5"/>
        <rFont val="Aptos Black"/>
        <family val="2"/>
      </rPr>
      <t>(INTERNAL USE ONLY)</t>
    </r>
  </si>
  <si>
    <r>
      <t>Subawards/Consortiums</t>
    </r>
    <r>
      <rPr>
        <b/>
        <sz val="10"/>
        <color rgb="FF006600"/>
        <rFont val="Aptos"/>
        <family val="2"/>
      </rPr>
      <t xml:space="preserve">:                            </t>
    </r>
    <r>
      <rPr>
        <sz val="10"/>
        <color theme="5"/>
        <rFont val="Aptos"/>
        <family val="2"/>
      </rPr>
      <t xml:space="preserve"> (Requires manuel input on MTDC)</t>
    </r>
  </si>
  <si>
    <r>
      <t xml:space="preserve">COST MATCH - BUDGET                                                                                                                                                                                                                                                                                                                                                                                                                                                                                                                                     </t>
    </r>
    <r>
      <rPr>
        <b/>
        <sz val="16"/>
        <color theme="5"/>
        <rFont val="Aptos"/>
        <family val="2"/>
      </rPr>
      <t>(INTERNAL USE ONLY)</t>
    </r>
  </si>
  <si>
    <t xml:space="preserve"> C. Fringe Benefits TOTALS: </t>
  </si>
  <si>
    <t>Sub-Totals:</t>
  </si>
  <si>
    <t>Section D. Equipment TOTALS:</t>
  </si>
  <si>
    <r>
      <t xml:space="preserve"> FIRST $25K OF SUBAWARD </t>
    </r>
    <r>
      <rPr>
        <sz val="10"/>
        <color rgb="FFFF00FF"/>
        <rFont val="Aptos"/>
        <family val="2"/>
      </rPr>
      <t>[Subject to CSULB's INDIRECT COSTS (F&amp;A)]</t>
    </r>
    <r>
      <rPr>
        <b/>
        <sz val="10"/>
        <color rgb="FFFF00FF"/>
        <rFont val="Aptos"/>
        <family val="2"/>
      </rPr>
      <t xml:space="preserve">: </t>
    </r>
  </si>
  <si>
    <r>
      <rPr>
        <b/>
        <sz val="10"/>
        <color rgb="FFFF00FF"/>
        <rFont val="Aptos Narrow"/>
        <family val="2"/>
      </rPr>
      <t xml:space="preserve">⟨⟨⟨⟨⟨⟨⟨⟨ </t>
    </r>
    <r>
      <rPr>
        <b/>
        <sz val="10"/>
        <color rgb="FFFF00FF"/>
        <rFont val="Aptos"/>
        <family val="2"/>
      </rPr>
      <t>This total cannot be more that $25K</t>
    </r>
  </si>
  <si>
    <r>
      <t xml:space="preserve">CSULB PROJECT BUDGET                                                                                                                                                                                                                                                                                                                                                                                                                                                 </t>
    </r>
    <r>
      <rPr>
        <b/>
        <sz val="16"/>
        <color theme="5"/>
        <rFont val="Aptos"/>
        <family val="2"/>
      </rPr>
      <t>(INTERNAL USE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</si>
</sst>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164" formatCode="&quot;$&quot;#,##0"/>
    <numFmt numFmtId="165" formatCode="0.0%"/>
    <numFmt numFmtId="166" formatCode="_(&quot;$&quot;* #,##0_);_(&quot;$&quot;* \(#,##0\);_(&quot;$&quot;* &quot;-&quot;??_);_(@_)"/>
    <numFmt numFmtId="167" formatCode="0.0"/>
    <numFmt numFmtId="168" formatCode="0.000"/>
    <numFmt numFmtId="169" formatCode="0.0000"/>
    <numFmt numFmtId="170" formatCode="\$\ 0.00"/>
    <numFmt numFmtId="171" formatCode="\$\ #,##0.00"/>
    <numFmt numFmtId="172" formatCode=";;;"/>
    <numFmt numFmtId="173" formatCode="mm/dd/yy;@"/>
    <numFmt numFmtId="180" formatCode="_(&quot;$&quot;* #,##0.0_);_(&quot;$&quot;* \(#,##0.0\);_(&quot;$&quot;* &quot;-&quot;??_);_(@_)"/>
  </numFmts>
  <fonts count="162" x14ac:knownFonts="1">
    <font>
      <sz val="10"/>
      <name val="Arial"/>
    </font>
    <font>
      <sz val="11"/>
      <color theme="1"/>
      <name val="Calibri"/>
      <family val="2"/>
      <scheme val="minor"/>
    </font>
    <font>
      <sz val="10"/>
      <name val="Arial"/>
      <family val="2"/>
    </font>
    <font>
      <b/>
      <sz val="10"/>
      <name val="Arial"/>
      <family val="2"/>
    </font>
    <font>
      <b/>
      <u/>
      <sz val="10"/>
      <name val="Arial"/>
      <family val="2"/>
    </font>
    <font>
      <b/>
      <sz val="14"/>
      <name val="Arial"/>
      <family val="2"/>
    </font>
    <font>
      <sz val="9"/>
      <name val="Arial"/>
      <family val="2"/>
    </font>
    <font>
      <sz val="10"/>
      <name val="Arial"/>
      <family val="2"/>
    </font>
    <font>
      <b/>
      <sz val="10"/>
      <color indexed="12"/>
      <name val="Arial"/>
      <family val="2"/>
    </font>
    <font>
      <b/>
      <sz val="12"/>
      <name val="Arial"/>
      <family val="2"/>
    </font>
    <font>
      <b/>
      <sz val="10"/>
      <color indexed="10"/>
      <name val="Arial"/>
      <family val="2"/>
    </font>
    <font>
      <b/>
      <sz val="8"/>
      <name val="Arial"/>
      <family val="2"/>
    </font>
    <font>
      <i/>
      <sz val="10"/>
      <name val="Arial"/>
      <family val="2"/>
    </font>
    <font>
      <b/>
      <u/>
      <sz val="10"/>
      <color indexed="12"/>
      <name val="Arial"/>
      <family val="2"/>
    </font>
    <font>
      <b/>
      <u/>
      <sz val="11"/>
      <name val="Arial"/>
      <family val="2"/>
    </font>
    <font>
      <u/>
      <sz val="10"/>
      <color theme="10"/>
      <name val="Arial"/>
      <family val="2"/>
    </font>
    <font>
      <b/>
      <sz val="11"/>
      <color theme="1"/>
      <name val="Calibri"/>
      <family val="2"/>
      <scheme val="minor"/>
    </font>
    <font>
      <sz val="10"/>
      <name val="Calibri"/>
      <family val="2"/>
      <scheme val="minor"/>
    </font>
    <font>
      <b/>
      <sz val="10"/>
      <color rgb="FF0000FF"/>
      <name val="Arial"/>
      <family val="2"/>
    </font>
    <font>
      <b/>
      <u/>
      <sz val="18"/>
      <color theme="1"/>
      <name val="Calibri"/>
      <family val="2"/>
      <scheme val="minor"/>
    </font>
    <font>
      <sz val="12"/>
      <color theme="1"/>
      <name val="Calibri"/>
      <family val="2"/>
      <scheme val="minor"/>
    </font>
    <font>
      <sz val="12"/>
      <color theme="0"/>
      <name val="Calibri"/>
      <family val="2"/>
      <scheme val="minor"/>
    </font>
    <font>
      <sz val="12"/>
      <name val="Calibri"/>
      <family val="2"/>
      <scheme val="minor"/>
    </font>
    <font>
      <b/>
      <sz val="12"/>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u/>
      <sz val="9"/>
      <name val="Arial"/>
      <family val="2"/>
    </font>
    <font>
      <u/>
      <sz val="11"/>
      <color rgb="FF0000FF"/>
      <name val="Arial"/>
      <family val="2"/>
    </font>
    <font>
      <b/>
      <sz val="9"/>
      <color rgb="FFFF0000"/>
      <name val="Arial"/>
      <family val="2"/>
    </font>
    <font>
      <b/>
      <sz val="16"/>
      <name val="Arial"/>
      <family val="2"/>
    </font>
    <font>
      <sz val="12"/>
      <color theme="1"/>
      <name val="Franklin Gothic Heavy"/>
      <family val="2"/>
    </font>
    <font>
      <i/>
      <sz val="11"/>
      <color indexed="8"/>
      <name val="Calibri"/>
      <family val="2"/>
    </font>
    <font>
      <b/>
      <i/>
      <sz val="11"/>
      <color indexed="8"/>
      <name val="Calibri"/>
      <family val="2"/>
    </font>
    <font>
      <b/>
      <sz val="11"/>
      <color indexed="8"/>
      <name val="Calibri"/>
      <family val="2"/>
    </font>
    <font>
      <sz val="8"/>
      <color indexed="8"/>
      <name val="Calibri"/>
      <family val="2"/>
    </font>
    <font>
      <b/>
      <sz val="8"/>
      <color indexed="8"/>
      <name val="Calibri"/>
      <family val="2"/>
    </font>
    <font>
      <b/>
      <sz val="10"/>
      <color theme="1"/>
      <name val="Calibri"/>
      <family val="2"/>
      <scheme val="minor"/>
    </font>
    <font>
      <i/>
      <sz val="10"/>
      <color indexed="8"/>
      <name val="Calibri"/>
      <family val="2"/>
    </font>
    <font>
      <b/>
      <sz val="10"/>
      <color indexed="8"/>
      <name val="Calibri"/>
      <family val="2"/>
    </font>
    <font>
      <sz val="8"/>
      <color theme="1"/>
      <name val="Calibri"/>
      <family val="2"/>
      <scheme val="minor"/>
    </font>
    <font>
      <sz val="8"/>
      <color theme="1"/>
      <name val="Calibri Light"/>
      <family val="2"/>
    </font>
    <font>
      <sz val="12"/>
      <color rgb="FFFF0000"/>
      <name val="Arial"/>
      <family val="2"/>
    </font>
    <font>
      <b/>
      <sz val="18"/>
      <color theme="1"/>
      <name val="Calibri"/>
      <family val="2"/>
      <scheme val="minor"/>
    </font>
    <font>
      <b/>
      <sz val="9"/>
      <color theme="1"/>
      <name val="Calibri"/>
      <family val="2"/>
      <scheme val="minor"/>
    </font>
    <font>
      <b/>
      <sz val="11"/>
      <color rgb="FF0000FF"/>
      <name val="Calibri"/>
      <family val="2"/>
      <scheme val="minor"/>
    </font>
    <font>
      <i/>
      <sz val="9"/>
      <color theme="1"/>
      <name val="Calibri Light"/>
      <family val="2"/>
    </font>
    <font>
      <b/>
      <sz val="11"/>
      <name val="Calibri"/>
      <family val="2"/>
      <scheme val="minor"/>
    </font>
    <font>
      <sz val="11"/>
      <color rgb="FFC00000"/>
      <name val="Calibri"/>
      <family val="2"/>
      <scheme val="minor"/>
    </font>
    <font>
      <sz val="11"/>
      <name val="Calibri"/>
      <family val="2"/>
      <scheme val="minor"/>
    </font>
    <font>
      <b/>
      <sz val="10"/>
      <color rgb="FF0000FF"/>
      <name val="Aptos"/>
      <family val="2"/>
    </font>
    <font>
      <b/>
      <sz val="10"/>
      <color rgb="FFC00000"/>
      <name val="Aptos"/>
      <family val="2"/>
    </font>
    <font>
      <sz val="12"/>
      <name val="Arial"/>
      <family val="2"/>
    </font>
    <font>
      <sz val="12"/>
      <color rgb="FF000000"/>
      <name val="Calibri"/>
      <family val="2"/>
    </font>
    <font>
      <b/>
      <sz val="12"/>
      <name val="Arial Narrow"/>
      <family val="2"/>
    </font>
    <font>
      <sz val="12"/>
      <color rgb="FF000000"/>
      <name val="Arial Narrow"/>
      <family val="2"/>
    </font>
    <font>
      <sz val="12"/>
      <name val="Arial Narrow"/>
      <family val="2"/>
    </font>
    <font>
      <sz val="12"/>
      <color rgb="FFFF0000"/>
      <name val="Calibri"/>
      <family val="2"/>
    </font>
    <font>
      <sz val="12"/>
      <color rgb="FFFF0000"/>
      <name val="Arial Narrow"/>
      <family val="2"/>
    </font>
    <font>
      <b/>
      <sz val="12"/>
      <color rgb="FFFF0000"/>
      <name val="Arial Narrow"/>
      <family val="2"/>
    </font>
    <font>
      <b/>
      <sz val="12"/>
      <name val="Calibri"/>
      <family val="2"/>
    </font>
    <font>
      <b/>
      <u/>
      <sz val="10"/>
      <color theme="10"/>
      <name val="Arial"/>
      <family val="2"/>
    </font>
    <font>
      <sz val="14"/>
      <name val="Arial"/>
      <family val="2"/>
    </font>
    <font>
      <b/>
      <sz val="14"/>
      <color indexed="12"/>
      <name val="Arial"/>
      <family val="2"/>
    </font>
    <font>
      <sz val="14"/>
      <color indexed="12"/>
      <name val="Arial"/>
      <family val="2"/>
    </font>
    <font>
      <b/>
      <sz val="26"/>
      <color theme="1"/>
      <name val="Calibri"/>
      <family val="2"/>
      <scheme val="minor"/>
    </font>
    <font>
      <b/>
      <sz val="18"/>
      <name val="Calibri"/>
      <family val="2"/>
      <scheme val="minor"/>
    </font>
    <font>
      <b/>
      <sz val="13"/>
      <color theme="1"/>
      <name val="Calibri"/>
      <family val="2"/>
      <scheme val="minor"/>
    </font>
    <font>
      <b/>
      <sz val="13"/>
      <color theme="2"/>
      <name val="Calibri"/>
      <family val="2"/>
      <scheme val="minor"/>
    </font>
    <font>
      <b/>
      <sz val="12"/>
      <color theme="0"/>
      <name val="Calibri"/>
      <family val="2"/>
      <scheme val="minor"/>
    </font>
    <font>
      <b/>
      <sz val="12"/>
      <name val="Calibri"/>
      <family val="2"/>
      <scheme val="minor"/>
    </font>
    <font>
      <sz val="14"/>
      <name val="Calibri"/>
      <family val="2"/>
      <scheme val="minor"/>
    </font>
    <font>
      <b/>
      <sz val="14"/>
      <color rgb="FF000000"/>
      <name val="Calibri"/>
      <family val="2"/>
    </font>
    <font>
      <b/>
      <sz val="10"/>
      <color rgb="FF006600"/>
      <name val="Aptos"/>
      <family val="2"/>
    </font>
    <font>
      <b/>
      <sz val="18"/>
      <name val="Aptos"/>
      <family val="2"/>
    </font>
    <font>
      <b/>
      <sz val="12"/>
      <color rgb="FFFF0000"/>
      <name val="Aptos"/>
      <family val="2"/>
    </font>
    <font>
      <sz val="10"/>
      <name val="Aptos"/>
      <family val="2"/>
    </font>
    <font>
      <b/>
      <sz val="16"/>
      <name val="Aptos"/>
      <family val="2"/>
    </font>
    <font>
      <b/>
      <sz val="14"/>
      <name val="Aptos"/>
      <family val="2"/>
    </font>
    <font>
      <u val="double"/>
      <sz val="11"/>
      <color rgb="FFFF0000"/>
      <name val="Aptos"/>
      <family val="2"/>
    </font>
    <font>
      <b/>
      <sz val="11"/>
      <color rgb="FF0000FF"/>
      <name val="Aptos"/>
      <family val="2"/>
    </font>
    <font>
      <b/>
      <sz val="10"/>
      <name val="Aptos"/>
      <family val="2"/>
    </font>
    <font>
      <sz val="10"/>
      <color rgb="FF0000FF"/>
      <name val="Aptos"/>
      <family val="2"/>
    </font>
    <font>
      <sz val="10"/>
      <color rgb="FFFF0000"/>
      <name val="Aptos"/>
      <family val="2"/>
    </font>
    <font>
      <b/>
      <sz val="8"/>
      <color rgb="FF006600"/>
      <name val="Aptos"/>
      <family val="2"/>
    </font>
    <font>
      <b/>
      <sz val="8"/>
      <color rgb="FFFF0000"/>
      <name val="Aptos"/>
      <family val="2"/>
    </font>
    <font>
      <b/>
      <sz val="10"/>
      <color indexed="10"/>
      <name val="Aptos"/>
      <family val="2"/>
    </font>
    <font>
      <b/>
      <sz val="8"/>
      <name val="Aptos"/>
      <family val="2"/>
    </font>
    <font>
      <b/>
      <u/>
      <sz val="10"/>
      <name val="Aptos"/>
      <family val="2"/>
    </font>
    <font>
      <b/>
      <u/>
      <sz val="10"/>
      <color rgb="FF0000FF"/>
      <name val="Aptos"/>
      <family val="2"/>
    </font>
    <font>
      <sz val="8.5"/>
      <name val="Aptos"/>
      <family val="2"/>
    </font>
    <font>
      <b/>
      <sz val="8"/>
      <color rgb="FF008000"/>
      <name val="Aptos"/>
      <family val="2"/>
    </font>
    <font>
      <sz val="12"/>
      <name val="Aptos"/>
      <family val="2"/>
    </font>
    <font>
      <b/>
      <sz val="12"/>
      <name val="Aptos"/>
      <family val="2"/>
    </font>
    <font>
      <b/>
      <sz val="10"/>
      <color rgb="FF008000"/>
      <name val="Aptos"/>
      <family val="2"/>
    </font>
    <font>
      <i/>
      <sz val="8"/>
      <name val="Aptos"/>
      <family val="2"/>
    </font>
    <font>
      <sz val="8"/>
      <name val="Aptos"/>
      <family val="2"/>
    </font>
    <font>
      <i/>
      <sz val="9"/>
      <name val="Aptos"/>
      <family val="2"/>
    </font>
    <font>
      <sz val="9"/>
      <name val="Aptos"/>
      <family val="2"/>
    </font>
    <font>
      <b/>
      <sz val="8"/>
      <color rgb="FF0000FF"/>
      <name val="Aptos"/>
      <family val="2"/>
    </font>
    <font>
      <b/>
      <sz val="10"/>
      <color rgb="FFFF0000"/>
      <name val="Aptos"/>
      <family val="2"/>
    </font>
    <font>
      <sz val="10"/>
      <color rgb="FF008000"/>
      <name val="Aptos"/>
      <family val="2"/>
    </font>
    <font>
      <b/>
      <sz val="10"/>
      <color indexed="16"/>
      <name val="Aptos"/>
      <family val="2"/>
    </font>
    <font>
      <sz val="10"/>
      <color rgb="FFC00000"/>
      <name val="Aptos"/>
      <family val="2"/>
    </font>
    <font>
      <i/>
      <sz val="10"/>
      <color rgb="FFC00000"/>
      <name val="Aptos"/>
      <family val="2"/>
    </font>
    <font>
      <sz val="8"/>
      <color theme="4" tint="0.59999389629810485"/>
      <name val="Aptos"/>
      <family val="2"/>
    </font>
    <font>
      <sz val="10"/>
      <color indexed="12"/>
      <name val="Aptos"/>
      <family val="2"/>
    </font>
    <font>
      <b/>
      <sz val="9"/>
      <name val="Aptos"/>
      <family val="2"/>
    </font>
    <font>
      <b/>
      <sz val="10"/>
      <color indexed="12"/>
      <name val="Aptos"/>
      <family val="2"/>
    </font>
    <font>
      <u val="double"/>
      <sz val="10"/>
      <name val="Aptos"/>
      <family val="2"/>
    </font>
    <font>
      <i/>
      <sz val="10"/>
      <color rgb="FF0000FF"/>
      <name val="Aptos"/>
      <family val="2"/>
    </font>
    <font>
      <b/>
      <u val="double"/>
      <sz val="10"/>
      <name val="Aptos"/>
      <family val="2"/>
    </font>
    <font>
      <u val="double"/>
      <sz val="9"/>
      <name val="Aptos"/>
      <family val="2"/>
    </font>
    <font>
      <b/>
      <sz val="10"/>
      <color theme="1"/>
      <name val="Aptos"/>
      <family val="2"/>
    </font>
    <font>
      <sz val="8"/>
      <color rgb="FF0000FF"/>
      <name val="Aptos"/>
      <family val="2"/>
    </font>
    <font>
      <b/>
      <sz val="9"/>
      <color rgb="FFC00000"/>
      <name val="Aptos"/>
      <family val="2"/>
    </font>
    <font>
      <sz val="12"/>
      <color rgb="FFFF0000"/>
      <name val="Aptos"/>
      <family val="2"/>
    </font>
    <font>
      <sz val="8"/>
      <color theme="5" tint="0.59999389629810485"/>
      <name val="Aptos"/>
      <family val="2"/>
    </font>
    <font>
      <sz val="10"/>
      <color indexed="9"/>
      <name val="Aptos"/>
      <family val="2"/>
    </font>
    <font>
      <b/>
      <sz val="11"/>
      <color theme="1"/>
      <name val="Aptos"/>
      <family val="2"/>
    </font>
    <font>
      <b/>
      <sz val="11"/>
      <name val="Aptos"/>
      <family val="2"/>
    </font>
    <font>
      <b/>
      <sz val="18"/>
      <name val="Aptos Black"/>
      <family val="2"/>
    </font>
    <font>
      <b/>
      <sz val="12"/>
      <color rgb="FF0000FF"/>
      <name val="Aptos"/>
      <family val="2"/>
    </font>
    <font>
      <b/>
      <sz val="12"/>
      <color rgb="FFC00000"/>
      <name val="Arial Narrow"/>
      <family val="2"/>
    </font>
    <font>
      <b/>
      <sz val="8"/>
      <color rgb="FFC00000"/>
      <name val="Aptos"/>
      <family val="2"/>
    </font>
    <font>
      <sz val="9"/>
      <color rgb="FFC00000"/>
      <name val="Aptos"/>
      <family val="2"/>
    </font>
    <font>
      <sz val="9.5"/>
      <color rgb="FFC00000"/>
      <name val="Aptos"/>
      <family val="2"/>
    </font>
    <font>
      <sz val="8"/>
      <color rgb="FFC00000"/>
      <name val="Aptos"/>
      <family val="2"/>
    </font>
    <font>
      <b/>
      <sz val="10"/>
      <color theme="5"/>
      <name val="Aptos"/>
      <family val="2"/>
    </font>
    <font>
      <b/>
      <u/>
      <sz val="9"/>
      <color theme="10"/>
      <name val="Arial"/>
      <family val="2"/>
    </font>
    <font>
      <b/>
      <sz val="10"/>
      <color rgb="FFC00000"/>
      <name val="Arial"/>
      <family val="2"/>
    </font>
    <font>
      <u/>
      <sz val="10"/>
      <name val="Arial"/>
      <family val="2"/>
    </font>
    <font>
      <b/>
      <u/>
      <sz val="10"/>
      <color rgb="FFC00000"/>
      <name val="Arial"/>
      <family val="2"/>
    </font>
    <font>
      <b/>
      <sz val="12"/>
      <color rgb="FFC00000"/>
      <name val="Aptos"/>
      <family val="2"/>
    </font>
    <font>
      <sz val="10"/>
      <color rgb="FF006600"/>
      <name val="Aptos"/>
      <family val="2"/>
    </font>
    <font>
      <b/>
      <sz val="14"/>
      <color theme="5"/>
      <name val="Aptos"/>
      <family val="2"/>
    </font>
    <font>
      <sz val="14"/>
      <color theme="5"/>
      <name val="Aptos"/>
      <family val="2"/>
    </font>
    <font>
      <b/>
      <sz val="16"/>
      <color theme="5"/>
      <name val="Aptos"/>
      <family val="2"/>
    </font>
    <font>
      <b/>
      <u/>
      <sz val="8"/>
      <color rgb="FFC00000"/>
      <name val="Arial"/>
      <family val="2"/>
    </font>
    <font>
      <b/>
      <u val="double"/>
      <sz val="10"/>
      <color rgb="FF0000FF"/>
      <name val="Aptos"/>
      <family val="2"/>
    </font>
    <font>
      <sz val="12"/>
      <color rgb="FFC00000"/>
      <name val="Calibri"/>
      <family val="2"/>
      <scheme val="minor"/>
    </font>
    <font>
      <b/>
      <sz val="12"/>
      <color rgb="FFC00000"/>
      <name val="Calibri"/>
      <family val="2"/>
      <scheme val="minor"/>
    </font>
    <font>
      <u/>
      <sz val="9"/>
      <color rgb="FF0000FF"/>
      <name val="Arial"/>
      <family val="2"/>
    </font>
    <font>
      <sz val="10"/>
      <color rgb="FF0000FF"/>
      <name val="Arial"/>
      <family val="2"/>
    </font>
    <font>
      <sz val="9"/>
      <color rgb="FF0000FF"/>
      <name val="Arial"/>
      <family val="2"/>
    </font>
    <font>
      <i/>
      <sz val="10"/>
      <color rgb="FF0000FF"/>
      <name val="Arial"/>
      <family val="2"/>
    </font>
    <font>
      <b/>
      <sz val="11"/>
      <color theme="5"/>
      <name val="Aptos"/>
      <family val="2"/>
    </font>
    <font>
      <b/>
      <u/>
      <sz val="12"/>
      <name val="Aptos"/>
      <family val="2"/>
    </font>
    <font>
      <sz val="11"/>
      <name val="Aptos"/>
      <family val="2"/>
    </font>
    <font>
      <sz val="11"/>
      <color theme="1"/>
      <name val="Aptos"/>
      <family val="2"/>
    </font>
    <font>
      <b/>
      <sz val="11"/>
      <color theme="1" tint="0.249977111117893"/>
      <name val="Aptos"/>
      <family val="2"/>
    </font>
    <font>
      <sz val="11"/>
      <color theme="1" tint="0.249977111117893"/>
      <name val="Aptos"/>
      <family val="2"/>
    </font>
    <font>
      <u/>
      <sz val="8"/>
      <color rgb="FFC00000"/>
      <name val="Aptos"/>
      <family val="2"/>
    </font>
    <font>
      <b/>
      <u/>
      <sz val="9.5"/>
      <color rgb="FFC00000"/>
      <name val="Aptos"/>
      <family val="2"/>
    </font>
    <font>
      <b/>
      <u/>
      <sz val="10"/>
      <color rgb="FF006600"/>
      <name val="Aptos"/>
      <family val="2"/>
    </font>
    <font>
      <sz val="8"/>
      <color rgb="FF006600"/>
      <name val="Aptos"/>
      <family val="2"/>
    </font>
    <font>
      <sz val="14"/>
      <color theme="5"/>
      <name val="Aptos Black"/>
      <family val="2"/>
    </font>
    <font>
      <sz val="10"/>
      <color theme="5"/>
      <name val="Aptos"/>
      <family val="2"/>
    </font>
    <font>
      <b/>
      <u/>
      <sz val="9"/>
      <color theme="10"/>
      <name val="Aptos"/>
      <family val="2"/>
    </font>
    <font>
      <b/>
      <sz val="10"/>
      <color rgb="FFFF00FF"/>
      <name val="Aptos"/>
      <family val="2"/>
    </font>
    <font>
      <sz val="10"/>
      <color rgb="FFFF00FF"/>
      <name val="Aptos"/>
      <family val="2"/>
    </font>
    <font>
      <b/>
      <sz val="10"/>
      <color rgb="FFFF00FF"/>
      <name val="Aptos Narrow"/>
      <family val="2"/>
    </font>
  </fonts>
  <fills count="53">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0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rgb="FF99FF66"/>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B2B2B2"/>
        <bgColor indexed="64"/>
      </patternFill>
    </fill>
    <fill>
      <patternFill patternType="solid">
        <fgColor theme="1"/>
        <bgColor indexed="64"/>
      </patternFill>
    </fill>
    <fill>
      <patternFill patternType="solid">
        <fgColor rgb="FFFFCCCC"/>
        <bgColor indexed="64"/>
      </patternFill>
    </fill>
    <fill>
      <patternFill patternType="solid">
        <fgColor theme="2" tint="-0.249977111117893"/>
        <bgColor indexed="64"/>
      </patternFill>
    </fill>
    <fill>
      <patternFill patternType="solid">
        <fgColor theme="6"/>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99FF"/>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theme="2" tint="-0.499984740745262"/>
        <bgColor indexed="64"/>
      </patternFill>
    </fill>
    <fill>
      <patternFill patternType="solid">
        <fgColor rgb="FFFF66FF"/>
        <bgColor indexed="64"/>
      </patternFill>
    </fill>
    <fill>
      <patternFill patternType="solid">
        <fgColor rgb="FFFFFB05"/>
        <bgColor indexed="64"/>
      </patternFill>
    </fill>
    <fill>
      <patternFill patternType="solid">
        <fgColor rgb="FF00B050"/>
        <bgColor indexed="64"/>
      </patternFill>
    </fill>
    <fill>
      <patternFill patternType="solid">
        <fgColor rgb="FF00CC00"/>
        <bgColor indexed="64"/>
      </patternFill>
    </fill>
    <fill>
      <patternFill patternType="solid">
        <fgColor rgb="FFFFCCFF"/>
        <bgColor indexed="64"/>
      </patternFill>
    </fill>
    <fill>
      <patternFill patternType="solid">
        <fgColor rgb="FFFF66CC"/>
        <bgColor indexed="64"/>
      </patternFill>
    </fill>
    <fill>
      <patternFill patternType="solid">
        <fgColor rgb="FFFFC000"/>
        <bgColor indexed="64"/>
      </patternFill>
    </fill>
  </fills>
  <borders count="20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hair">
        <color theme="0" tint="-0.499984740745262"/>
      </right>
      <top style="hair">
        <color theme="0" tint="-0.499984740745262"/>
      </top>
      <bottom style="hair">
        <color theme="0" tint="-0.499984740745262"/>
      </bottom>
      <diagonal/>
    </border>
    <border>
      <left style="thin">
        <color rgb="FF000000"/>
      </left>
      <right style="thin">
        <color rgb="FF000000"/>
      </right>
      <top style="thin">
        <color rgb="FF000000"/>
      </top>
      <bottom style="thin">
        <color rgb="FF000000"/>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medium">
        <color indexed="64"/>
      </left>
      <right style="hair">
        <color theme="0" tint="-0.499984740745262"/>
      </right>
      <top style="medium">
        <color indexed="64"/>
      </top>
      <bottom/>
      <diagonal/>
    </border>
    <border>
      <left style="medium">
        <color indexed="64"/>
      </left>
      <right style="hair">
        <color theme="0" tint="-0.499984740745262"/>
      </right>
      <top/>
      <bottom style="hair">
        <color theme="0" tint="-0.499984740745262"/>
      </bottom>
      <diagonal/>
    </border>
    <border>
      <left/>
      <right/>
      <top/>
      <bottom style="hair">
        <color theme="0" tint="-0.499984740745262"/>
      </bottom>
      <diagonal/>
    </border>
    <border>
      <left/>
      <right style="medium">
        <color indexed="64"/>
      </right>
      <top/>
      <bottom style="hair">
        <color theme="0" tint="-0.499984740745262"/>
      </bottom>
      <diagonal/>
    </border>
    <border>
      <left/>
      <right/>
      <top style="hair">
        <color theme="0" tint="-0.499984740745262"/>
      </top>
      <bottom style="hair">
        <color theme="0" tint="-0.499984740745262"/>
      </bottom>
      <diagonal/>
    </border>
    <border>
      <left/>
      <right style="medium">
        <color indexed="64"/>
      </right>
      <top style="hair">
        <color theme="0" tint="-0.499984740745262"/>
      </top>
      <bottom style="hair">
        <color theme="0" tint="-0.49998474074526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hair">
        <color theme="0" tint="-0.499984740745262"/>
      </left>
      <right/>
      <top/>
      <bottom style="hair">
        <color theme="0" tint="-0.499984740745262"/>
      </bottom>
      <diagonal/>
    </border>
    <border>
      <left/>
      <right style="thin">
        <color rgb="FFF8F8F8"/>
      </right>
      <top/>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right/>
      <top/>
      <bottom style="hair">
        <color theme="0" tint="-4.9989318521683403E-2"/>
      </bottom>
      <diagonal/>
    </border>
    <border>
      <left/>
      <right style="hair">
        <color theme="0" tint="-4.9989318521683403E-2"/>
      </right>
      <top/>
      <bottom style="hair">
        <color theme="0" tint="-4.9989318521683403E-2"/>
      </bottom>
      <diagonal/>
    </border>
    <border>
      <left/>
      <right style="thin">
        <color rgb="FFF8F8F8"/>
      </right>
      <top/>
      <bottom style="hair">
        <color theme="0" tint="-4.9989318521683403E-2"/>
      </bottom>
      <diagonal/>
    </border>
    <border>
      <left style="thin">
        <color rgb="FFF8F8F8"/>
      </left>
      <right/>
      <top/>
      <bottom style="hair">
        <color theme="0" tint="-4.9989318521683403E-2"/>
      </bottom>
      <diagonal/>
    </border>
    <border>
      <left/>
      <right style="thin">
        <color theme="0"/>
      </right>
      <top/>
      <bottom style="hair">
        <color theme="0" tint="-4.9989318521683403E-2"/>
      </bottom>
      <diagonal/>
    </border>
    <border>
      <left/>
      <right style="hair">
        <color theme="0" tint="-4.9989318521683403E-2"/>
      </right>
      <top/>
      <bottom style="thin">
        <color rgb="FFF8F8F8"/>
      </bottom>
      <diagonal/>
    </border>
    <border>
      <left style="thin">
        <color rgb="FFF8F8F8"/>
      </left>
      <right/>
      <top/>
      <bottom/>
      <diagonal/>
    </border>
    <border>
      <left style="thin">
        <color rgb="FFF8F8F8"/>
      </left>
      <right style="thin">
        <color rgb="FFF8F8F8"/>
      </right>
      <top/>
      <bottom/>
      <diagonal/>
    </border>
    <border>
      <left style="thin">
        <color rgb="FFF8F8F8"/>
      </left>
      <right/>
      <top/>
      <bottom style="thin">
        <color rgb="FFF8F8F8"/>
      </bottom>
      <diagonal/>
    </border>
    <border>
      <left/>
      <right/>
      <top style="hair">
        <color theme="0" tint="-4.9989318521683403E-2"/>
      </top>
      <bottom style="medium">
        <color indexed="64"/>
      </bottom>
      <diagonal/>
    </border>
    <border>
      <left/>
      <right style="thin">
        <color rgb="FFF8F8F8"/>
      </right>
      <top style="hair">
        <color theme="0" tint="-4.9989318521683403E-2"/>
      </top>
      <bottom style="medium">
        <color indexed="64"/>
      </bottom>
      <diagonal/>
    </border>
    <border>
      <left/>
      <right style="hair">
        <color theme="0" tint="-4.9989318521683403E-2"/>
      </right>
      <top/>
      <bottom/>
      <diagonal/>
    </border>
    <border>
      <left style="hair">
        <color theme="0"/>
      </left>
      <right/>
      <top style="hair">
        <color theme="0"/>
      </top>
      <bottom style="hair">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rgb="FFF8F8F8"/>
      </top>
      <bottom style="thin">
        <color rgb="FFF8F8F8"/>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hair">
        <color theme="0" tint="-4.9989318521683403E-2"/>
      </right>
      <top style="thin">
        <color rgb="FFF8F8F8"/>
      </top>
      <bottom/>
      <diagonal/>
    </border>
    <border>
      <left style="medium">
        <color indexed="64"/>
      </left>
      <right style="thin">
        <color indexed="64"/>
      </right>
      <top style="thin">
        <color theme="0" tint="-0.34998626667073579"/>
      </top>
      <bottom/>
      <diagonal/>
    </border>
    <border>
      <left style="thin">
        <color indexed="64"/>
      </left>
      <right style="thin">
        <color indexed="64"/>
      </right>
      <top style="thin">
        <color theme="0"/>
      </top>
      <bottom/>
      <diagonal/>
    </border>
    <border>
      <left style="thin">
        <color indexed="64"/>
      </left>
      <right style="thin">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1" tint="0.499984740745262"/>
      </right>
      <top style="thin">
        <color indexed="64"/>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indexed="64"/>
      </top>
      <bottom/>
      <diagonal/>
    </border>
    <border>
      <left style="thin">
        <color indexed="64"/>
      </left>
      <right style="thin">
        <color indexed="64"/>
      </right>
      <top/>
      <bottom/>
      <diagonal/>
    </border>
    <border>
      <left style="thin">
        <color indexed="64"/>
      </left>
      <right style="medium">
        <color indexed="64"/>
      </right>
      <top style="thin">
        <color theme="0" tint="-0.34998626667073579"/>
      </top>
      <bottom/>
      <diagonal/>
    </border>
    <border>
      <left style="medium">
        <color indexed="64"/>
      </left>
      <right style="thin">
        <color theme="1" tint="0.499984740745262"/>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right style="medium">
        <color indexed="64"/>
      </right>
      <top style="thin">
        <color indexed="64"/>
      </top>
      <bottom style="thin">
        <color theme="1" tint="0.34998626667073579"/>
      </bottom>
      <diagonal/>
    </border>
    <border>
      <left style="thin">
        <color theme="1" tint="0.499984740745262"/>
      </left>
      <right/>
      <top/>
      <bottom/>
      <diagonal/>
    </border>
    <border>
      <left style="thin">
        <color theme="1" tint="0.499984740745262"/>
      </left>
      <right style="medium">
        <color indexed="64"/>
      </right>
      <top/>
      <bottom/>
      <diagonal/>
    </border>
    <border>
      <left/>
      <right style="hair">
        <color theme="0" tint="-4.9989318521683403E-2"/>
      </right>
      <top style="thin">
        <color rgb="FFF8F8F8"/>
      </top>
      <bottom style="thin">
        <color rgb="FFF8F8F8"/>
      </bottom>
      <diagonal/>
    </border>
    <border>
      <left style="medium">
        <color indexed="64"/>
      </left>
      <right style="thin">
        <color indexed="64"/>
      </right>
      <top/>
      <bottom style="thin">
        <color theme="1" tint="0.34998626667073579"/>
      </bottom>
      <diagonal/>
    </border>
    <border>
      <left style="thin">
        <color indexed="64"/>
      </left>
      <right style="thin">
        <color indexed="64"/>
      </right>
      <top/>
      <bottom style="thin">
        <color theme="1" tint="0.34998626667073579"/>
      </bottom>
      <diagonal/>
    </border>
    <border>
      <left style="thin">
        <color indexed="64"/>
      </left>
      <right style="thin">
        <color indexed="64"/>
      </right>
      <top style="thin">
        <color theme="0"/>
      </top>
      <bottom style="thin">
        <color theme="0"/>
      </bottom>
      <diagonal/>
    </border>
    <border>
      <left/>
      <right style="medium">
        <color indexed="64"/>
      </right>
      <top/>
      <bottom style="thin">
        <color theme="1" tint="0.34998626667073579"/>
      </bottom>
      <diagonal/>
    </border>
    <border>
      <left style="thin">
        <color indexed="64"/>
      </left>
      <right style="thin">
        <color indexed="64"/>
      </right>
      <top/>
      <bottom style="thin">
        <color theme="0"/>
      </bottom>
      <diagonal/>
    </border>
    <border>
      <left/>
      <right style="medium">
        <color indexed="64"/>
      </right>
      <top style="thin">
        <color theme="1" tint="0.34998626667073579"/>
      </top>
      <bottom style="thin">
        <color theme="1" tint="0.34998626667073579"/>
      </bottom>
      <diagonal/>
    </border>
    <border>
      <left style="medium">
        <color indexed="64"/>
      </left>
      <right style="thin">
        <color indexed="64"/>
      </right>
      <top style="thin">
        <color theme="1" tint="0.34998626667073579"/>
      </top>
      <bottom style="thin">
        <color theme="1" tint="0.34998626667073579"/>
      </bottom>
      <diagonal/>
    </border>
    <border>
      <left style="thin">
        <color indexed="64"/>
      </left>
      <right style="thin">
        <color indexed="64"/>
      </right>
      <top style="thin">
        <color theme="1" tint="0.34998626667073579"/>
      </top>
      <bottom style="thin">
        <color theme="1" tint="0.34998626667073579"/>
      </bottom>
      <diagonal/>
    </border>
    <border>
      <left/>
      <right style="thin">
        <color theme="1" tint="0.499984740745262"/>
      </right>
      <top/>
      <bottom/>
      <diagonal/>
    </border>
    <border>
      <left style="medium">
        <color indexed="64"/>
      </left>
      <right style="thin">
        <color theme="1" tint="0.499984740745262"/>
      </right>
      <top/>
      <bottom style="thin">
        <color theme="0" tint="-0.249977111117893"/>
      </bottom>
      <diagonal/>
    </border>
    <border>
      <left style="thin">
        <color theme="1" tint="0.499984740745262"/>
      </left>
      <right style="thin">
        <color theme="1" tint="0.499984740745262"/>
      </right>
      <top/>
      <bottom style="thin">
        <color theme="0" tint="-0.249977111117893"/>
      </bottom>
      <diagonal/>
    </border>
    <border>
      <left/>
      <right/>
      <top/>
      <bottom style="thin">
        <color theme="0" tint="-0.249977111117893"/>
      </bottom>
      <diagonal/>
    </border>
    <border>
      <left/>
      <right style="thin">
        <color theme="1" tint="0.499984740745262"/>
      </right>
      <top/>
      <bottom style="thin">
        <color theme="0" tint="-0.249977111117893"/>
      </bottom>
      <diagonal/>
    </border>
    <border>
      <left/>
      <right style="medium">
        <color indexed="64"/>
      </right>
      <top/>
      <bottom style="thin">
        <color theme="0" tint="-0.249977111117893"/>
      </bottom>
      <diagonal/>
    </border>
    <border>
      <left style="thin">
        <color indexed="64"/>
      </left>
      <right style="thin">
        <color indexed="64"/>
      </right>
      <top/>
      <bottom style="thin">
        <color rgb="FFF8F8F8"/>
      </bottom>
      <diagonal/>
    </border>
    <border>
      <left/>
      <right style="medium">
        <color indexed="64"/>
      </right>
      <top style="thin">
        <color theme="1" tint="0.34998626667073579"/>
      </top>
      <bottom style="thin">
        <color rgb="FFF8F8F8"/>
      </bottom>
      <diagonal/>
    </border>
    <border>
      <left style="medium">
        <color indexed="64"/>
      </left>
      <right style="thin">
        <color theme="1" tint="0.499984740745262"/>
      </right>
      <top/>
      <bottom style="thin">
        <color rgb="FFF8F8F8"/>
      </bottom>
      <diagonal/>
    </border>
    <border>
      <left style="thin">
        <color theme="1" tint="0.499984740745262"/>
      </left>
      <right style="thin">
        <color theme="1" tint="0.499984740745262"/>
      </right>
      <top/>
      <bottom style="thin">
        <color rgb="FFF8F8F8"/>
      </bottom>
      <diagonal/>
    </border>
    <border>
      <left style="thin">
        <color theme="1" tint="0.499984740745262"/>
      </left>
      <right style="thin">
        <color theme="1" tint="0.499984740745262"/>
      </right>
      <top style="thin">
        <color theme="0" tint="-0.249977111117893"/>
      </top>
      <bottom/>
      <diagonal/>
    </border>
    <border>
      <left/>
      <right style="thin">
        <color theme="1" tint="0.499984740745262"/>
      </right>
      <top style="thin">
        <color theme="0" tint="-0.249977111117893"/>
      </top>
      <bottom/>
      <diagonal/>
    </border>
    <border>
      <left/>
      <right style="thin">
        <color theme="1" tint="0.499984740745262"/>
      </right>
      <top/>
      <bottom style="thin">
        <color rgb="FFF8F8F8"/>
      </bottom>
      <diagonal/>
    </border>
    <border>
      <left/>
      <right style="medium">
        <color indexed="64"/>
      </right>
      <top/>
      <bottom style="thin">
        <color rgb="FFF8F8F8"/>
      </bottom>
      <diagonal/>
    </border>
    <border>
      <left/>
      <right/>
      <top style="hair">
        <color theme="0"/>
      </top>
      <bottom style="hair">
        <color theme="0"/>
      </bottom>
      <diagonal/>
    </border>
    <border>
      <left style="medium">
        <color indexed="64"/>
      </left>
      <right style="thin">
        <color indexed="64"/>
      </right>
      <top style="thin">
        <color rgb="FFF8F8F8"/>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rgb="FFF8F8F8"/>
      </top>
      <bottom style="medium">
        <color indexed="64"/>
      </bottom>
      <diagonal/>
    </border>
    <border>
      <left/>
      <right style="medium">
        <color indexed="64"/>
      </right>
      <top style="thin">
        <color rgb="FFF8F8F8"/>
      </top>
      <bottom style="medium">
        <color indexed="64"/>
      </bottom>
      <diagonal/>
    </border>
    <border>
      <left style="medium">
        <color indexed="64"/>
      </left>
      <right style="thin">
        <color theme="1" tint="0.499984740745262"/>
      </right>
      <top/>
      <bottom style="medium">
        <color indexed="64"/>
      </bottom>
      <diagonal/>
    </border>
    <border>
      <left style="thin">
        <color theme="1" tint="0.499984740745262"/>
      </left>
      <right style="thin">
        <color theme="1" tint="0.499984740745262"/>
      </right>
      <top style="thin">
        <color rgb="FFF8F8F8"/>
      </top>
      <bottom style="medium">
        <color indexed="64"/>
      </bottom>
      <diagonal/>
    </border>
    <border>
      <left style="thin">
        <color theme="1" tint="0.499984740745262"/>
      </left>
      <right style="thin">
        <color theme="1" tint="0.499984740745262"/>
      </right>
      <top/>
      <bottom style="medium">
        <color indexed="64"/>
      </bottom>
      <diagonal/>
    </border>
    <border>
      <left/>
      <right style="thin">
        <color theme="1" tint="0.499984740745262"/>
      </right>
      <top style="thin">
        <color rgb="FFF8F8F8"/>
      </top>
      <bottom style="medium">
        <color indexed="64"/>
      </bottom>
      <diagonal/>
    </border>
    <border>
      <left/>
      <right style="hair">
        <color theme="0"/>
      </right>
      <top style="hair">
        <color theme="0"/>
      </top>
      <bottom style="hair">
        <color theme="0"/>
      </bottom>
      <diagonal/>
    </border>
    <border>
      <left/>
      <right style="thin">
        <color theme="1" tint="0.34998626667073579"/>
      </right>
      <top style="thin">
        <color rgb="FFF8F8F8"/>
      </top>
      <bottom/>
      <diagonal/>
    </border>
    <border>
      <left/>
      <right style="medium">
        <color theme="0" tint="-0.34998626667073579"/>
      </right>
      <top/>
      <bottom/>
      <diagonal/>
    </border>
    <border>
      <left/>
      <right style="thin">
        <color theme="1" tint="0.34998626667073579"/>
      </right>
      <top/>
      <bottom/>
      <diagonal/>
    </border>
    <border>
      <left style="thin">
        <color theme="1" tint="0.34998626667073579"/>
      </left>
      <right style="thin">
        <color rgb="FFF8F8F8"/>
      </right>
      <top/>
      <bottom/>
      <diagonal/>
    </border>
    <border>
      <left/>
      <right/>
      <top style="hair">
        <color theme="0" tint="-4.9989318521683403E-2"/>
      </top>
      <bottom/>
      <diagonal/>
    </border>
    <border>
      <left/>
      <right style="hair">
        <color theme="0" tint="-4.9989318521683403E-2"/>
      </right>
      <top style="hair">
        <color theme="0" tint="-4.9989318521683403E-2"/>
      </top>
      <bottom/>
      <diagonal/>
    </border>
    <border>
      <left style="hair">
        <color theme="0" tint="-0.499984740745262"/>
      </left>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style="thin">
        <color theme="2" tint="-0.499984740745262"/>
      </bottom>
      <diagonal/>
    </border>
    <border>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medium">
        <color theme="2" tint="-0.499984740745262"/>
      </right>
      <top/>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medium">
        <color theme="2" tint="-0.499984740745262"/>
      </left>
      <right/>
      <top/>
      <bottom/>
      <diagonal/>
    </border>
    <border>
      <left/>
      <right style="thin">
        <color theme="2" tint="-0.499984740745262"/>
      </right>
      <top/>
      <bottom/>
      <diagonal/>
    </border>
    <border>
      <left style="thin">
        <color theme="2" tint="-0.499984740745262"/>
      </left>
      <right/>
      <top style="thin">
        <color theme="2" tint="-0.499984740745262"/>
      </top>
      <bottom/>
      <diagonal/>
    </border>
    <border>
      <left/>
      <right style="medium">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bottom style="medium">
        <color theme="2" tint="-0.499984740745262"/>
      </bottom>
      <diagonal/>
    </border>
    <border>
      <left/>
      <right style="medium">
        <color theme="2" tint="-0.499984740745262"/>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medium">
        <color indexed="64"/>
      </right>
      <top style="hair">
        <color theme="0" tint="-0.499984740745262"/>
      </top>
      <bottom/>
      <diagonal/>
    </border>
    <border>
      <left style="medium">
        <color indexed="64"/>
      </left>
      <right style="hair">
        <color theme="0" tint="-0.499984740745262"/>
      </right>
      <top style="hair">
        <color theme="0" tint="-0.499984740745262"/>
      </top>
      <bottom/>
      <diagonal/>
    </border>
    <border>
      <left style="medium">
        <color indexed="64"/>
      </left>
      <right style="hair">
        <color indexed="64"/>
      </right>
      <top style="hair">
        <color indexed="64"/>
      </top>
      <bottom style="medium">
        <color indexed="64"/>
      </bottom>
      <diagonal/>
    </border>
    <border>
      <left style="medium">
        <color indexed="64"/>
      </left>
      <right style="hair">
        <color theme="0" tint="-0.499984740745262"/>
      </right>
      <top style="hair">
        <color theme="0" tint="-0.499984740745262"/>
      </top>
      <bottom style="hair">
        <color indexed="64"/>
      </bottom>
      <diagonal/>
    </border>
    <border>
      <left style="hair">
        <color indexed="64"/>
      </left>
      <right/>
      <top style="hair">
        <color theme="0" tint="-0.499984740745262"/>
      </top>
      <bottom/>
      <diagonal/>
    </border>
    <border>
      <left style="hair">
        <color indexed="64"/>
      </left>
      <right/>
      <top/>
      <bottom style="medium">
        <color indexed="64"/>
      </bottom>
      <diagonal/>
    </border>
    <border>
      <left/>
      <right/>
      <top style="hair">
        <color indexed="64"/>
      </top>
      <bottom style="medium">
        <color indexed="64"/>
      </bottom>
      <diagonal/>
    </border>
    <border>
      <left/>
      <right/>
      <top style="hair">
        <color theme="0" tint="-0.499984740745262"/>
      </top>
      <bottom style="medium">
        <color indexed="64"/>
      </bottom>
      <diagonal/>
    </border>
    <border>
      <left/>
      <right style="medium">
        <color indexed="64"/>
      </right>
      <top style="hair">
        <color theme="0" tint="-0.49998474074526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C00000"/>
      </left>
      <right style="medium">
        <color rgb="FFC00000"/>
      </right>
      <top style="medium">
        <color rgb="FFC00000"/>
      </top>
      <bottom style="medium">
        <color rgb="FFC00000"/>
      </bottom>
      <diagonal/>
    </border>
    <border>
      <left/>
      <right/>
      <top style="hair">
        <color rgb="FFFF0000"/>
      </top>
      <bottom/>
      <diagonal/>
    </border>
    <border>
      <left/>
      <right style="medium">
        <color rgb="FFC00000"/>
      </right>
      <top/>
      <bottom/>
      <diagonal/>
    </border>
    <border>
      <left style="medium">
        <color indexed="64"/>
      </left>
      <right style="hair">
        <color theme="0" tint="-0.499984740745262"/>
      </right>
      <top style="medium">
        <color indexed="64"/>
      </top>
      <bottom style="hair">
        <color theme="0" tint="-0.499984740745262"/>
      </bottom>
      <diagonal/>
    </border>
    <border>
      <left style="hair">
        <color theme="0" tint="-0.499984740745262"/>
      </left>
      <right/>
      <top style="medium">
        <color indexed="64"/>
      </top>
      <bottom style="hair">
        <color theme="0" tint="-0.4999847407452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rgb="FFFF0000"/>
      </top>
      <bottom style="medium">
        <color indexed="64"/>
      </bottom>
      <diagonal/>
    </border>
    <border>
      <left/>
      <right/>
      <top style="medium">
        <color indexed="64"/>
      </top>
      <bottom style="hair">
        <color rgb="FFFF0000"/>
      </bottom>
      <diagonal/>
    </border>
    <border>
      <left/>
      <right style="medium">
        <color indexed="64"/>
      </right>
      <top style="thin">
        <color indexed="64"/>
      </top>
      <bottom style="thin">
        <color indexed="64"/>
      </bottom>
      <diagonal/>
    </border>
  </borders>
  <cellStyleXfs count="5">
    <xf numFmtId="0" fontId="0" fillId="0" borderId="0"/>
    <xf numFmtId="44" fontId="2" fillId="0" borderId="0" applyFont="0" applyFill="0" applyBorder="0" applyAlignment="0" applyProtection="0"/>
    <xf numFmtId="44" fontId="7" fillId="0" borderId="0" applyFont="0" applyFill="0" applyBorder="0" applyAlignment="0" applyProtection="0"/>
    <xf numFmtId="0" fontId="15" fillId="0" borderId="0" applyNumberFormat="0" applyFill="0" applyBorder="0" applyAlignment="0" applyProtection="0"/>
    <xf numFmtId="9" fontId="2" fillId="0" borderId="0" applyFont="0" applyFill="0" applyBorder="0" applyAlignment="0" applyProtection="0"/>
  </cellStyleXfs>
  <cellXfs count="1782">
    <xf numFmtId="0" fontId="0" fillId="0" borderId="0" xfId="0"/>
    <xf numFmtId="0" fontId="3" fillId="0" borderId="0" xfId="0" applyFont="1"/>
    <xf numFmtId="0" fontId="0" fillId="0" borderId="0" xfId="0" applyAlignment="1">
      <alignment wrapText="1"/>
    </xf>
    <xf numFmtId="0" fontId="3" fillId="0" borderId="0" xfId="0" applyFont="1" applyAlignment="1">
      <alignment horizontal="center"/>
    </xf>
    <xf numFmtId="0" fontId="0" fillId="12" borderId="0" xfId="0" applyFill="1"/>
    <xf numFmtId="0" fontId="17" fillId="0" borderId="0" xfId="0" applyFont="1"/>
    <xf numFmtId="0" fontId="11" fillId="0" borderId="0" xfId="0" applyFont="1"/>
    <xf numFmtId="0" fontId="0" fillId="0" borderId="0" xfId="0"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top"/>
    </xf>
    <xf numFmtId="0" fontId="18" fillId="0" borderId="0" xfId="0" applyFont="1" applyAlignment="1">
      <alignment horizontal="left" wrapText="1"/>
    </xf>
    <xf numFmtId="0" fontId="16" fillId="0" borderId="0" xfId="0" applyFont="1" applyAlignment="1">
      <alignment horizontal="center"/>
    </xf>
    <xf numFmtId="0" fontId="0" fillId="0" borderId="0" xfId="0" applyAlignment="1">
      <alignment horizontal="center"/>
    </xf>
    <xf numFmtId="0" fontId="20" fillId="0" borderId="0" xfId="0" applyFont="1"/>
    <xf numFmtId="172" fontId="21" fillId="0" borderId="0" xfId="0" applyNumberFormat="1" applyFont="1"/>
    <xf numFmtId="168" fontId="20" fillId="0" borderId="0" xfId="0" applyNumberFormat="1" applyFont="1"/>
    <xf numFmtId="0" fontId="18" fillId="0" borderId="0" xfId="0" applyFont="1" applyAlignment="1">
      <alignment wrapText="1"/>
    </xf>
    <xf numFmtId="0" fontId="14" fillId="0" borderId="0" xfId="0" applyFont="1" applyAlignment="1">
      <alignment horizontal="left" vertical="center"/>
    </xf>
    <xf numFmtId="0" fontId="2" fillId="0" borderId="0" xfId="0" applyFont="1"/>
    <xf numFmtId="0" fontId="2" fillId="0" borderId="0" xfId="0" applyFont="1" applyAlignment="1">
      <alignment wrapText="1"/>
    </xf>
    <xf numFmtId="0" fontId="27" fillId="0" borderId="0" xfId="0" applyFont="1" applyAlignment="1">
      <alignment horizontal="left" vertical="center"/>
    </xf>
    <xf numFmtId="49" fontId="11" fillId="0" borderId="0" xfId="0" applyNumberFormat="1" applyFont="1" applyAlignment="1">
      <alignment horizontal="right" wrapText="1"/>
    </xf>
    <xf numFmtId="0" fontId="3" fillId="0" borderId="0" xfId="0" applyFont="1" applyAlignment="1">
      <alignment horizontal="left"/>
    </xf>
    <xf numFmtId="0" fontId="28" fillId="0" borderId="0" xfId="0" applyFont="1" applyAlignment="1">
      <alignment horizontal="left" vertical="center"/>
    </xf>
    <xf numFmtId="0" fontId="29" fillId="0" borderId="0" xfId="0" applyFont="1" applyAlignment="1">
      <alignment horizontal="left" vertical="center"/>
    </xf>
    <xf numFmtId="0" fontId="2"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horizontal="right" vertical="top"/>
    </xf>
    <xf numFmtId="0" fontId="2" fillId="0" borderId="0" xfId="0" applyFont="1" applyAlignment="1">
      <alignment horizontal="right" vertical="top" wrapText="1"/>
    </xf>
    <xf numFmtId="0" fontId="0" fillId="0" borderId="51" xfId="0" applyBorder="1"/>
    <xf numFmtId="0" fontId="0" fillId="0" borderId="52" xfId="0" applyBorder="1"/>
    <xf numFmtId="0" fontId="20" fillId="0" borderId="55" xfId="0" applyFont="1" applyBorder="1" applyAlignment="1">
      <alignment vertical="center"/>
    </xf>
    <xf numFmtId="0" fontId="23" fillId="0" borderId="58" xfId="0" applyFont="1" applyBorder="1" applyAlignment="1">
      <alignment vertical="center"/>
    </xf>
    <xf numFmtId="0" fontId="0" fillId="0" borderId="50" xfId="0" applyBorder="1"/>
    <xf numFmtId="0" fontId="0" fillId="0" borderId="59" xfId="0" applyBorder="1"/>
    <xf numFmtId="0" fontId="0" fillId="0" borderId="60" xfId="0" applyBorder="1"/>
    <xf numFmtId="0" fontId="0" fillId="0" borderId="61" xfId="0" applyBorder="1"/>
    <xf numFmtId="0" fontId="0" fillId="12" borderId="62" xfId="0" applyFill="1" applyBorder="1"/>
    <xf numFmtId="0" fontId="0" fillId="0" borderId="63" xfId="0" applyBorder="1"/>
    <xf numFmtId="0" fontId="0" fillId="0" borderId="64" xfId="0" applyBorder="1"/>
    <xf numFmtId="0" fontId="0" fillId="0" borderId="65" xfId="0" applyBorder="1"/>
    <xf numFmtId="0" fontId="16" fillId="36" borderId="66" xfId="0" applyFont="1" applyFill="1" applyBorder="1" applyAlignment="1">
      <alignment horizontal="center" vertical="center" wrapText="1"/>
    </xf>
    <xf numFmtId="0" fontId="16" fillId="12" borderId="67" xfId="0" applyFont="1" applyFill="1" applyBorder="1" applyAlignment="1">
      <alignment horizontal="center" vertical="center"/>
    </xf>
    <xf numFmtId="0" fontId="16" fillId="23" borderId="67"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12" borderId="67" xfId="0" applyFont="1" applyFill="1" applyBorder="1" applyAlignment="1">
      <alignment horizontal="center"/>
    </xf>
    <xf numFmtId="0" fontId="16" fillId="18" borderId="11" xfId="0" applyFont="1" applyFill="1" applyBorder="1" applyAlignment="1">
      <alignment horizontal="center" vertical="center" wrapText="1"/>
    </xf>
    <xf numFmtId="0" fontId="16" fillId="0" borderId="68" xfId="0" applyFont="1" applyBorder="1"/>
    <xf numFmtId="0" fontId="16" fillId="10" borderId="66" xfId="0" applyFont="1" applyFill="1" applyBorder="1" applyAlignment="1">
      <alignment horizontal="center" vertical="center"/>
    </xf>
    <xf numFmtId="0" fontId="16" fillId="12" borderId="69" xfId="0" applyFont="1" applyFill="1" applyBorder="1"/>
    <xf numFmtId="0" fontId="16" fillId="10" borderId="67" xfId="0" applyFont="1" applyFill="1" applyBorder="1" applyAlignment="1">
      <alignment horizontal="center" vertical="center"/>
    </xf>
    <xf numFmtId="0" fontId="16" fillId="0" borderId="10" xfId="0" applyFont="1" applyBorder="1" applyAlignment="1">
      <alignment horizontal="center" vertical="center"/>
    </xf>
    <xf numFmtId="0" fontId="16" fillId="10" borderId="70" xfId="0" applyFont="1" applyFill="1" applyBorder="1" applyAlignment="1">
      <alignment horizontal="center" vertical="center"/>
    </xf>
    <xf numFmtId="0" fontId="16" fillId="12" borderId="71" xfId="0" applyFont="1" applyFill="1" applyBorder="1" applyAlignment="1">
      <alignment horizontal="center" vertical="center"/>
    </xf>
    <xf numFmtId="0" fontId="16" fillId="0" borderId="69" xfId="0" applyFont="1" applyBorder="1" applyAlignment="1">
      <alignment horizontal="center" vertical="center"/>
    </xf>
    <xf numFmtId="0" fontId="16" fillId="10" borderId="67" xfId="0" applyFont="1" applyFill="1" applyBorder="1" applyAlignment="1">
      <alignment horizontal="center" vertical="center" wrapText="1"/>
    </xf>
    <xf numFmtId="0" fontId="16" fillId="10" borderId="72" xfId="0" applyFont="1" applyFill="1" applyBorder="1" applyAlignment="1">
      <alignment horizontal="center" vertical="center" wrapText="1"/>
    </xf>
    <xf numFmtId="0" fontId="0" fillId="0" borderId="73" xfId="0" applyBorder="1"/>
    <xf numFmtId="0" fontId="37" fillId="36" borderId="74" xfId="0" applyFont="1" applyFill="1" applyBorder="1" applyAlignment="1">
      <alignment horizontal="center" vertical="center" wrapText="1"/>
    </xf>
    <xf numFmtId="0" fontId="16" fillId="12" borderId="75" xfId="0" applyFont="1" applyFill="1" applyBorder="1" applyAlignment="1">
      <alignment horizontal="center" vertical="center"/>
    </xf>
    <xf numFmtId="0" fontId="37" fillId="23" borderId="76" xfId="0" applyFont="1" applyFill="1" applyBorder="1" applyAlignment="1">
      <alignment horizontal="center" vertical="center" wrapText="1"/>
    </xf>
    <xf numFmtId="0" fontId="37" fillId="3" borderId="76" xfId="0" applyFont="1" applyFill="1" applyBorder="1" applyAlignment="1">
      <alignment horizontal="center" vertical="center" wrapText="1"/>
    </xf>
    <xf numFmtId="0" fontId="16" fillId="12" borderId="75" xfId="0" applyFont="1" applyFill="1" applyBorder="1" applyAlignment="1">
      <alignment horizontal="center"/>
    </xf>
    <xf numFmtId="0" fontId="37" fillId="18" borderId="77" xfId="0" applyFont="1" applyFill="1" applyBorder="1" applyAlignment="1">
      <alignment horizontal="center" vertical="top" wrapText="1"/>
    </xf>
    <xf numFmtId="0" fontId="16" fillId="5" borderId="78" xfId="0" applyFont="1" applyFill="1" applyBorder="1" applyAlignment="1">
      <alignment vertical="center" wrapText="1"/>
    </xf>
    <xf numFmtId="0" fontId="16" fillId="12" borderId="79" xfId="0" applyFont="1" applyFill="1" applyBorder="1" applyAlignment="1">
      <alignment vertical="center" wrapText="1"/>
    </xf>
    <xf numFmtId="0" fontId="16" fillId="5" borderId="80" xfId="0" applyFont="1" applyFill="1" applyBorder="1" applyAlignment="1">
      <alignment vertical="center" wrapText="1"/>
    </xf>
    <xf numFmtId="0" fontId="16" fillId="5" borderId="13" xfId="0" applyFont="1" applyFill="1" applyBorder="1" applyAlignment="1">
      <alignment vertical="center" wrapText="1"/>
    </xf>
    <xf numFmtId="0" fontId="40" fillId="36" borderId="74" xfId="0" applyFont="1" applyFill="1" applyBorder="1" applyAlignment="1">
      <alignment horizontal="center" vertical="center" wrapText="1"/>
    </xf>
    <xf numFmtId="0" fontId="16" fillId="12" borderId="81" xfId="0" applyFont="1" applyFill="1" applyBorder="1" applyAlignment="1">
      <alignment horizontal="center" vertical="center"/>
    </xf>
    <xf numFmtId="0" fontId="40" fillId="23" borderId="81" xfId="0" applyFont="1" applyFill="1" applyBorder="1" applyAlignment="1">
      <alignment horizontal="center" vertical="center"/>
    </xf>
    <xf numFmtId="0" fontId="40" fillId="3" borderId="81" xfId="0" applyFont="1" applyFill="1" applyBorder="1" applyAlignment="1">
      <alignment horizontal="center" vertical="center" wrapText="1"/>
    </xf>
    <xf numFmtId="0" fontId="16" fillId="12" borderId="81" xfId="0" applyFont="1" applyFill="1" applyBorder="1" applyAlignment="1">
      <alignment horizontal="center"/>
    </xf>
    <xf numFmtId="0" fontId="40" fillId="18" borderId="82" xfId="0" applyFont="1" applyFill="1" applyBorder="1" applyAlignment="1">
      <alignment horizontal="center" vertical="center" wrapText="1"/>
    </xf>
    <xf numFmtId="0" fontId="16" fillId="5" borderId="83" xfId="0" applyFont="1" applyFill="1" applyBorder="1" applyAlignment="1">
      <alignment vertical="center" wrapText="1"/>
    </xf>
    <xf numFmtId="0" fontId="16" fillId="5" borderId="79" xfId="0" applyFont="1" applyFill="1" applyBorder="1" applyAlignment="1">
      <alignment vertical="center" wrapText="1"/>
    </xf>
    <xf numFmtId="0" fontId="16" fillId="12" borderId="0" xfId="0" applyFont="1" applyFill="1" applyAlignment="1">
      <alignment vertical="center" wrapText="1"/>
    </xf>
    <xf numFmtId="0" fontId="40" fillId="36" borderId="84" xfId="0" applyFont="1" applyFill="1" applyBorder="1" applyAlignment="1">
      <alignment horizontal="center" vertical="center" wrapText="1"/>
    </xf>
    <xf numFmtId="0" fontId="16" fillId="23" borderId="81" xfId="0" applyFont="1" applyFill="1" applyBorder="1" applyAlignment="1">
      <alignment horizontal="center" vertical="center"/>
    </xf>
    <xf numFmtId="0" fontId="40" fillId="18" borderId="85" xfId="0" applyFont="1" applyFill="1" applyBorder="1" applyAlignment="1">
      <alignment horizontal="center" vertical="center" wrapText="1"/>
    </xf>
    <xf numFmtId="0" fontId="37" fillId="0" borderId="51" xfId="0" applyFont="1" applyBorder="1" applyAlignment="1">
      <alignment horizontal="right"/>
    </xf>
    <xf numFmtId="0" fontId="16" fillId="0" borderId="65" xfId="0" applyFont="1" applyBorder="1" applyAlignment="1">
      <alignment horizontal="right"/>
    </xf>
    <xf numFmtId="10" fontId="16" fillId="36" borderId="86" xfId="0" applyNumberFormat="1" applyFont="1" applyFill="1" applyBorder="1" applyAlignment="1">
      <alignment horizontal="center"/>
    </xf>
    <xf numFmtId="0" fontId="0" fillId="12" borderId="75" xfId="0" applyFill="1" applyBorder="1"/>
    <xf numFmtId="0" fontId="0" fillId="12" borderId="81" xfId="0" applyFill="1" applyBorder="1"/>
    <xf numFmtId="10" fontId="16" fillId="15" borderId="87" xfId="0" applyNumberFormat="1" applyFont="1" applyFill="1" applyBorder="1" applyAlignment="1">
      <alignment horizontal="center"/>
    </xf>
    <xf numFmtId="10" fontId="16" fillId="18" borderId="88" xfId="0" applyNumberFormat="1" applyFont="1" applyFill="1" applyBorder="1" applyAlignment="1">
      <alignment horizontal="center"/>
    </xf>
    <xf numFmtId="0" fontId="0" fillId="0" borderId="68" xfId="0" applyBorder="1"/>
    <xf numFmtId="0" fontId="16" fillId="5" borderId="12" xfId="0" applyFont="1" applyFill="1" applyBorder="1" applyAlignment="1">
      <alignment vertical="center" wrapText="1"/>
    </xf>
    <xf numFmtId="0" fontId="16" fillId="5" borderId="89" xfId="0" applyFont="1" applyFill="1" applyBorder="1" applyAlignment="1">
      <alignment vertical="center" wrapText="1"/>
    </xf>
    <xf numFmtId="0" fontId="16" fillId="0" borderId="89" xfId="0" applyFont="1" applyBorder="1" applyAlignment="1">
      <alignment vertical="center" wrapText="1"/>
    </xf>
    <xf numFmtId="0" fontId="16" fillId="0" borderId="0" xfId="0" applyFont="1" applyAlignment="1">
      <alignment vertical="center" wrapText="1"/>
    </xf>
    <xf numFmtId="0" fontId="16" fillId="0" borderId="79" xfId="0" applyFont="1" applyBorder="1" applyAlignment="1">
      <alignment vertical="center" wrapText="1"/>
    </xf>
    <xf numFmtId="0" fontId="16" fillId="5" borderId="90" xfId="0" applyFont="1" applyFill="1" applyBorder="1" applyAlignment="1">
      <alignment vertical="center" wrapText="1"/>
    </xf>
    <xf numFmtId="0" fontId="0" fillId="0" borderId="91" xfId="0" applyBorder="1"/>
    <xf numFmtId="10" fontId="16" fillId="36" borderId="92" xfId="0" applyNumberFormat="1" applyFont="1" applyFill="1" applyBorder="1" applyAlignment="1">
      <alignment horizontal="center"/>
    </xf>
    <xf numFmtId="10" fontId="16" fillId="15" borderId="93" xfId="0" applyNumberFormat="1" applyFont="1" applyFill="1" applyBorder="1" applyAlignment="1">
      <alignment horizontal="center"/>
    </xf>
    <xf numFmtId="0" fontId="0" fillId="12" borderId="94" xfId="0" applyFill="1" applyBorder="1"/>
    <xf numFmtId="10" fontId="16" fillId="18" borderId="95" xfId="0" applyNumberFormat="1" applyFont="1" applyFill="1" applyBorder="1" applyAlignment="1">
      <alignment horizontal="center"/>
    </xf>
    <xf numFmtId="0" fontId="16" fillId="36" borderId="98" xfId="0" applyFont="1" applyFill="1" applyBorder="1" applyAlignment="1">
      <alignment horizontal="center"/>
    </xf>
    <xf numFmtId="9" fontId="16" fillId="15" borderId="99" xfId="0" applyNumberFormat="1" applyFont="1" applyFill="1" applyBorder="1" applyAlignment="1">
      <alignment horizontal="center"/>
    </xf>
    <xf numFmtId="0" fontId="16" fillId="18" borderId="97" xfId="0" applyFont="1" applyFill="1" applyBorder="1" applyAlignment="1">
      <alignment horizontal="center"/>
    </xf>
    <xf numFmtId="0" fontId="16" fillId="12" borderId="100" xfId="0" applyFont="1" applyFill="1" applyBorder="1" applyAlignment="1">
      <alignment vertical="center" wrapText="1"/>
    </xf>
    <xf numFmtId="0" fontId="16" fillId="5" borderId="100" xfId="0" applyFont="1" applyFill="1" applyBorder="1" applyAlignment="1">
      <alignment vertical="center" wrapText="1"/>
    </xf>
    <xf numFmtId="0" fontId="16" fillId="36" borderId="84" xfId="0" applyFont="1" applyFill="1" applyBorder="1" applyAlignment="1">
      <alignment horizontal="center"/>
    </xf>
    <xf numFmtId="9" fontId="16" fillId="15" borderId="81" xfId="0" applyNumberFormat="1" applyFont="1" applyFill="1" applyBorder="1" applyAlignment="1">
      <alignment horizontal="center"/>
    </xf>
    <xf numFmtId="0" fontId="16" fillId="18" borderId="13" xfId="0" applyFont="1" applyFill="1" applyBorder="1" applyAlignment="1">
      <alignment horizontal="center"/>
    </xf>
    <xf numFmtId="0" fontId="0" fillId="0" borderId="94" xfId="0" applyBorder="1"/>
    <xf numFmtId="0" fontId="0" fillId="0" borderId="75" xfId="0" applyBorder="1"/>
    <xf numFmtId="10" fontId="16" fillId="15" borderId="99" xfId="0" applyNumberFormat="1" applyFont="1" applyFill="1" applyBorder="1" applyAlignment="1">
      <alignment horizontal="center"/>
    </xf>
    <xf numFmtId="0" fontId="16" fillId="5" borderId="101" xfId="0" applyFont="1" applyFill="1" applyBorder="1" applyAlignment="1">
      <alignment vertical="center" wrapText="1"/>
    </xf>
    <xf numFmtId="0" fontId="16" fillId="12" borderId="102" xfId="0" applyFont="1" applyFill="1" applyBorder="1" applyAlignment="1">
      <alignment vertical="center" wrapText="1"/>
    </xf>
    <xf numFmtId="0" fontId="16" fillId="5" borderId="102" xfId="0" applyFont="1" applyFill="1" applyBorder="1" applyAlignment="1">
      <alignment vertical="center" wrapText="1"/>
    </xf>
    <xf numFmtId="0" fontId="16" fillId="12" borderId="103" xfId="0" applyFont="1" applyFill="1" applyBorder="1" applyAlignment="1">
      <alignment vertical="center" wrapText="1"/>
    </xf>
    <xf numFmtId="0" fontId="16" fillId="12" borderId="104" xfId="0" applyFont="1" applyFill="1" applyBorder="1" applyAlignment="1">
      <alignment vertical="center" wrapText="1"/>
    </xf>
    <xf numFmtId="0" fontId="16" fillId="5" borderId="104" xfId="0" applyFont="1" applyFill="1" applyBorder="1" applyAlignment="1">
      <alignment vertical="center" wrapText="1"/>
    </xf>
    <xf numFmtId="0" fontId="16" fillId="5" borderId="105" xfId="0" applyFont="1" applyFill="1" applyBorder="1" applyAlignment="1">
      <alignment vertical="center" wrapText="1"/>
    </xf>
    <xf numFmtId="0" fontId="16" fillId="0" borderId="51" xfId="0" applyFont="1" applyBorder="1"/>
    <xf numFmtId="0" fontId="16" fillId="0" borderId="65" xfId="0" applyFont="1" applyBorder="1"/>
    <xf numFmtId="0" fontId="0" fillId="0" borderId="96" xfId="0" applyBorder="1"/>
    <xf numFmtId="0" fontId="16" fillId="15" borderId="81" xfId="0" applyFont="1" applyFill="1" applyBorder="1" applyAlignment="1">
      <alignment horizontal="center"/>
    </xf>
    <xf numFmtId="0" fontId="0" fillId="0" borderId="106" xfId="0" applyBorder="1"/>
    <xf numFmtId="0" fontId="16" fillId="18" borderId="107" xfId="0" applyFont="1" applyFill="1" applyBorder="1" applyAlignment="1">
      <alignment horizontal="center"/>
    </xf>
    <xf numFmtId="0" fontId="0" fillId="5" borderId="108" xfId="0" applyFill="1" applyBorder="1"/>
    <xf numFmtId="0" fontId="0" fillId="12" borderId="79" xfId="0" applyFill="1" applyBorder="1"/>
    <xf numFmtId="0" fontId="0" fillId="5" borderId="109" xfId="0" applyFill="1" applyBorder="1"/>
    <xf numFmtId="0" fontId="0" fillId="0" borderId="110" xfId="0" applyBorder="1"/>
    <xf numFmtId="0" fontId="0" fillId="0" borderId="111" xfId="0" applyBorder="1"/>
    <xf numFmtId="0" fontId="0" fillId="5" borderId="112" xfId="0" applyFill="1" applyBorder="1"/>
    <xf numFmtId="0" fontId="0" fillId="0" borderId="79" xfId="0" applyBorder="1"/>
    <xf numFmtId="0" fontId="0" fillId="5" borderId="113" xfId="0" applyFill="1" applyBorder="1"/>
    <xf numFmtId="0" fontId="16" fillId="0" borderId="51" xfId="0" applyFont="1" applyBorder="1" applyAlignment="1">
      <alignment horizontal="right"/>
    </xf>
    <xf numFmtId="0" fontId="16" fillId="0" borderId="114" xfId="0" applyFont="1" applyBorder="1" applyAlignment="1">
      <alignment horizontal="right"/>
    </xf>
    <xf numFmtId="10" fontId="16" fillId="36" borderId="115" xfId="0" applyNumberFormat="1" applyFont="1" applyFill="1" applyBorder="1" applyAlignment="1">
      <alignment horizontal="center"/>
    </xf>
    <xf numFmtId="0" fontId="0" fillId="0" borderId="116" xfId="0" applyBorder="1" applyAlignment="1">
      <alignment horizontal="center"/>
    </xf>
    <xf numFmtId="10" fontId="16" fillId="23" borderId="116" xfId="4" applyNumberFormat="1" applyFont="1" applyFill="1" applyBorder="1" applyAlignment="1">
      <alignment horizontal="center"/>
    </xf>
    <xf numFmtId="10" fontId="16" fillId="15" borderId="117" xfId="0" applyNumberFormat="1" applyFont="1" applyFill="1" applyBorder="1" applyAlignment="1">
      <alignment horizontal="center"/>
    </xf>
    <xf numFmtId="0" fontId="0" fillId="0" borderId="117" xfId="0" applyBorder="1" applyAlignment="1">
      <alignment horizontal="center"/>
    </xf>
    <xf numFmtId="10" fontId="16" fillId="18" borderId="118" xfId="0" applyNumberFormat="1" applyFont="1" applyFill="1" applyBorder="1" applyAlignment="1">
      <alignment horizontal="center"/>
    </xf>
    <xf numFmtId="0" fontId="0" fillId="0" borderId="68" xfId="0" applyBorder="1" applyAlignment="1">
      <alignment horizontal="center"/>
    </xf>
    <xf numFmtId="0" fontId="0" fillId="0" borderId="120" xfId="0" applyBorder="1" applyAlignment="1">
      <alignment horizontal="center"/>
    </xf>
    <xf numFmtId="0" fontId="0" fillId="0" borderId="122" xfId="0" applyBorder="1" applyAlignment="1">
      <alignment horizontal="center"/>
    </xf>
    <xf numFmtId="0" fontId="16" fillId="0" borderId="123" xfId="0" applyFont="1" applyBorder="1" applyAlignment="1">
      <alignment horizontal="right"/>
    </xf>
    <xf numFmtId="10" fontId="16" fillId="0" borderId="0" xfId="0" applyNumberFormat="1" applyFont="1" applyAlignment="1">
      <alignment horizontal="center"/>
    </xf>
    <xf numFmtId="0" fontId="16" fillId="0" borderId="50" xfId="0" applyFont="1" applyBorder="1" applyAlignment="1">
      <alignment horizontal="center"/>
    </xf>
    <xf numFmtId="10" fontId="16" fillId="0" borderId="59" xfId="0" applyNumberFormat="1" applyFont="1" applyBorder="1" applyAlignment="1">
      <alignment horizontal="center"/>
    </xf>
    <xf numFmtId="0" fontId="16" fillId="0" borderId="124" xfId="0" applyFont="1" applyBorder="1" applyAlignment="1">
      <alignment horizontal="center"/>
    </xf>
    <xf numFmtId="0" fontId="16" fillId="0" borderId="125" xfId="0" applyFont="1" applyBorder="1" applyAlignment="1">
      <alignment horizontal="center"/>
    </xf>
    <xf numFmtId="0" fontId="16" fillId="0" borderId="126" xfId="0" applyFont="1" applyBorder="1" applyAlignment="1">
      <alignment horizontal="center"/>
    </xf>
    <xf numFmtId="10" fontId="16" fillId="0" borderId="127" xfId="0" applyNumberFormat="1" applyFont="1" applyBorder="1" applyAlignment="1">
      <alignment horizontal="center"/>
    </xf>
    <xf numFmtId="0" fontId="40" fillId="0" borderId="53" xfId="0" applyFont="1" applyBorder="1"/>
    <xf numFmtId="0" fontId="40" fillId="0" borderId="114" xfId="0" applyFont="1" applyBorder="1"/>
    <xf numFmtId="0" fontId="40" fillId="0" borderId="0" xfId="0" applyFont="1"/>
    <xf numFmtId="0" fontId="40" fillId="0" borderId="73" xfId="0" applyFont="1" applyBorder="1"/>
    <xf numFmtId="0" fontId="23" fillId="0" borderId="0" xfId="0" applyFont="1" applyAlignment="1">
      <alignment vertical="center"/>
    </xf>
    <xf numFmtId="0" fontId="44" fillId="5" borderId="83" xfId="0" applyFont="1" applyFill="1" applyBorder="1" applyAlignment="1">
      <alignment vertical="center" wrapText="1"/>
    </xf>
    <xf numFmtId="0" fontId="44" fillId="12" borderId="79" xfId="0" applyFont="1" applyFill="1" applyBorder="1" applyAlignment="1">
      <alignment vertical="center" wrapText="1"/>
    </xf>
    <xf numFmtId="0" fontId="44" fillId="5" borderId="79" xfId="0" applyFont="1" applyFill="1" applyBorder="1" applyAlignment="1">
      <alignment vertical="center" wrapText="1"/>
    </xf>
    <xf numFmtId="0" fontId="44" fillId="12" borderId="0" xfId="0" applyFont="1" applyFill="1" applyAlignment="1">
      <alignment vertical="center" wrapText="1"/>
    </xf>
    <xf numFmtId="0" fontId="44" fillId="12" borderId="100" xfId="0" applyFont="1" applyFill="1" applyBorder="1" applyAlignment="1">
      <alignment vertical="center" wrapText="1"/>
    </xf>
    <xf numFmtId="0" fontId="44" fillId="5" borderId="100" xfId="0" applyFont="1" applyFill="1" applyBorder="1" applyAlignment="1">
      <alignment vertical="center" wrapText="1"/>
    </xf>
    <xf numFmtId="0" fontId="44" fillId="5" borderId="13" xfId="0" applyFont="1" applyFill="1" applyBorder="1" applyAlignment="1">
      <alignment vertical="center" wrapText="1"/>
    </xf>
    <xf numFmtId="10" fontId="45" fillId="5" borderId="119" xfId="0" applyNumberFormat="1" applyFont="1" applyFill="1" applyBorder="1" applyAlignment="1">
      <alignment horizontal="center"/>
    </xf>
    <xf numFmtId="0" fontId="45" fillId="12" borderId="120" xfId="0" applyFont="1" applyFill="1" applyBorder="1" applyAlignment="1">
      <alignment horizontal="center"/>
    </xf>
    <xf numFmtId="10" fontId="45" fillId="5" borderId="121" xfId="0" applyNumberFormat="1" applyFont="1" applyFill="1" applyBorder="1" applyAlignment="1">
      <alignment horizontal="center"/>
    </xf>
    <xf numFmtId="10" fontId="45" fillId="5" borderId="120" xfId="0" applyNumberFormat="1" applyFont="1" applyFill="1" applyBorder="1" applyAlignment="1">
      <alignment horizontal="center"/>
    </xf>
    <xf numFmtId="10" fontId="45" fillId="5" borderId="122" xfId="0" applyNumberFormat="1" applyFont="1" applyFill="1" applyBorder="1" applyAlignment="1">
      <alignment horizontal="center"/>
    </xf>
    <xf numFmtId="10" fontId="45" fillId="5" borderId="118" xfId="0" applyNumberFormat="1" applyFont="1" applyFill="1" applyBorder="1" applyAlignment="1">
      <alignment horizontal="center"/>
    </xf>
    <xf numFmtId="0" fontId="46" fillId="0" borderId="0" xfId="0" applyFont="1"/>
    <xf numFmtId="0" fontId="0" fillId="0" borderId="128" xfId="0" applyBorder="1"/>
    <xf numFmtId="0" fontId="0" fillId="0" borderId="129" xfId="0" applyBorder="1"/>
    <xf numFmtId="0" fontId="18" fillId="0" borderId="0" xfId="0" applyFont="1" applyAlignment="1">
      <alignment horizontal="left" vertical="center" wrapText="1"/>
    </xf>
    <xf numFmtId="10" fontId="1" fillId="23" borderId="87" xfId="4" applyNumberFormat="1" applyFont="1" applyFill="1" applyBorder="1" applyAlignment="1">
      <alignment horizontal="center"/>
    </xf>
    <xf numFmtId="10" fontId="1" fillId="23" borderId="93" xfId="4" applyNumberFormat="1" applyFont="1" applyFill="1" applyBorder="1" applyAlignment="1">
      <alignment horizontal="center"/>
    </xf>
    <xf numFmtId="10" fontId="47" fillId="36" borderId="92" xfId="0" applyNumberFormat="1" applyFont="1" applyFill="1" applyBorder="1" applyAlignment="1">
      <alignment horizontal="center"/>
    </xf>
    <xf numFmtId="0" fontId="48" fillId="12" borderId="75" xfId="0" applyFont="1" applyFill="1" applyBorder="1"/>
    <xf numFmtId="10" fontId="49" fillId="23" borderId="93" xfId="4" applyNumberFormat="1" applyFont="1" applyFill="1" applyBorder="1" applyAlignment="1">
      <alignment horizontal="center"/>
    </xf>
    <xf numFmtId="0" fontId="49" fillId="12" borderId="75" xfId="0" applyFont="1" applyFill="1" applyBorder="1"/>
    <xf numFmtId="10" fontId="47" fillId="15" borderId="93" xfId="0" applyNumberFormat="1" applyFont="1" applyFill="1" applyBorder="1" applyAlignment="1">
      <alignment horizontal="center"/>
    </xf>
    <xf numFmtId="0" fontId="48" fillId="12" borderId="96" xfId="0" applyFont="1" applyFill="1" applyBorder="1"/>
    <xf numFmtId="10" fontId="47" fillId="18" borderId="97" xfId="0" applyNumberFormat="1" applyFont="1" applyFill="1" applyBorder="1" applyAlignment="1">
      <alignment horizontal="center"/>
    </xf>
    <xf numFmtId="10" fontId="1" fillId="23" borderId="99" xfId="4" applyNumberFormat="1" applyFont="1" applyFill="1" applyBorder="1" applyAlignment="1">
      <alignment horizontal="center"/>
    </xf>
    <xf numFmtId="10" fontId="1" fillId="23" borderId="81" xfId="4" applyNumberFormat="1" applyFont="1" applyFill="1" applyBorder="1" applyAlignment="1">
      <alignment horizontal="center"/>
    </xf>
    <xf numFmtId="0" fontId="18" fillId="0" borderId="0" xfId="0" applyFont="1" applyAlignment="1">
      <alignment horizontal="left" vertical="top"/>
    </xf>
    <xf numFmtId="0" fontId="18" fillId="0" borderId="0" xfId="0" applyFont="1" applyAlignment="1">
      <alignment vertical="center" wrapText="1"/>
    </xf>
    <xf numFmtId="0" fontId="18" fillId="0" borderId="0" xfId="0" applyFont="1" applyAlignment="1">
      <alignment horizontal="left" vertical="top" wrapText="1"/>
    </xf>
    <xf numFmtId="0" fontId="3" fillId="0" borderId="0" xfId="0" applyFont="1" applyAlignment="1">
      <alignment horizontal="right" vertical="top"/>
    </xf>
    <xf numFmtId="0" fontId="52" fillId="0" borderId="34" xfId="0" applyFont="1" applyBorder="1" applyAlignment="1">
      <alignment horizontal="left" vertical="center" wrapText="1"/>
    </xf>
    <xf numFmtId="0" fontId="52" fillId="0" borderId="0" xfId="0" applyFont="1" applyAlignment="1">
      <alignment horizontal="left" vertical="top"/>
    </xf>
    <xf numFmtId="0" fontId="52" fillId="0" borderId="34" xfId="0" applyFont="1" applyBorder="1" applyAlignment="1">
      <alignment horizontal="left" vertical="top" wrapText="1"/>
    </xf>
    <xf numFmtId="1" fontId="53" fillId="0" borderId="34" xfId="0" applyNumberFormat="1" applyFont="1" applyBorder="1" applyAlignment="1">
      <alignment horizontal="center" vertical="top" shrinkToFit="1"/>
    </xf>
    <xf numFmtId="1" fontId="55" fillId="0" borderId="34" xfId="0" applyNumberFormat="1" applyFont="1" applyBorder="1" applyAlignment="1">
      <alignment horizontal="right" vertical="top" shrinkToFit="1"/>
    </xf>
    <xf numFmtId="0" fontId="56" fillId="0" borderId="34" xfId="0" applyFont="1" applyBorder="1" applyAlignment="1">
      <alignment horizontal="center" vertical="top" wrapText="1"/>
    </xf>
    <xf numFmtId="0" fontId="56" fillId="0" borderId="34" xfId="0" applyFont="1" applyBorder="1" applyAlignment="1">
      <alignment horizontal="left" vertical="top" wrapText="1"/>
    </xf>
    <xf numFmtId="1" fontId="55" fillId="0" borderId="34" xfId="0" applyNumberFormat="1" applyFont="1" applyBorder="1" applyAlignment="1">
      <alignment horizontal="center" vertical="top" shrinkToFit="1"/>
    </xf>
    <xf numFmtId="170" fontId="55" fillId="0" borderId="34" xfId="0" applyNumberFormat="1" applyFont="1" applyBorder="1" applyAlignment="1">
      <alignment horizontal="center" vertical="top" shrinkToFit="1"/>
    </xf>
    <xf numFmtId="171" fontId="55" fillId="0" borderId="34" xfId="0" applyNumberFormat="1" applyFont="1" applyBorder="1" applyAlignment="1">
      <alignment horizontal="center" vertical="top" shrinkToFit="1"/>
    </xf>
    <xf numFmtId="2" fontId="55" fillId="0" borderId="34" xfId="0" applyNumberFormat="1" applyFont="1" applyBorder="1" applyAlignment="1">
      <alignment horizontal="center" vertical="top" shrinkToFit="1"/>
    </xf>
    <xf numFmtId="0" fontId="52" fillId="0" borderId="34" xfId="0" applyFont="1" applyBorder="1" applyAlignment="1">
      <alignment horizontal="left" wrapText="1"/>
    </xf>
    <xf numFmtId="1" fontId="55" fillId="0" borderId="34" xfId="0" applyNumberFormat="1" applyFont="1" applyBorder="1" applyAlignment="1">
      <alignment horizontal="left" vertical="top" indent="1" shrinkToFit="1"/>
    </xf>
    <xf numFmtId="1" fontId="57" fillId="0" borderId="34" xfId="0" applyNumberFormat="1" applyFont="1" applyBorder="1" applyAlignment="1">
      <alignment horizontal="center" vertical="top" shrinkToFit="1"/>
    </xf>
    <xf numFmtId="1" fontId="58" fillId="0" borderId="34" xfId="0" applyNumberFormat="1" applyFont="1" applyBorder="1" applyAlignment="1">
      <alignment horizontal="center" vertical="top" shrinkToFit="1"/>
    </xf>
    <xf numFmtId="0" fontId="58" fillId="0" borderId="34" xfId="0" applyFont="1" applyBorder="1" applyAlignment="1">
      <alignment horizontal="center" vertical="top" wrapText="1"/>
    </xf>
    <xf numFmtId="0" fontId="42" fillId="0" borderId="34" xfId="0" applyFont="1" applyBorder="1" applyAlignment="1">
      <alignment horizontal="left" vertical="top" wrapText="1"/>
    </xf>
    <xf numFmtId="0" fontId="42" fillId="0" borderId="34" xfId="0" applyFont="1" applyBorder="1" applyAlignment="1">
      <alignment horizontal="left" wrapText="1"/>
    </xf>
    <xf numFmtId="0" fontId="42" fillId="0" borderId="0" xfId="0" applyFont="1" applyAlignment="1">
      <alignment horizontal="left" vertical="top"/>
    </xf>
    <xf numFmtId="170" fontId="58" fillId="0" borderId="34" xfId="0" applyNumberFormat="1" applyFont="1" applyBorder="1" applyAlignment="1">
      <alignment horizontal="center" vertical="top" shrinkToFit="1"/>
    </xf>
    <xf numFmtId="171" fontId="58" fillId="0" borderId="34" xfId="0" applyNumberFormat="1" applyFont="1" applyBorder="1" applyAlignment="1">
      <alignment horizontal="center" vertical="top" shrinkToFit="1"/>
    </xf>
    <xf numFmtId="2" fontId="58" fillId="0" borderId="34" xfId="0" applyNumberFormat="1" applyFont="1" applyBorder="1" applyAlignment="1">
      <alignment horizontal="center" vertical="top" shrinkToFit="1"/>
    </xf>
    <xf numFmtId="0" fontId="42" fillId="0" borderId="34" xfId="0" applyFont="1" applyBorder="1" applyAlignment="1">
      <alignment horizontal="left" vertical="center" wrapText="1"/>
    </xf>
    <xf numFmtId="0" fontId="52" fillId="0" borderId="131" xfId="0" applyFont="1" applyBorder="1" applyAlignment="1">
      <alignment horizontal="left" wrapText="1"/>
    </xf>
    <xf numFmtId="1" fontId="53" fillId="0" borderId="132" xfId="0" applyNumberFormat="1" applyFont="1" applyBorder="1" applyAlignment="1">
      <alignment horizontal="center" vertical="top" shrinkToFit="1"/>
    </xf>
    <xf numFmtId="1" fontId="55" fillId="0" borderId="132" xfId="0" applyNumberFormat="1" applyFont="1" applyBorder="1" applyAlignment="1">
      <alignment horizontal="center" vertical="top" shrinkToFit="1"/>
    </xf>
    <xf numFmtId="0" fontId="56" fillId="0" borderId="132" xfId="0" applyFont="1" applyBorder="1" applyAlignment="1">
      <alignment horizontal="center" vertical="top" wrapText="1"/>
    </xf>
    <xf numFmtId="0" fontId="52" fillId="0" borderId="132" xfId="0" applyFont="1" applyBorder="1" applyAlignment="1">
      <alignment horizontal="left" vertical="top" wrapText="1"/>
    </xf>
    <xf numFmtId="170" fontId="55" fillId="0" borderId="132" xfId="0" applyNumberFormat="1" applyFont="1" applyBorder="1" applyAlignment="1">
      <alignment horizontal="center" vertical="top" shrinkToFit="1"/>
    </xf>
    <xf numFmtId="171" fontId="55" fillId="0" borderId="132" xfId="0" applyNumberFormat="1" applyFont="1" applyBorder="1" applyAlignment="1">
      <alignment horizontal="center" vertical="top" shrinkToFit="1"/>
    </xf>
    <xf numFmtId="2" fontId="55" fillId="0" borderId="132" xfId="0" applyNumberFormat="1" applyFont="1" applyBorder="1" applyAlignment="1">
      <alignment horizontal="center" vertical="top" shrinkToFit="1"/>
    </xf>
    <xf numFmtId="0" fontId="52" fillId="0" borderId="132" xfId="0" applyFont="1" applyBorder="1" applyAlignment="1">
      <alignment horizontal="left" vertical="center" wrapText="1"/>
    </xf>
    <xf numFmtId="1" fontId="53" fillId="15" borderId="133" xfId="0" applyNumberFormat="1" applyFont="1" applyFill="1" applyBorder="1" applyAlignment="1">
      <alignment horizontal="center" vertical="center" shrinkToFit="1"/>
    </xf>
    <xf numFmtId="0" fontId="52" fillId="15" borderId="134" xfId="0" applyFont="1" applyFill="1" applyBorder="1" applyAlignment="1">
      <alignment horizontal="center" vertical="center" wrapText="1"/>
    </xf>
    <xf numFmtId="0" fontId="54" fillId="15" borderId="134" xfId="0" applyFont="1" applyFill="1" applyBorder="1" applyAlignment="1">
      <alignment horizontal="center" vertical="center" wrapText="1"/>
    </xf>
    <xf numFmtId="0" fontId="52" fillId="15" borderId="135" xfId="0" applyFont="1" applyFill="1" applyBorder="1" applyAlignment="1">
      <alignment horizontal="center" vertical="center" wrapText="1"/>
    </xf>
    <xf numFmtId="1" fontId="55" fillId="0" borderId="132" xfId="0" applyNumberFormat="1" applyFont="1" applyBorder="1" applyAlignment="1">
      <alignment horizontal="left" vertical="top" indent="1" shrinkToFit="1"/>
    </xf>
    <xf numFmtId="0" fontId="56" fillId="0" borderId="132" xfId="0" applyFont="1" applyBorder="1" applyAlignment="1">
      <alignment horizontal="left" vertical="top" wrapText="1"/>
    </xf>
    <xf numFmtId="1" fontId="58" fillId="0" borderId="34" xfId="0" applyNumberFormat="1" applyFont="1" applyBorder="1" applyAlignment="1">
      <alignment horizontal="right" vertical="top" shrinkToFit="1"/>
    </xf>
    <xf numFmtId="167" fontId="58" fillId="0" borderId="34" xfId="0" applyNumberFormat="1" applyFont="1" applyBorder="1" applyAlignment="1">
      <alignment horizontal="center" vertical="top" shrinkToFit="1"/>
    </xf>
    <xf numFmtId="1" fontId="55" fillId="0" borderId="132" xfId="0" applyNumberFormat="1" applyFont="1" applyBorder="1" applyAlignment="1">
      <alignment horizontal="right" vertical="top" shrinkToFit="1"/>
    </xf>
    <xf numFmtId="0" fontId="60" fillId="0" borderId="131" xfId="0" applyFont="1" applyBorder="1" applyAlignment="1">
      <alignment horizontal="center" vertical="top" wrapText="1"/>
    </xf>
    <xf numFmtId="0" fontId="9" fillId="0" borderId="0" xfId="0" applyFont="1" applyAlignment="1">
      <alignment horizontal="left" vertical="top"/>
    </xf>
    <xf numFmtId="1" fontId="53" fillId="0" borderId="131" xfId="0" applyNumberFormat="1" applyFont="1" applyBorder="1" applyAlignment="1">
      <alignment horizontal="center" vertical="top" shrinkToFit="1"/>
    </xf>
    <xf numFmtId="1" fontId="55" fillId="0" borderId="131" xfId="0" applyNumberFormat="1" applyFont="1" applyBorder="1" applyAlignment="1">
      <alignment horizontal="right" vertical="top" shrinkToFit="1"/>
    </xf>
    <xf numFmtId="0" fontId="56" fillId="0" borderId="131" xfId="0" applyFont="1" applyBorder="1" applyAlignment="1">
      <alignment horizontal="center" vertical="top" wrapText="1"/>
    </xf>
    <xf numFmtId="0" fontId="56" fillId="0" borderId="131" xfId="0" applyFont="1" applyBorder="1" applyAlignment="1">
      <alignment horizontal="left" vertical="top" wrapText="1"/>
    </xf>
    <xf numFmtId="1" fontId="55" fillId="0" borderId="131" xfId="0" applyNumberFormat="1" applyFont="1" applyBorder="1" applyAlignment="1">
      <alignment horizontal="center" vertical="top" shrinkToFit="1"/>
    </xf>
    <xf numFmtId="170" fontId="55" fillId="0" borderId="131" xfId="0" applyNumberFormat="1" applyFont="1" applyBorder="1" applyAlignment="1">
      <alignment horizontal="center" vertical="top" shrinkToFit="1"/>
    </xf>
    <xf numFmtId="171" fontId="55" fillId="0" borderId="131" xfId="0" applyNumberFormat="1" applyFont="1" applyBorder="1" applyAlignment="1">
      <alignment horizontal="center" vertical="top" shrinkToFit="1"/>
    </xf>
    <xf numFmtId="2" fontId="55" fillId="0" borderId="131" xfId="0" applyNumberFormat="1" applyFont="1" applyBorder="1" applyAlignment="1">
      <alignment horizontal="center" vertical="top" shrinkToFit="1"/>
    </xf>
    <xf numFmtId="0" fontId="9" fillId="0" borderId="131" xfId="0" applyFont="1" applyBorder="1" applyAlignment="1">
      <alignment horizontal="center" vertical="center" wrapText="1"/>
    </xf>
    <xf numFmtId="0" fontId="60" fillId="0" borderId="131" xfId="0" applyFont="1" applyBorder="1" applyAlignment="1">
      <alignment horizontal="center" vertical="center" wrapText="1"/>
    </xf>
    <xf numFmtId="0" fontId="9" fillId="0" borderId="0" xfId="0" applyFont="1" applyAlignment="1">
      <alignment horizontal="center" vertical="center"/>
    </xf>
    <xf numFmtId="0" fontId="9" fillId="0" borderId="131" xfId="0" applyFont="1" applyBorder="1" applyAlignment="1">
      <alignment horizontal="left" wrapText="1"/>
    </xf>
    <xf numFmtId="1" fontId="53" fillId="27" borderId="34" xfId="0" applyNumberFormat="1" applyFont="1" applyFill="1" applyBorder="1" applyAlignment="1">
      <alignment horizontal="center" vertical="top" shrinkToFit="1"/>
    </xf>
    <xf numFmtId="1" fontId="55" fillId="27" borderId="34" xfId="0" applyNumberFormat="1" applyFont="1" applyFill="1" applyBorder="1" applyAlignment="1">
      <alignment horizontal="left" vertical="top" indent="1" shrinkToFit="1"/>
    </xf>
    <xf numFmtId="0" fontId="56" fillId="27" borderId="34" xfId="0" applyFont="1" applyFill="1" applyBorder="1" applyAlignment="1">
      <alignment horizontal="center" vertical="top" wrapText="1"/>
    </xf>
    <xf numFmtId="0" fontId="52" fillId="27" borderId="34" xfId="0" applyFont="1" applyFill="1" applyBorder="1" applyAlignment="1">
      <alignment horizontal="left" vertical="top" wrapText="1"/>
    </xf>
    <xf numFmtId="1" fontId="55" fillId="27" borderId="34" xfId="0" applyNumberFormat="1" applyFont="1" applyFill="1" applyBorder="1" applyAlignment="1">
      <alignment horizontal="center" vertical="top" shrinkToFit="1"/>
    </xf>
    <xf numFmtId="170" fontId="55" fillId="27" borderId="34" xfId="0" applyNumberFormat="1" applyFont="1" applyFill="1" applyBorder="1" applyAlignment="1">
      <alignment horizontal="center" vertical="top" shrinkToFit="1"/>
    </xf>
    <xf numFmtId="171" fontId="55" fillId="27" borderId="34" xfId="0" applyNumberFormat="1" applyFont="1" applyFill="1" applyBorder="1" applyAlignment="1">
      <alignment horizontal="center" vertical="top" shrinkToFit="1"/>
    </xf>
    <xf numFmtId="2" fontId="55" fillId="27" borderId="34" xfId="0" applyNumberFormat="1" applyFont="1" applyFill="1" applyBorder="1" applyAlignment="1">
      <alignment horizontal="center" vertical="top" shrinkToFit="1"/>
    </xf>
    <xf numFmtId="0" fontId="52" fillId="27" borderId="34" xfId="0" applyFont="1" applyFill="1" applyBorder="1" applyAlignment="1">
      <alignment horizontal="left" vertical="center" wrapText="1"/>
    </xf>
    <xf numFmtId="0" fontId="9" fillId="0" borderId="136" xfId="0" applyFont="1" applyBorder="1" applyAlignment="1">
      <alignment horizontal="left" vertical="center" wrapText="1"/>
    </xf>
    <xf numFmtId="0" fontId="60" fillId="0" borderId="136" xfId="0" applyFont="1" applyBorder="1" applyAlignment="1">
      <alignment horizontal="left" vertical="top" wrapText="1"/>
    </xf>
    <xf numFmtId="0" fontId="60" fillId="0" borderId="136" xfId="0" applyFont="1" applyBorder="1" applyAlignment="1">
      <alignment horizontal="center" vertical="top" wrapText="1"/>
    </xf>
    <xf numFmtId="0" fontId="52" fillId="24" borderId="31" xfId="0" applyFont="1" applyFill="1" applyBorder="1" applyAlignment="1">
      <alignment horizontal="left" vertical="top"/>
    </xf>
    <xf numFmtId="0" fontId="52" fillId="24" borderId="24" xfId="0" applyFont="1" applyFill="1" applyBorder="1" applyAlignment="1">
      <alignment horizontal="left" vertical="top"/>
    </xf>
    <xf numFmtId="0" fontId="52" fillId="24" borderId="32" xfId="0" applyFont="1" applyFill="1" applyBorder="1" applyAlignment="1">
      <alignment horizontal="left" vertical="top"/>
    </xf>
    <xf numFmtId="0" fontId="0" fillId="24" borderId="0" xfId="0" applyFill="1" applyAlignment="1">
      <alignment horizontal="left" vertical="top"/>
    </xf>
    <xf numFmtId="0" fontId="52" fillId="24" borderId="30" xfId="0" applyFont="1" applyFill="1" applyBorder="1" applyAlignment="1">
      <alignment horizontal="left" vertical="top"/>
    </xf>
    <xf numFmtId="0" fontId="52" fillId="24" borderId="1" xfId="0" applyFont="1" applyFill="1" applyBorder="1" applyAlignment="1">
      <alignment horizontal="left" vertical="top"/>
    </xf>
    <xf numFmtId="0" fontId="52" fillId="24" borderId="29" xfId="0" applyFont="1" applyFill="1" applyBorder="1" applyAlignment="1">
      <alignment horizontal="left" vertical="top"/>
    </xf>
    <xf numFmtId="10" fontId="3" fillId="38" borderId="19" xfId="4" applyNumberFormat="1" applyFont="1" applyFill="1" applyBorder="1" applyAlignment="1">
      <alignment horizontal="center" vertical="center"/>
    </xf>
    <xf numFmtId="0" fontId="3" fillId="38" borderId="15" xfId="0" applyFont="1" applyFill="1" applyBorder="1" applyAlignment="1">
      <alignment horizontal="center" vertical="center" wrapText="1"/>
    </xf>
    <xf numFmtId="0" fontId="3" fillId="39" borderId="19" xfId="0" applyFont="1" applyFill="1" applyBorder="1" applyAlignment="1">
      <alignment horizontal="center" vertical="center" wrapText="1"/>
    </xf>
    <xf numFmtId="10" fontId="3" fillId="39" borderId="19" xfId="4" applyNumberFormat="1" applyFont="1" applyFill="1" applyBorder="1" applyAlignment="1">
      <alignment horizontal="center" vertical="center" wrapText="1"/>
    </xf>
    <xf numFmtId="0" fontId="3" fillId="40" borderId="46" xfId="0" applyFont="1" applyFill="1" applyBorder="1" applyAlignment="1">
      <alignment horizontal="center" vertical="center" wrapText="1"/>
    </xf>
    <xf numFmtId="10" fontId="3" fillId="40" borderId="46" xfId="4" applyNumberFormat="1" applyFont="1" applyFill="1" applyBorder="1" applyAlignment="1">
      <alignment horizontal="center" vertical="center" wrapText="1"/>
    </xf>
    <xf numFmtId="0" fontId="3" fillId="41" borderId="46" xfId="0" applyFont="1" applyFill="1" applyBorder="1" applyAlignment="1">
      <alignment horizontal="center" vertical="center" wrapText="1"/>
    </xf>
    <xf numFmtId="10" fontId="3" fillId="41" borderId="46" xfId="4" applyNumberFormat="1" applyFont="1" applyFill="1" applyBorder="1" applyAlignment="1">
      <alignment horizontal="center" vertical="center" wrapText="1"/>
    </xf>
    <xf numFmtId="0" fontId="3" fillId="42" borderId="46" xfId="0" applyFont="1" applyFill="1" applyBorder="1" applyAlignment="1">
      <alignment horizontal="center" vertical="center" wrapText="1"/>
    </xf>
    <xf numFmtId="10" fontId="3" fillId="42" borderId="46" xfId="4" applyNumberFormat="1" applyFont="1" applyFill="1" applyBorder="1" applyAlignment="1">
      <alignment horizontal="center" vertical="center" wrapText="1"/>
    </xf>
    <xf numFmtId="0" fontId="3" fillId="43" borderId="46" xfId="0" applyFont="1" applyFill="1" applyBorder="1" applyAlignment="1">
      <alignment horizontal="center" vertical="center" wrapText="1"/>
    </xf>
    <xf numFmtId="10" fontId="3" fillId="43" borderId="46" xfId="4" applyNumberFormat="1" applyFont="1" applyFill="1" applyBorder="1" applyAlignment="1">
      <alignment horizontal="center" vertical="center" wrapText="1"/>
    </xf>
    <xf numFmtId="9" fontId="2" fillId="0" borderId="137" xfId="4" applyBorder="1" applyAlignment="1">
      <alignment horizontal="center"/>
    </xf>
    <xf numFmtId="2" fontId="0" fillId="0" borderId="72" xfId="0" applyNumberFormat="1" applyBorder="1" applyAlignment="1">
      <alignment horizontal="center"/>
    </xf>
    <xf numFmtId="1" fontId="0" fillId="0" borderId="137" xfId="0" applyNumberFormat="1" applyBorder="1" applyAlignment="1">
      <alignment horizontal="center"/>
    </xf>
    <xf numFmtId="10" fontId="2" fillId="0" borderId="72" xfId="4" applyNumberFormat="1" applyBorder="1" applyAlignment="1">
      <alignment horizontal="center"/>
    </xf>
    <xf numFmtId="2" fontId="2" fillId="0" borderId="72" xfId="4" applyNumberFormat="1" applyBorder="1" applyAlignment="1">
      <alignment horizontal="center"/>
    </xf>
    <xf numFmtId="9" fontId="2" fillId="0" borderId="138" xfId="4" applyBorder="1" applyAlignment="1">
      <alignment horizontal="center"/>
    </xf>
    <xf numFmtId="2" fontId="0" fillId="0" borderId="85" xfId="0" applyNumberFormat="1" applyBorder="1" applyAlignment="1">
      <alignment horizontal="center"/>
    </xf>
    <xf numFmtId="1" fontId="0" fillId="0" borderId="3" xfId="0" applyNumberFormat="1" applyBorder="1" applyAlignment="1">
      <alignment horizontal="center"/>
    </xf>
    <xf numFmtId="10" fontId="2" fillId="0" borderId="85" xfId="4" applyNumberFormat="1" applyBorder="1" applyAlignment="1">
      <alignment horizontal="center"/>
    </xf>
    <xf numFmtId="9" fontId="2" fillId="0" borderId="3" xfId="4" applyBorder="1" applyAlignment="1">
      <alignment horizontal="center"/>
    </xf>
    <xf numFmtId="2" fontId="2" fillId="0" borderId="5" xfId="4" applyNumberFormat="1" applyBorder="1" applyAlignment="1">
      <alignment horizontal="center"/>
    </xf>
    <xf numFmtId="10" fontId="2" fillId="0" borderId="5" xfId="4" applyNumberFormat="1" applyBorder="1" applyAlignment="1">
      <alignment horizontal="center"/>
    </xf>
    <xf numFmtId="167" fontId="0" fillId="0" borderId="139" xfId="0" applyNumberFormat="1" applyBorder="1" applyAlignment="1">
      <alignment horizontal="center"/>
    </xf>
    <xf numFmtId="10" fontId="2" fillId="0" borderId="7" xfId="4" applyNumberFormat="1" applyBorder="1" applyAlignment="1">
      <alignment horizontal="center"/>
    </xf>
    <xf numFmtId="2" fontId="0" fillId="43" borderId="4" xfId="0" applyNumberFormat="1" applyFill="1" applyBorder="1" applyAlignment="1">
      <alignment horizontal="center"/>
    </xf>
    <xf numFmtId="10" fontId="2" fillId="0" borderId="21" xfId="4" applyNumberFormat="1" applyBorder="1" applyAlignment="1">
      <alignment horizontal="center"/>
    </xf>
    <xf numFmtId="10" fontId="2" fillId="0" borderId="140" xfId="4" applyNumberFormat="1" applyBorder="1" applyAlignment="1">
      <alignment horizontal="center"/>
    </xf>
    <xf numFmtId="2" fontId="0" fillId="41" borderId="4" xfId="0" applyNumberFormat="1" applyFill="1" applyBorder="1" applyAlignment="1">
      <alignment horizontal="center"/>
    </xf>
    <xf numFmtId="2" fontId="0" fillId="44" borderId="4" xfId="0" applyNumberFormat="1" applyFill="1" applyBorder="1" applyAlignment="1">
      <alignment horizontal="center"/>
    </xf>
    <xf numFmtId="9" fontId="2" fillId="0" borderId="139" xfId="4" applyBorder="1" applyAlignment="1">
      <alignment horizontal="center"/>
    </xf>
    <xf numFmtId="2" fontId="0" fillId="0" borderId="140" xfId="0" applyNumberFormat="1" applyBorder="1" applyAlignment="1">
      <alignment horizontal="center"/>
    </xf>
    <xf numFmtId="2" fontId="2" fillId="0" borderId="7" xfId="4" applyNumberFormat="1" applyBorder="1" applyAlignment="1">
      <alignment horizontal="center"/>
    </xf>
    <xf numFmtId="9" fontId="2" fillId="0" borderId="0" xfId="4" applyBorder="1" applyAlignment="1">
      <alignment horizontal="center"/>
    </xf>
    <xf numFmtId="2" fontId="0" fillId="0" borderId="0" xfId="0" applyNumberFormat="1" applyAlignment="1">
      <alignment horizontal="center"/>
    </xf>
    <xf numFmtId="2" fontId="2" fillId="0" borderId="0" xfId="4" applyNumberFormat="1" applyBorder="1" applyAlignment="1">
      <alignment horizontal="center"/>
    </xf>
    <xf numFmtId="10" fontId="2" fillId="40" borderId="4" xfId="4" applyNumberFormat="1" applyFill="1" applyBorder="1" applyAlignment="1">
      <alignment horizontal="center"/>
    </xf>
    <xf numFmtId="2" fontId="0" fillId="0" borderId="21" xfId="0" applyNumberFormat="1" applyBorder="1" applyAlignment="1">
      <alignment horizontal="center"/>
    </xf>
    <xf numFmtId="10" fontId="2" fillId="42" borderId="4" xfId="4" applyNumberFormat="1" applyFill="1" applyBorder="1" applyAlignment="1">
      <alignment horizontal="center"/>
    </xf>
    <xf numFmtId="10" fontId="2" fillId="38" borderId="4" xfId="4" applyNumberFormat="1" applyFill="1" applyBorder="1" applyAlignment="1">
      <alignment horizontal="center"/>
    </xf>
    <xf numFmtId="0" fontId="62" fillId="0" borderId="0" xfId="0" applyFont="1"/>
    <xf numFmtId="0" fontId="19" fillId="0" borderId="0" xfId="0" applyFont="1"/>
    <xf numFmtId="0" fontId="0" fillId="45" borderId="0" xfId="0" applyFill="1"/>
    <xf numFmtId="0" fontId="19" fillId="45" borderId="0" xfId="0" applyFont="1" applyFill="1"/>
    <xf numFmtId="0" fontId="25" fillId="0" borderId="0" xfId="0" applyFont="1"/>
    <xf numFmtId="0" fontId="67" fillId="24" borderId="152" xfId="0" applyFont="1" applyFill="1" applyBorder="1"/>
    <xf numFmtId="0" fontId="68" fillId="24" borderId="153" xfId="0" applyFont="1" applyFill="1" applyBorder="1"/>
    <xf numFmtId="0" fontId="67" fillId="24" borderId="154" xfId="0" applyFont="1" applyFill="1" applyBorder="1"/>
    <xf numFmtId="0" fontId="67" fillId="0" borderId="0" xfId="0" applyFont="1"/>
    <xf numFmtId="0" fontId="67" fillId="24" borderId="155" xfId="0" applyFont="1" applyFill="1" applyBorder="1"/>
    <xf numFmtId="0" fontId="67" fillId="24" borderId="153" xfId="0" applyFont="1" applyFill="1" applyBorder="1"/>
    <xf numFmtId="0" fontId="67" fillId="24" borderId="156" xfId="0" applyFont="1" applyFill="1" applyBorder="1"/>
    <xf numFmtId="0" fontId="26" fillId="27" borderId="157" xfId="0" applyFont="1" applyFill="1" applyBorder="1"/>
    <xf numFmtId="0" fontId="26" fillId="27" borderId="0" xfId="0" applyFont="1" applyFill="1"/>
    <xf numFmtId="0" fontId="26" fillId="27" borderId="158" xfId="0" applyFont="1" applyFill="1" applyBorder="1"/>
    <xf numFmtId="0" fontId="26" fillId="0" borderId="0" xfId="0" applyFont="1"/>
    <xf numFmtId="0" fontId="26" fillId="27" borderId="150" xfId="0" applyFont="1" applyFill="1" applyBorder="1"/>
    <xf numFmtId="0" fontId="26" fillId="27" borderId="151" xfId="0" applyFont="1" applyFill="1" applyBorder="1"/>
    <xf numFmtId="0" fontId="20" fillId="32" borderId="147" xfId="0" applyFont="1" applyFill="1" applyBorder="1"/>
    <xf numFmtId="172" fontId="21" fillId="32" borderId="148" xfId="0" applyNumberFormat="1" applyFont="1" applyFill="1" applyBorder="1"/>
    <xf numFmtId="168" fontId="20" fillId="32" borderId="149" xfId="0" applyNumberFormat="1" applyFont="1" applyFill="1" applyBorder="1"/>
    <xf numFmtId="0" fontId="20" fillId="32" borderId="159" xfId="0" applyFont="1" applyFill="1" applyBorder="1"/>
    <xf numFmtId="168" fontId="20" fillId="32" borderId="160" xfId="0" applyNumberFormat="1" applyFont="1" applyFill="1" applyBorder="1"/>
    <xf numFmtId="0" fontId="26" fillId="27" borderId="144" xfId="0" applyFont="1" applyFill="1" applyBorder="1"/>
    <xf numFmtId="0" fontId="26" fillId="27" borderId="145" xfId="0" applyFont="1" applyFill="1" applyBorder="1"/>
    <xf numFmtId="0" fontId="26" fillId="27" borderId="161" xfId="0" applyFont="1" applyFill="1" applyBorder="1"/>
    <xf numFmtId="0" fontId="26" fillId="27" borderId="162" xfId="0" applyFont="1" applyFill="1" applyBorder="1"/>
    <xf numFmtId="0" fontId="26" fillId="27" borderId="146" xfId="0" applyFont="1" applyFill="1" applyBorder="1"/>
    <xf numFmtId="0" fontId="20" fillId="27" borderId="157" xfId="0" applyFont="1" applyFill="1" applyBorder="1"/>
    <xf numFmtId="172" fontId="21" fillId="27" borderId="0" xfId="0" applyNumberFormat="1" applyFont="1" applyFill="1"/>
    <xf numFmtId="168" fontId="20" fillId="27" borderId="158" xfId="0" applyNumberFormat="1" applyFont="1" applyFill="1" applyBorder="1"/>
    <xf numFmtId="0" fontId="20" fillId="27" borderId="150" xfId="0" applyFont="1" applyFill="1" applyBorder="1"/>
    <xf numFmtId="168" fontId="20" fillId="27" borderId="151" xfId="0" applyNumberFormat="1" applyFont="1" applyFill="1" applyBorder="1"/>
    <xf numFmtId="0" fontId="20" fillId="32" borderId="157" xfId="0" applyFont="1" applyFill="1" applyBorder="1"/>
    <xf numFmtId="172" fontId="21" fillId="32" borderId="0" xfId="0" applyNumberFormat="1" applyFont="1" applyFill="1"/>
    <xf numFmtId="168" fontId="20" fillId="32" borderId="158" xfId="0" applyNumberFormat="1" applyFont="1" applyFill="1" applyBorder="1"/>
    <xf numFmtId="0" fontId="20" fillId="32" borderId="150" xfId="0" applyFont="1" applyFill="1" applyBorder="1"/>
    <xf numFmtId="168" fontId="20" fillId="32" borderId="151" xfId="0" applyNumberFormat="1" applyFont="1" applyFill="1" applyBorder="1"/>
    <xf numFmtId="0" fontId="67" fillId="24" borderId="144" xfId="0" applyFont="1" applyFill="1" applyBorder="1" applyAlignment="1">
      <alignment horizontal="center"/>
    </xf>
    <xf numFmtId="0" fontId="67" fillId="24" borderId="145" xfId="0" applyFont="1" applyFill="1" applyBorder="1" applyAlignment="1">
      <alignment horizontal="center"/>
    </xf>
    <xf numFmtId="0" fontId="67" fillId="24" borderId="161" xfId="0" applyFont="1" applyFill="1" applyBorder="1" applyAlignment="1">
      <alignment horizontal="center"/>
    </xf>
    <xf numFmtId="0" fontId="67" fillId="24" borderId="162" xfId="0" applyFont="1" applyFill="1" applyBorder="1" applyAlignment="1">
      <alignment horizontal="center"/>
    </xf>
    <xf numFmtId="0" fontId="67" fillId="24" borderId="146" xfId="0" applyFont="1" applyFill="1" applyBorder="1" applyAlignment="1">
      <alignment horizontal="center"/>
    </xf>
    <xf numFmtId="169" fontId="20" fillId="32" borderId="147" xfId="0" applyNumberFormat="1" applyFont="1" applyFill="1" applyBorder="1"/>
    <xf numFmtId="169" fontId="22" fillId="32" borderId="159" xfId="0" applyNumberFormat="1" applyFont="1" applyFill="1" applyBorder="1"/>
    <xf numFmtId="168" fontId="0" fillId="0" borderId="0" xfId="0" applyNumberFormat="1"/>
    <xf numFmtId="169" fontId="20" fillId="27" borderId="157" xfId="0" applyNumberFormat="1" applyFont="1" applyFill="1" applyBorder="1"/>
    <xf numFmtId="169" fontId="20" fillId="27" borderId="150" xfId="0" applyNumberFormat="1" applyFont="1" applyFill="1" applyBorder="1"/>
    <xf numFmtId="169" fontId="20" fillId="32" borderId="157" xfId="0" applyNumberFormat="1" applyFont="1" applyFill="1" applyBorder="1"/>
    <xf numFmtId="169" fontId="20" fillId="32" borderId="150" xfId="0" applyNumberFormat="1" applyFont="1" applyFill="1" applyBorder="1"/>
    <xf numFmtId="172" fontId="20" fillId="32" borderId="0" xfId="0" applyNumberFormat="1" applyFont="1" applyFill="1"/>
    <xf numFmtId="0" fontId="20" fillId="32" borderId="158" xfId="0" applyFont="1" applyFill="1" applyBorder="1"/>
    <xf numFmtId="172" fontId="20" fillId="27" borderId="0" xfId="0" applyNumberFormat="1" applyFont="1" applyFill="1"/>
    <xf numFmtId="0" fontId="20" fillId="27" borderId="158" xfId="0" applyFont="1" applyFill="1" applyBorder="1"/>
    <xf numFmtId="0" fontId="20" fillId="27" borderId="163" xfId="0" applyFont="1" applyFill="1" applyBorder="1"/>
    <xf numFmtId="172" fontId="20" fillId="27" borderId="164" xfId="0" applyNumberFormat="1" applyFont="1" applyFill="1" applyBorder="1"/>
    <xf numFmtId="0" fontId="20" fillId="27" borderId="165" xfId="0" applyFont="1" applyFill="1" applyBorder="1"/>
    <xf numFmtId="0" fontId="20" fillId="0" borderId="164" xfId="0" applyFont="1" applyBorder="1"/>
    <xf numFmtId="172" fontId="21" fillId="27" borderId="164" xfId="0" applyNumberFormat="1" applyFont="1" applyFill="1" applyBorder="1"/>
    <xf numFmtId="168" fontId="20" fillId="27" borderId="167" xfId="0" applyNumberFormat="1" applyFont="1" applyFill="1" applyBorder="1"/>
    <xf numFmtId="172" fontId="0" fillId="0" borderId="0" xfId="0" applyNumberFormat="1"/>
    <xf numFmtId="168" fontId="20" fillId="27" borderId="165" xfId="0" applyNumberFormat="1" applyFont="1" applyFill="1" applyBorder="1"/>
    <xf numFmtId="0" fontId="20" fillId="27" borderId="166" xfId="0" applyFont="1" applyFill="1" applyBorder="1"/>
    <xf numFmtId="169" fontId="23" fillId="27" borderId="157" xfId="0" applyNumberFormat="1" applyFont="1" applyFill="1" applyBorder="1"/>
    <xf numFmtId="172" fontId="69" fillId="27" borderId="0" xfId="0" applyNumberFormat="1" applyFont="1" applyFill="1"/>
    <xf numFmtId="168" fontId="23" fillId="27" borderId="158" xfId="0" applyNumberFormat="1" applyFont="1" applyFill="1" applyBorder="1"/>
    <xf numFmtId="169" fontId="23" fillId="32" borderId="157" xfId="0" applyNumberFormat="1" applyFont="1" applyFill="1" applyBorder="1"/>
    <xf numFmtId="172" fontId="69" fillId="32" borderId="0" xfId="0" applyNumberFormat="1" applyFont="1" applyFill="1"/>
    <xf numFmtId="168" fontId="23" fillId="32" borderId="158" xfId="0" applyNumberFormat="1" applyFont="1" applyFill="1" applyBorder="1"/>
    <xf numFmtId="169" fontId="23" fillId="32" borderId="150" xfId="0" applyNumberFormat="1" applyFont="1" applyFill="1" applyBorder="1"/>
    <xf numFmtId="168" fontId="23" fillId="32" borderId="151" xfId="0" applyNumberFormat="1" applyFont="1" applyFill="1" applyBorder="1"/>
    <xf numFmtId="169" fontId="23" fillId="27" borderId="150" xfId="0" applyNumberFormat="1" applyFont="1" applyFill="1" applyBorder="1"/>
    <xf numFmtId="168" fontId="23" fillId="27" borderId="151" xfId="0" applyNumberFormat="1" applyFont="1" applyFill="1" applyBorder="1"/>
    <xf numFmtId="0" fontId="23" fillId="27" borderId="150" xfId="0" applyFont="1" applyFill="1" applyBorder="1"/>
    <xf numFmtId="0" fontId="23" fillId="32" borderId="150" xfId="0" applyFont="1" applyFill="1" applyBorder="1"/>
    <xf numFmtId="0" fontId="65" fillId="0" borderId="0" xfId="0" applyFont="1" applyAlignment="1">
      <alignment vertical="center"/>
    </xf>
    <xf numFmtId="0" fontId="49" fillId="0" borderId="0" xfId="0" applyFont="1"/>
    <xf numFmtId="0" fontId="70" fillId="32" borderId="172" xfId="0" applyFont="1" applyFill="1" applyBorder="1" applyAlignment="1">
      <alignment horizontal="left" vertical="center" wrapText="1"/>
    </xf>
    <xf numFmtId="0" fontId="70" fillId="27" borderId="172" xfId="0" applyFont="1" applyFill="1" applyBorder="1" applyAlignment="1">
      <alignment horizontal="left" vertical="center" wrapText="1"/>
    </xf>
    <xf numFmtId="0" fontId="70" fillId="32" borderId="174" xfId="0" applyFont="1" applyFill="1" applyBorder="1" applyAlignment="1">
      <alignment horizontal="left" vertical="center" wrapText="1"/>
    </xf>
    <xf numFmtId="0" fontId="24" fillId="0" borderId="0" xfId="0" applyFont="1"/>
    <xf numFmtId="0" fontId="24" fillId="0" borderId="0" xfId="0" applyFont="1" applyAlignment="1">
      <alignment horizontal="center"/>
    </xf>
    <xf numFmtId="3" fontId="24" fillId="0" borderId="0" xfId="0" applyNumberFormat="1" applyFont="1" applyAlignment="1">
      <alignment horizontal="center"/>
    </xf>
    <xf numFmtId="2" fontId="24" fillId="0" borderId="0" xfId="0" applyNumberFormat="1" applyFont="1" applyAlignment="1">
      <alignment horizontal="center"/>
    </xf>
    <xf numFmtId="0" fontId="70" fillId="0" borderId="0" xfId="0" applyFont="1" applyAlignment="1">
      <alignment vertical="center"/>
    </xf>
    <xf numFmtId="0" fontId="76" fillId="0" borderId="0" xfId="0" applyFont="1"/>
    <xf numFmtId="0" fontId="78" fillId="0" borderId="0" xfId="0" applyFont="1"/>
    <xf numFmtId="0" fontId="79" fillId="0" borderId="0" xfId="0" applyFont="1" applyAlignment="1">
      <alignment vertical="center" wrapText="1"/>
    </xf>
    <xf numFmtId="0" fontId="76" fillId="30" borderId="0" xfId="0" applyFont="1" applyFill="1"/>
    <xf numFmtId="0" fontId="76" fillId="0" borderId="0" xfId="0" applyFont="1" applyAlignment="1">
      <alignment wrapText="1"/>
    </xf>
    <xf numFmtId="0" fontId="81" fillId="0" borderId="0" xfId="0" applyFont="1" applyAlignment="1">
      <alignment horizontal="right"/>
    </xf>
    <xf numFmtId="0" fontId="76" fillId="0" borderId="0" xfId="0" applyFont="1" applyAlignment="1">
      <alignment vertical="center"/>
    </xf>
    <xf numFmtId="0" fontId="81" fillId="0" borderId="0" xfId="0" applyFont="1" applyAlignment="1">
      <alignment horizontal="center" vertical="center"/>
    </xf>
    <xf numFmtId="0" fontId="81" fillId="2" borderId="19" xfId="0" applyFont="1" applyFill="1" applyBorder="1" applyAlignment="1">
      <alignment horizontal="center" vertical="center"/>
    </xf>
    <xf numFmtId="0" fontId="76" fillId="30" borderId="0" xfId="0" applyFont="1" applyFill="1" applyAlignment="1">
      <alignment vertical="center"/>
    </xf>
    <xf numFmtId="0" fontId="81" fillId="2" borderId="17" xfId="0" applyFont="1" applyFill="1" applyBorder="1" applyAlignment="1">
      <alignment horizontal="center" vertical="center"/>
    </xf>
    <xf numFmtId="0" fontId="81" fillId="0" borderId="0" xfId="0" applyFont="1" applyAlignment="1">
      <alignment horizontal="left" vertical="center"/>
    </xf>
    <xf numFmtId="0" fontId="81" fillId="0" borderId="0" xfId="0" applyFont="1" applyAlignment="1">
      <alignment horizontal="center"/>
    </xf>
    <xf numFmtId="0" fontId="81" fillId="6" borderId="47" xfId="0" applyFont="1" applyFill="1" applyBorder="1" applyAlignment="1">
      <alignment horizontal="center"/>
    </xf>
    <xf numFmtId="0" fontId="81" fillId="0" borderId="0" xfId="0" applyFont="1" applyAlignment="1">
      <alignment wrapText="1"/>
    </xf>
    <xf numFmtId="0" fontId="81" fillId="0" borderId="0" xfId="0" applyFont="1" applyAlignment="1">
      <alignment horizontal="left"/>
    </xf>
    <xf numFmtId="0" fontId="76" fillId="0" borderId="0" xfId="0" applyFont="1" applyAlignment="1">
      <alignment horizontal="center"/>
    </xf>
    <xf numFmtId="164" fontId="76" fillId="0" borderId="0" xfId="0" applyNumberFormat="1" applyFont="1"/>
    <xf numFmtId="6" fontId="76" fillId="0" borderId="0" xfId="0" applyNumberFormat="1" applyFont="1"/>
    <xf numFmtId="2" fontId="76" fillId="9" borderId="0" xfId="0" applyNumberFormat="1" applyFont="1" applyFill="1"/>
    <xf numFmtId="0" fontId="76" fillId="9" borderId="0" xfId="0" applyFont="1" applyFill="1"/>
    <xf numFmtId="6" fontId="76" fillId="9" borderId="0" xfId="0" applyNumberFormat="1" applyFont="1" applyFill="1"/>
    <xf numFmtId="2" fontId="76" fillId="23" borderId="0" xfId="0" applyNumberFormat="1" applyFont="1" applyFill="1"/>
    <xf numFmtId="0" fontId="76" fillId="23" borderId="0" xfId="0" applyFont="1" applyFill="1"/>
    <xf numFmtId="6" fontId="76" fillId="23" borderId="0" xfId="0" applyNumberFormat="1" applyFont="1" applyFill="1"/>
    <xf numFmtId="2" fontId="76" fillId="14" borderId="0" xfId="0" applyNumberFormat="1" applyFont="1" applyFill="1"/>
    <xf numFmtId="0" fontId="76" fillId="14" borderId="0" xfId="0" applyFont="1" applyFill="1"/>
    <xf numFmtId="6" fontId="76" fillId="14" borderId="0" xfId="0" applyNumberFormat="1" applyFont="1" applyFill="1"/>
    <xf numFmtId="6" fontId="76" fillId="2" borderId="0" xfId="0" applyNumberFormat="1" applyFont="1" applyFill="1"/>
    <xf numFmtId="6" fontId="76" fillId="2" borderId="47" xfId="0" applyNumberFormat="1" applyFont="1" applyFill="1" applyBorder="1"/>
    <xf numFmtId="0" fontId="81" fillId="0" borderId="0" xfId="0" applyFont="1"/>
    <xf numFmtId="2" fontId="76" fillId="0" borderId="0" xfId="0" applyNumberFormat="1" applyFont="1"/>
    <xf numFmtId="6" fontId="76" fillId="6" borderId="47" xfId="0" applyNumberFormat="1" applyFont="1" applyFill="1" applyBorder="1"/>
    <xf numFmtId="0" fontId="76" fillId="7" borderId="22" xfId="0" applyFont="1" applyFill="1" applyBorder="1"/>
    <xf numFmtId="0" fontId="81" fillId="7" borderId="10" xfId="0" applyFont="1" applyFill="1" applyBorder="1"/>
    <xf numFmtId="0" fontId="88" fillId="7" borderId="10" xfId="0" applyFont="1" applyFill="1" applyBorder="1" applyAlignment="1">
      <alignment vertical="center"/>
    </xf>
    <xf numFmtId="0" fontId="76" fillId="7" borderId="10" xfId="0" applyFont="1" applyFill="1" applyBorder="1" applyAlignment="1">
      <alignment horizontal="center"/>
    </xf>
    <xf numFmtId="0" fontId="76" fillId="29" borderId="10" xfId="0" applyFont="1" applyFill="1" applyBorder="1" applyAlignment="1">
      <alignment horizontal="center"/>
    </xf>
    <xf numFmtId="0" fontId="90" fillId="7" borderId="10" xfId="0" applyFont="1" applyFill="1" applyBorder="1"/>
    <xf numFmtId="164" fontId="76" fillId="7" borderId="10" xfId="0" applyNumberFormat="1" applyFont="1" applyFill="1" applyBorder="1"/>
    <xf numFmtId="6" fontId="76" fillId="7" borderId="10" xfId="0" applyNumberFormat="1" applyFont="1" applyFill="1" applyBorder="1"/>
    <xf numFmtId="0" fontId="76" fillId="0" borderId="10" xfId="0" applyFont="1" applyBorder="1"/>
    <xf numFmtId="2" fontId="76" fillId="7" borderId="10" xfId="0" applyNumberFormat="1" applyFont="1" applyFill="1" applyBorder="1"/>
    <xf numFmtId="0" fontId="76" fillId="7" borderId="10" xfId="0" applyFont="1" applyFill="1" applyBorder="1"/>
    <xf numFmtId="6" fontId="76" fillId="7" borderId="11" xfId="0" applyNumberFormat="1" applyFont="1" applyFill="1" applyBorder="1"/>
    <xf numFmtId="0" fontId="76" fillId="7" borderId="12" xfId="0" applyFont="1" applyFill="1" applyBorder="1"/>
    <xf numFmtId="0" fontId="81" fillId="7" borderId="0" xfId="0" applyFont="1" applyFill="1"/>
    <xf numFmtId="0" fontId="76" fillId="7" borderId="0" xfId="0" applyFont="1" applyFill="1" applyAlignment="1">
      <alignment horizontal="center"/>
    </xf>
    <xf numFmtId="164" fontId="76" fillId="7" borderId="0" xfId="0" applyNumberFormat="1" applyFont="1" applyFill="1"/>
    <xf numFmtId="6" fontId="76" fillId="7" borderId="0" xfId="0" applyNumberFormat="1" applyFont="1" applyFill="1"/>
    <xf numFmtId="2" fontId="76" fillId="7" borderId="0" xfId="0" applyNumberFormat="1" applyFont="1" applyFill="1"/>
    <xf numFmtId="0" fontId="76" fillId="7" borderId="0" xfId="0" applyFont="1" applyFill="1"/>
    <xf numFmtId="6" fontId="76" fillId="7" borderId="13" xfId="0" applyNumberFormat="1" applyFont="1" applyFill="1" applyBorder="1"/>
    <xf numFmtId="0" fontId="92" fillId="7" borderId="12" xfId="0" applyFont="1" applyFill="1" applyBorder="1" applyAlignment="1">
      <alignment horizontal="right"/>
    </xf>
    <xf numFmtId="0" fontId="76" fillId="7" borderId="0" xfId="0" applyFont="1" applyFill="1" applyAlignment="1">
      <alignment horizontal="left"/>
    </xf>
    <xf numFmtId="0" fontId="95" fillId="7" borderId="0" xfId="0" applyFont="1" applyFill="1" applyAlignment="1">
      <alignment horizontal="center" vertical="center" wrapText="1"/>
    </xf>
    <xf numFmtId="0" fontId="96" fillId="7" borderId="0" xfId="0" applyFont="1" applyFill="1"/>
    <xf numFmtId="6" fontId="76" fillId="7" borderId="0" xfId="0" applyNumberFormat="1" applyFont="1" applyFill="1" applyAlignment="1">
      <alignment vertical="top"/>
    </xf>
    <xf numFmtId="0" fontId="76" fillId="0" borderId="0" xfId="0" applyFont="1" applyAlignment="1">
      <alignment vertical="top"/>
    </xf>
    <xf numFmtId="2" fontId="76" fillId="7" borderId="0" xfId="0" applyNumberFormat="1" applyFont="1" applyFill="1" applyAlignment="1">
      <alignment vertical="top"/>
    </xf>
    <xf numFmtId="0" fontId="76" fillId="7" borderId="0" xfId="0" applyFont="1" applyFill="1" applyAlignment="1">
      <alignment vertical="top"/>
    </xf>
    <xf numFmtId="6" fontId="76" fillId="0" borderId="0" xfId="0" applyNumberFormat="1" applyFont="1" applyAlignment="1">
      <alignment vertical="top"/>
    </xf>
    <xf numFmtId="6" fontId="76" fillId="7" borderId="13" xfId="0" applyNumberFormat="1" applyFont="1" applyFill="1" applyBorder="1" applyAlignment="1">
      <alignment vertical="top"/>
    </xf>
    <xf numFmtId="6" fontId="76" fillId="2" borderId="47" xfId="0" applyNumberFormat="1" applyFont="1" applyFill="1" applyBorder="1" applyAlignment="1">
      <alignment vertical="top"/>
    </xf>
    <xf numFmtId="0" fontId="97" fillId="0" borderId="0" xfId="0" applyFont="1"/>
    <xf numFmtId="0" fontId="96" fillId="0" borderId="0" xfId="0" applyFont="1" applyAlignment="1">
      <alignment horizontal="left"/>
    </xf>
    <xf numFmtId="0" fontId="87" fillId="0" borderId="0" xfId="0" applyFont="1" applyAlignment="1">
      <alignment horizontal="right"/>
    </xf>
    <xf numFmtId="2" fontId="76" fillId="0" borderId="0" xfId="0" applyNumberFormat="1" applyFont="1" applyAlignment="1">
      <alignment vertical="top"/>
    </xf>
    <xf numFmtId="6" fontId="76" fillId="0" borderId="13" xfId="0" applyNumberFormat="1" applyFont="1" applyBorder="1" applyAlignment="1">
      <alignment vertical="top"/>
    </xf>
    <xf numFmtId="6" fontId="76" fillId="6" borderId="47" xfId="0" applyNumberFormat="1" applyFont="1" applyFill="1" applyBorder="1" applyAlignment="1">
      <alignment vertical="top"/>
    </xf>
    <xf numFmtId="0" fontId="96" fillId="7" borderId="0" xfId="0" applyFont="1" applyFill="1" applyAlignment="1">
      <alignment horizontal="center" vertical="top"/>
    </xf>
    <xf numFmtId="0" fontId="98" fillId="7" borderId="0" xfId="0" applyFont="1" applyFill="1" applyAlignment="1">
      <alignment vertical="center"/>
    </xf>
    <xf numFmtId="0" fontId="99" fillId="7" borderId="0" xfId="0" applyFont="1" applyFill="1" applyAlignment="1">
      <alignment horizontal="right"/>
    </xf>
    <xf numFmtId="0" fontId="96" fillId="0" borderId="0" xfId="0" applyFont="1" applyAlignment="1">
      <alignment horizontal="center" vertical="top"/>
    </xf>
    <xf numFmtId="0" fontId="98" fillId="0" borderId="0" xfId="0" applyFont="1" applyAlignment="1">
      <alignment vertical="center"/>
    </xf>
    <xf numFmtId="6" fontId="76" fillId="0" borderId="13" xfId="0" applyNumberFormat="1" applyFont="1" applyBorder="1"/>
    <xf numFmtId="0" fontId="92" fillId="2" borderId="12" xfId="0" applyFont="1" applyFill="1" applyBorder="1" applyAlignment="1">
      <alignment horizontal="right"/>
    </xf>
    <xf numFmtId="0" fontId="76" fillId="2" borderId="0" xfId="0" applyFont="1" applyFill="1" applyAlignment="1">
      <alignment horizontal="left"/>
    </xf>
    <xf numFmtId="0" fontId="95" fillId="2" borderId="0" xfId="0" applyFont="1" applyFill="1" applyAlignment="1">
      <alignment vertical="center"/>
    </xf>
    <xf numFmtId="0" fontId="76" fillId="2" borderId="0" xfId="0" applyFont="1" applyFill="1"/>
    <xf numFmtId="0" fontId="99" fillId="2" borderId="0" xfId="0" applyFont="1" applyFill="1" applyAlignment="1">
      <alignment horizontal="right"/>
    </xf>
    <xf numFmtId="164" fontId="76" fillId="2" borderId="0" xfId="0" applyNumberFormat="1" applyFont="1" applyFill="1"/>
    <xf numFmtId="2" fontId="76" fillId="2" borderId="0" xfId="0" applyNumberFormat="1" applyFont="1" applyFill="1"/>
    <xf numFmtId="6" fontId="76" fillId="2" borderId="0" xfId="0" applyNumberFormat="1" applyFont="1" applyFill="1" applyAlignment="1">
      <alignment vertical="top"/>
    </xf>
    <xf numFmtId="6" fontId="76" fillId="2" borderId="13" xfId="0" applyNumberFormat="1" applyFont="1" applyFill="1" applyBorder="1"/>
    <xf numFmtId="0" fontId="92" fillId="2" borderId="20" xfId="0" applyFont="1" applyFill="1" applyBorder="1" applyAlignment="1">
      <alignment horizontal="right"/>
    </xf>
    <xf numFmtId="0" fontId="92" fillId="2" borderId="14" xfId="0" applyFont="1" applyFill="1" applyBorder="1" applyAlignment="1">
      <alignment horizontal="left"/>
    </xf>
    <xf numFmtId="0" fontId="76" fillId="2" borderId="14" xfId="0" applyFont="1" applyFill="1" applyBorder="1"/>
    <xf numFmtId="164" fontId="76" fillId="2" borderId="14" xfId="0" applyNumberFormat="1" applyFont="1" applyFill="1" applyBorder="1"/>
    <xf numFmtId="6" fontId="76" fillId="2" borderId="14" xfId="0" applyNumberFormat="1" applyFont="1" applyFill="1" applyBorder="1"/>
    <xf numFmtId="0" fontId="76" fillId="0" borderId="14" xfId="0" applyFont="1" applyBorder="1"/>
    <xf numFmtId="2" fontId="76" fillId="2" borderId="14" xfId="0" applyNumberFormat="1" applyFont="1" applyFill="1" applyBorder="1"/>
    <xf numFmtId="6" fontId="76" fillId="0" borderId="14" xfId="0" applyNumberFormat="1" applyFont="1" applyBorder="1"/>
    <xf numFmtId="6" fontId="76" fillId="2" borderId="15" xfId="0" applyNumberFormat="1" applyFont="1" applyFill="1" applyBorder="1"/>
    <xf numFmtId="0" fontId="87" fillId="0" borderId="0" xfId="0" quotePrefix="1" applyFont="1" applyAlignment="1">
      <alignment horizontal="right"/>
    </xf>
    <xf numFmtId="0" fontId="81" fillId="0" borderId="0" xfId="0" quotePrefix="1" applyFont="1" applyAlignment="1">
      <alignment horizontal="left" wrapText="1"/>
    </xf>
    <xf numFmtId="0" fontId="87" fillId="0" borderId="0" xfId="0" applyFont="1"/>
    <xf numFmtId="0" fontId="76" fillId="6" borderId="47" xfId="0" applyFont="1" applyFill="1" applyBorder="1"/>
    <xf numFmtId="0" fontId="76" fillId="2" borderId="17" xfId="0" applyFont="1" applyFill="1" applyBorder="1" applyAlignment="1">
      <alignment vertical="center"/>
    </xf>
    <xf numFmtId="0" fontId="76" fillId="6" borderId="47" xfId="0" applyFont="1" applyFill="1" applyBorder="1" applyAlignment="1">
      <alignment vertical="center"/>
    </xf>
    <xf numFmtId="0" fontId="76" fillId="6" borderId="0" xfId="0" applyFont="1" applyFill="1" applyAlignment="1">
      <alignment vertical="center"/>
    </xf>
    <xf numFmtId="0" fontId="81" fillId="0" borderId="0" xfId="0" quotePrefix="1" applyFont="1" applyAlignment="1">
      <alignment horizontal="left"/>
    </xf>
    <xf numFmtId="0" fontId="82" fillId="0" borderId="0" xfId="0" applyFont="1" applyAlignment="1">
      <alignment wrapText="1"/>
    </xf>
    <xf numFmtId="2" fontId="76" fillId="22" borderId="0" xfId="0" applyNumberFormat="1" applyFont="1" applyFill="1"/>
    <xf numFmtId="0" fontId="76" fillId="22" borderId="0" xfId="0" applyFont="1" applyFill="1"/>
    <xf numFmtId="6" fontId="76" fillId="6" borderId="0" xfId="0" applyNumberFormat="1" applyFont="1" applyFill="1"/>
    <xf numFmtId="0" fontId="81" fillId="0" borderId="0" xfId="0" applyFont="1" applyAlignment="1">
      <alignment horizontal="center" wrapText="1"/>
    </xf>
    <xf numFmtId="44" fontId="76" fillId="2" borderId="1" xfId="1" applyFont="1" applyFill="1" applyBorder="1" applyAlignment="1">
      <alignment horizontal="center"/>
    </xf>
    <xf numFmtId="0" fontId="76" fillId="0" borderId="0" xfId="0" applyFont="1" applyAlignment="1">
      <alignment horizontal="center" vertical="center"/>
    </xf>
    <xf numFmtId="6" fontId="81" fillId="0" borderId="0" xfId="0" applyNumberFormat="1" applyFont="1"/>
    <xf numFmtId="0" fontId="81" fillId="6" borderId="47" xfId="0" applyFont="1" applyFill="1" applyBorder="1" applyAlignment="1">
      <alignment vertical="center"/>
    </xf>
    <xf numFmtId="10" fontId="76" fillId="0" borderId="0" xfId="4" applyNumberFormat="1" applyFont="1" applyFill="1" applyBorder="1"/>
    <xf numFmtId="10" fontId="76" fillId="0" borderId="0" xfId="0" applyNumberFormat="1" applyFont="1"/>
    <xf numFmtId="10" fontId="76" fillId="7" borderId="10" xfId="0" applyNumberFormat="1" applyFont="1" applyFill="1" applyBorder="1"/>
    <xf numFmtId="6" fontId="76" fillId="2" borderId="11" xfId="0" applyNumberFormat="1" applyFont="1" applyFill="1" applyBorder="1"/>
    <xf numFmtId="0" fontId="87" fillId="7" borderId="0" xfId="0" applyFont="1" applyFill="1" applyAlignment="1">
      <alignment horizontal="right"/>
    </xf>
    <xf numFmtId="10" fontId="76" fillId="7" borderId="0" xfId="0" applyNumberFormat="1" applyFont="1" applyFill="1"/>
    <xf numFmtId="0" fontId="93" fillId="0" borderId="12" xfId="0" applyFont="1" applyBorder="1" applyAlignment="1">
      <alignment horizontal="right"/>
    </xf>
    <xf numFmtId="0" fontId="76" fillId="0" borderId="12" xfId="0" applyFont="1" applyBorder="1"/>
    <xf numFmtId="10" fontId="76" fillId="2" borderId="0" xfId="0" applyNumberFormat="1" applyFont="1" applyFill="1"/>
    <xf numFmtId="0" fontId="93" fillId="2" borderId="20" xfId="0" applyFont="1" applyFill="1" applyBorder="1" applyAlignment="1">
      <alignment horizontal="right"/>
    </xf>
    <xf numFmtId="0" fontId="93" fillId="2" borderId="14" xfId="0" applyFont="1" applyFill="1" applyBorder="1" applyAlignment="1">
      <alignment horizontal="right"/>
    </xf>
    <xf numFmtId="0" fontId="76" fillId="2" borderId="14" xfId="0" applyFont="1" applyFill="1" applyBorder="1" applyAlignment="1">
      <alignment horizontal="center"/>
    </xf>
    <xf numFmtId="10" fontId="76" fillId="2" borderId="14" xfId="0" applyNumberFormat="1" applyFont="1" applyFill="1" applyBorder="1"/>
    <xf numFmtId="0" fontId="76" fillId="23" borderId="0" xfId="0" applyFont="1" applyFill="1" applyProtection="1">
      <protection locked="0"/>
    </xf>
    <xf numFmtId="10" fontId="76" fillId="0" borderId="0" xfId="4" applyNumberFormat="1" applyFont="1" applyFill="1" applyBorder="1" applyAlignment="1">
      <alignment horizontal="center"/>
    </xf>
    <xf numFmtId="0" fontId="81" fillId="20" borderId="2" xfId="0" applyFont="1" applyFill="1" applyBorder="1" applyAlignment="1">
      <alignment vertical="center"/>
    </xf>
    <xf numFmtId="6" fontId="81" fillId="20" borderId="2" xfId="0" applyNumberFormat="1" applyFont="1" applyFill="1" applyBorder="1" applyAlignment="1">
      <alignment vertical="center"/>
    </xf>
    <xf numFmtId="6" fontId="81" fillId="20" borderId="21" xfId="0" applyNumberFormat="1" applyFont="1" applyFill="1" applyBorder="1" applyAlignment="1">
      <alignment vertical="center"/>
    </xf>
    <xf numFmtId="6" fontId="81" fillId="20" borderId="48" xfId="0" applyNumberFormat="1" applyFont="1" applyFill="1" applyBorder="1" applyAlignment="1">
      <alignment vertical="center"/>
    </xf>
    <xf numFmtId="0" fontId="81" fillId="19" borderId="16" xfId="0" applyFont="1" applyFill="1" applyBorder="1"/>
    <xf numFmtId="0" fontId="81" fillId="19" borderId="17" xfId="0" applyFont="1" applyFill="1" applyBorder="1"/>
    <xf numFmtId="0" fontId="81" fillId="19" borderId="17" xfId="0" quotePrefix="1" applyFont="1" applyFill="1" applyBorder="1" applyAlignment="1">
      <alignment horizontal="center"/>
    </xf>
    <xf numFmtId="6" fontId="81" fillId="19" borderId="17" xfId="0" applyNumberFormat="1" applyFont="1" applyFill="1" applyBorder="1"/>
    <xf numFmtId="6" fontId="81" fillId="19" borderId="18" xfId="0" applyNumberFormat="1" applyFont="1" applyFill="1" applyBorder="1"/>
    <xf numFmtId="0" fontId="81" fillId="30" borderId="0" xfId="0" applyFont="1" applyFill="1"/>
    <xf numFmtId="0" fontId="76" fillId="0" borderId="0" xfId="0" quotePrefix="1" applyFont="1" applyAlignment="1">
      <alignment horizontal="right"/>
    </xf>
    <xf numFmtId="6" fontId="88" fillId="9" borderId="0" xfId="0" applyNumberFormat="1" applyFont="1" applyFill="1"/>
    <xf numFmtId="6" fontId="88" fillId="23" borderId="0" xfId="0" applyNumberFormat="1" applyFont="1" applyFill="1"/>
    <xf numFmtId="6" fontId="88" fillId="14" borderId="0" xfId="0" applyNumberFormat="1" applyFont="1" applyFill="1"/>
    <xf numFmtId="10" fontId="105" fillId="9" borderId="0" xfId="0" applyNumberFormat="1" applyFont="1" applyFill="1"/>
    <xf numFmtId="6" fontId="81" fillId="9" borderId="0" xfId="0" applyNumberFormat="1" applyFont="1" applyFill="1"/>
    <xf numFmtId="6" fontId="81" fillId="23" borderId="0" xfId="0" applyNumberFormat="1" applyFont="1" applyFill="1"/>
    <xf numFmtId="6" fontId="81" fillId="14" borderId="0" xfId="0" applyNumberFormat="1" applyFont="1" applyFill="1"/>
    <xf numFmtId="0" fontId="50" fillId="19" borderId="17" xfId="0" applyFont="1" applyFill="1" applyBorder="1"/>
    <xf numFmtId="0" fontId="50" fillId="19" borderId="17" xfId="0" quotePrefix="1" applyFont="1" applyFill="1" applyBorder="1" applyAlignment="1">
      <alignment horizontal="center"/>
    </xf>
    <xf numFmtId="6" fontId="50" fillId="19" borderId="17" xfId="0" applyNumberFormat="1" applyFont="1" applyFill="1" applyBorder="1"/>
    <xf numFmtId="6" fontId="50" fillId="19" borderId="18" xfId="0" applyNumberFormat="1" applyFont="1" applyFill="1" applyBorder="1"/>
    <xf numFmtId="0" fontId="81" fillId="13" borderId="0" xfId="0" applyFont="1" applyFill="1"/>
    <xf numFmtId="0" fontId="81" fillId="0" borderId="0" xfId="0" applyFont="1" applyAlignment="1">
      <alignment vertical="center" wrapText="1"/>
    </xf>
    <xf numFmtId="0" fontId="81" fillId="6" borderId="47" xfId="0" applyFont="1" applyFill="1" applyBorder="1" applyAlignment="1">
      <alignment vertical="center" wrapText="1"/>
    </xf>
    <xf numFmtId="0" fontId="81" fillId="25" borderId="4" xfId="0" applyFont="1" applyFill="1" applyBorder="1" applyAlignment="1">
      <alignment horizontal="center" vertical="center"/>
    </xf>
    <xf numFmtId="0" fontId="81" fillId="2" borderId="0" xfId="0" applyFont="1" applyFill="1" applyAlignment="1">
      <alignment horizontal="left"/>
    </xf>
    <xf numFmtId="0" fontId="88" fillId="6" borderId="47" xfId="0" applyFont="1" applyFill="1" applyBorder="1"/>
    <xf numFmtId="0" fontId="82" fillId="0" borderId="0" xfId="0" applyFont="1"/>
    <xf numFmtId="0" fontId="81" fillId="9" borderId="0" xfId="0" applyFont="1" applyFill="1"/>
    <xf numFmtId="0" fontId="81" fillId="23" borderId="0" xfId="0" applyFont="1" applyFill="1"/>
    <xf numFmtId="0" fontId="81" fillId="14" borderId="0" xfId="0" applyFont="1" applyFill="1"/>
    <xf numFmtId="0" fontId="76" fillId="16" borderId="0" xfId="0" applyFont="1" applyFill="1"/>
    <xf numFmtId="0" fontId="81" fillId="16" borderId="0" xfId="0" applyFont="1" applyFill="1"/>
    <xf numFmtId="0" fontId="76" fillId="6" borderId="0" xfId="0" applyFont="1" applyFill="1"/>
    <xf numFmtId="0" fontId="81" fillId="6" borderId="0" xfId="0" applyFont="1" applyFill="1"/>
    <xf numFmtId="0" fontId="81" fillId="21" borderId="2" xfId="0" applyFont="1" applyFill="1" applyBorder="1"/>
    <xf numFmtId="0" fontId="81" fillId="21" borderId="2" xfId="0" quotePrefix="1" applyFont="1" applyFill="1" applyBorder="1" applyAlignment="1">
      <alignment horizontal="center"/>
    </xf>
    <xf numFmtId="6" fontId="81" fillId="21" borderId="2" xfId="0" applyNumberFormat="1" applyFont="1" applyFill="1" applyBorder="1"/>
    <xf numFmtId="6" fontId="81" fillId="21" borderId="21" xfId="0" applyNumberFormat="1" applyFont="1" applyFill="1" applyBorder="1"/>
    <xf numFmtId="6" fontId="76" fillId="9" borderId="0" xfId="0" applyNumberFormat="1" applyFont="1" applyFill="1" applyAlignment="1">
      <alignment vertical="center"/>
    </xf>
    <xf numFmtId="0" fontId="76" fillId="23" borderId="0" xfId="0" applyFont="1" applyFill="1" applyAlignment="1">
      <alignment vertical="center"/>
    </xf>
    <xf numFmtId="6" fontId="76" fillId="23" borderId="0" xfId="0" applyNumberFormat="1" applyFont="1" applyFill="1" applyAlignment="1">
      <alignment vertical="center"/>
    </xf>
    <xf numFmtId="0" fontId="76" fillId="14" borderId="0" xfId="0" applyFont="1" applyFill="1" applyAlignment="1">
      <alignment vertical="center"/>
    </xf>
    <xf numFmtId="6" fontId="76" fillId="14" borderId="0" xfId="0" applyNumberFormat="1" applyFont="1" applyFill="1" applyAlignment="1">
      <alignment vertical="center"/>
    </xf>
    <xf numFmtId="0" fontId="76" fillId="9" borderId="0" xfId="0" applyFont="1" applyFill="1" applyAlignment="1">
      <alignment vertical="center"/>
    </xf>
    <xf numFmtId="6" fontId="76" fillId="2" borderId="0" xfId="0" applyNumberFormat="1" applyFont="1" applyFill="1" applyAlignment="1">
      <alignment vertical="center"/>
    </xf>
    <xf numFmtId="6" fontId="76" fillId="2" borderId="47" xfId="0" applyNumberFormat="1" applyFont="1" applyFill="1" applyBorder="1" applyAlignment="1">
      <alignment vertical="center"/>
    </xf>
    <xf numFmtId="0" fontId="76" fillId="0" borderId="0" xfId="0" applyFont="1" applyAlignment="1">
      <alignment horizontal="left" vertical="center"/>
    </xf>
    <xf numFmtId="0" fontId="81" fillId="9" borderId="0" xfId="0" quotePrefix="1" applyFont="1" applyFill="1" applyAlignment="1">
      <alignment horizontal="center"/>
    </xf>
    <xf numFmtId="0" fontId="81" fillId="23" borderId="0" xfId="0" quotePrefix="1" applyFont="1" applyFill="1" applyAlignment="1">
      <alignment horizontal="center"/>
    </xf>
    <xf numFmtId="0" fontId="81" fillId="14" borderId="0" xfId="0" quotePrefix="1" applyFont="1" applyFill="1" applyAlignment="1">
      <alignment horizontal="center"/>
    </xf>
    <xf numFmtId="6" fontId="81" fillId="6" borderId="47" xfId="0" applyNumberFormat="1" applyFont="1" applyFill="1" applyBorder="1"/>
    <xf numFmtId="0" fontId="88" fillId="6" borderId="47" xfId="0" applyFont="1" applyFill="1" applyBorder="1" applyAlignment="1">
      <alignment vertical="center" wrapText="1"/>
    </xf>
    <xf numFmtId="0" fontId="81" fillId="2" borderId="22" xfId="0" applyFont="1" applyFill="1" applyBorder="1"/>
    <xf numFmtId="0" fontId="81" fillId="2" borderId="10" xfId="0" applyFont="1" applyFill="1" applyBorder="1"/>
    <xf numFmtId="0" fontId="111" fillId="2" borderId="10" xfId="0" applyFont="1" applyFill="1" applyBorder="1" applyAlignment="1">
      <alignment wrapText="1"/>
    </xf>
    <xf numFmtId="0" fontId="81" fillId="9" borderId="10" xfId="0" applyFont="1" applyFill="1" applyBorder="1"/>
    <xf numFmtId="0" fontId="81" fillId="9" borderId="10" xfId="0" quotePrefix="1" applyFont="1" applyFill="1" applyBorder="1" applyAlignment="1">
      <alignment horizontal="center"/>
    </xf>
    <xf numFmtId="0" fontId="81" fillId="23" borderId="10" xfId="0" applyFont="1" applyFill="1" applyBorder="1"/>
    <xf numFmtId="0" fontId="81" fillId="23" borderId="10" xfId="0" quotePrefix="1" applyFont="1" applyFill="1" applyBorder="1" applyAlignment="1">
      <alignment horizontal="center"/>
    </xf>
    <xf numFmtId="0" fontId="76" fillId="14" borderId="10" xfId="0" applyFont="1" applyFill="1" applyBorder="1"/>
    <xf numFmtId="0" fontId="81" fillId="14" borderId="10" xfId="0" quotePrefix="1" applyFont="1" applyFill="1" applyBorder="1" applyAlignment="1">
      <alignment horizontal="center"/>
    </xf>
    <xf numFmtId="0" fontId="76" fillId="23" borderId="10" xfId="0" applyFont="1" applyFill="1" applyBorder="1"/>
    <xf numFmtId="0" fontId="76" fillId="9" borderId="10" xfId="0" applyFont="1" applyFill="1" applyBorder="1"/>
    <xf numFmtId="6" fontId="88" fillId="2" borderId="11" xfId="0" applyNumberFormat="1" applyFont="1" applyFill="1" applyBorder="1"/>
    <xf numFmtId="6" fontId="88" fillId="0" borderId="13" xfId="0" applyNumberFormat="1" applyFont="1" applyBorder="1"/>
    <xf numFmtId="0" fontId="81" fillId="7" borderId="12" xfId="0" applyFont="1" applyFill="1" applyBorder="1"/>
    <xf numFmtId="0" fontId="111" fillId="7" borderId="0" xfId="0" applyFont="1" applyFill="1"/>
    <xf numFmtId="0" fontId="76" fillId="0" borderId="0" xfId="0" applyFont="1" applyProtection="1">
      <protection hidden="1"/>
    </xf>
    <xf numFmtId="0" fontId="88" fillId="0" borderId="13" xfId="0" applyFont="1" applyBorder="1" applyProtection="1">
      <protection hidden="1"/>
    </xf>
    <xf numFmtId="0" fontId="76" fillId="30" borderId="0" xfId="0" applyFont="1" applyFill="1" applyProtection="1">
      <protection hidden="1"/>
    </xf>
    <xf numFmtId="0" fontId="76" fillId="4" borderId="0" xfId="0" applyFont="1" applyFill="1"/>
    <xf numFmtId="0" fontId="81" fillId="4" borderId="0" xfId="0" quotePrefix="1" applyFont="1" applyFill="1" applyAlignment="1">
      <alignment horizontal="center"/>
    </xf>
    <xf numFmtId="6" fontId="88" fillId="2" borderId="13" xfId="0" applyNumberFormat="1" applyFont="1" applyFill="1" applyBorder="1"/>
    <xf numFmtId="0" fontId="81" fillId="19" borderId="12" xfId="0" applyFont="1" applyFill="1" applyBorder="1"/>
    <xf numFmtId="0" fontId="81" fillId="2" borderId="12" xfId="0" applyFont="1" applyFill="1" applyBorder="1" applyAlignment="1">
      <alignment vertical="top"/>
    </xf>
    <xf numFmtId="0" fontId="81" fillId="9" borderId="0" xfId="0" quotePrefix="1" applyFont="1" applyFill="1" applyAlignment="1">
      <alignment horizontal="center" vertical="center"/>
    </xf>
    <xf numFmtId="0" fontId="81" fillId="23" borderId="0" xfId="0" applyFont="1" applyFill="1" applyAlignment="1">
      <alignment vertical="center"/>
    </xf>
    <xf numFmtId="0" fontId="81" fillId="23" borderId="0" xfId="0" quotePrefix="1" applyFont="1" applyFill="1" applyAlignment="1">
      <alignment horizontal="center" vertical="center"/>
    </xf>
    <xf numFmtId="0" fontId="81" fillId="14" borderId="0" xfId="0" quotePrefix="1" applyFont="1" applyFill="1" applyAlignment="1">
      <alignment horizontal="center" vertical="center"/>
    </xf>
    <xf numFmtId="0" fontId="81" fillId="30" borderId="0" xfId="0" applyFont="1" applyFill="1" applyAlignment="1">
      <alignment vertical="center"/>
    </xf>
    <xf numFmtId="0" fontId="88" fillId="0" borderId="13" xfId="0" applyFont="1" applyBorder="1"/>
    <xf numFmtId="0" fontId="81" fillId="2" borderId="20" xfId="0" applyFont="1" applyFill="1" applyBorder="1"/>
    <xf numFmtId="0" fontId="81" fillId="2" borderId="14" xfId="0" applyFont="1" applyFill="1" applyBorder="1"/>
    <xf numFmtId="0" fontId="96" fillId="2" borderId="14" xfId="0" applyFont="1" applyFill="1" applyBorder="1"/>
    <xf numFmtId="0" fontId="111" fillId="2" borderId="14" xfId="0" applyFont="1" applyFill="1" applyBorder="1"/>
    <xf numFmtId="0" fontId="81" fillId="9" borderId="14" xfId="0" applyFont="1" applyFill="1" applyBorder="1"/>
    <xf numFmtId="0" fontId="81" fillId="9" borderId="14" xfId="0" quotePrefix="1" applyFont="1" applyFill="1" applyBorder="1" applyAlignment="1">
      <alignment horizontal="center"/>
    </xf>
    <xf numFmtId="6" fontId="88" fillId="9" borderId="14" xfId="0" applyNumberFormat="1" applyFont="1" applyFill="1" applyBorder="1"/>
    <xf numFmtId="0" fontId="81" fillId="23" borderId="14" xfId="0" applyFont="1" applyFill="1" applyBorder="1"/>
    <xf numFmtId="0" fontId="81" fillId="23" borderId="14" xfId="0" quotePrefix="1" applyFont="1" applyFill="1" applyBorder="1" applyAlignment="1">
      <alignment horizontal="center"/>
    </xf>
    <xf numFmtId="6" fontId="88" fillId="23" borderId="14" xfId="0" applyNumberFormat="1" applyFont="1" applyFill="1" applyBorder="1"/>
    <xf numFmtId="0" fontId="76" fillId="14" borderId="14" xfId="0" applyFont="1" applyFill="1" applyBorder="1"/>
    <xf numFmtId="0" fontId="81" fillId="14" borderId="14" xfId="0" quotePrefix="1" applyFont="1" applyFill="1" applyBorder="1" applyAlignment="1">
      <alignment horizontal="center"/>
    </xf>
    <xf numFmtId="6" fontId="88" fillId="14" borderId="14" xfId="0" applyNumberFormat="1" applyFont="1" applyFill="1" applyBorder="1"/>
    <xf numFmtId="0" fontId="76" fillId="23" borderId="14" xfId="0" applyFont="1" applyFill="1" applyBorder="1"/>
    <xf numFmtId="0" fontId="76" fillId="9" borderId="14" xfId="0" applyFont="1" applyFill="1" applyBorder="1"/>
    <xf numFmtId="6" fontId="88" fillId="2" borderId="15" xfId="0" applyNumberFormat="1" applyFont="1" applyFill="1" applyBorder="1"/>
    <xf numFmtId="0" fontId="50" fillId="0" borderId="0" xfId="0" applyFont="1" applyAlignment="1">
      <alignment horizontal="left"/>
    </xf>
    <xf numFmtId="0" fontId="81" fillId="7" borderId="0" xfId="0" applyFont="1" applyFill="1" applyAlignment="1">
      <alignment horizontal="left"/>
    </xf>
    <xf numFmtId="6" fontId="76" fillId="6" borderId="48" xfId="0" applyNumberFormat="1" applyFont="1" applyFill="1" applyBorder="1"/>
    <xf numFmtId="6" fontId="76" fillId="6" borderId="190" xfId="0" applyNumberFormat="1" applyFont="1" applyFill="1" applyBorder="1"/>
    <xf numFmtId="6" fontId="76" fillId="2" borderId="189" xfId="0" applyNumberFormat="1" applyFont="1" applyFill="1" applyBorder="1"/>
    <xf numFmtId="6" fontId="76" fillId="2" borderId="190" xfId="0" applyNumberFormat="1" applyFont="1" applyFill="1" applyBorder="1"/>
    <xf numFmtId="6" fontId="50" fillId="19" borderId="190" xfId="0" applyNumberFormat="1" applyFont="1" applyFill="1" applyBorder="1"/>
    <xf numFmtId="0" fontId="76" fillId="30" borderId="8" xfId="0" applyFont="1" applyFill="1" applyBorder="1"/>
    <xf numFmtId="0" fontId="77" fillId="30" borderId="0" xfId="0" applyFont="1" applyFill="1" applyAlignment="1">
      <alignment vertical="center" wrapText="1"/>
    </xf>
    <xf numFmtId="6" fontId="81" fillId="2" borderId="190" xfId="0" applyNumberFormat="1" applyFont="1" applyFill="1" applyBorder="1"/>
    <xf numFmtId="6" fontId="81" fillId="6" borderId="190" xfId="0" applyNumberFormat="1" applyFont="1" applyFill="1" applyBorder="1"/>
    <xf numFmtId="6" fontId="81" fillId="2" borderId="48" xfId="0" applyNumberFormat="1" applyFont="1" applyFill="1" applyBorder="1"/>
    <xf numFmtId="0" fontId="81" fillId="6" borderId="47" xfId="0" applyFont="1" applyFill="1" applyBorder="1" applyProtection="1">
      <protection hidden="1"/>
    </xf>
    <xf numFmtId="6" fontId="81" fillId="2" borderId="189" xfId="0" applyNumberFormat="1" applyFont="1" applyFill="1" applyBorder="1" applyAlignment="1">
      <alignment vertical="center"/>
    </xf>
    <xf numFmtId="6" fontId="81" fillId="2" borderId="191" xfId="0" applyNumberFormat="1" applyFont="1" applyFill="1" applyBorder="1"/>
    <xf numFmtId="6" fontId="81" fillId="19" borderId="13" xfId="0" applyNumberFormat="1" applyFont="1" applyFill="1" applyBorder="1" applyAlignment="1">
      <alignment vertical="center"/>
    </xf>
    <xf numFmtId="6" fontId="81" fillId="9" borderId="10" xfId="0" applyNumberFormat="1" applyFont="1" applyFill="1" applyBorder="1"/>
    <xf numFmtId="6" fontId="81" fillId="9" borderId="0" xfId="0" applyNumberFormat="1" applyFont="1" applyFill="1" applyAlignment="1">
      <alignment vertical="center"/>
    </xf>
    <xf numFmtId="6" fontId="81" fillId="9" borderId="14" xfId="0" applyNumberFormat="1" applyFont="1" applyFill="1" applyBorder="1"/>
    <xf numFmtId="6" fontId="81" fillId="23" borderId="10" xfId="0" applyNumberFormat="1" applyFont="1" applyFill="1" applyBorder="1"/>
    <xf numFmtId="6" fontId="81" fillId="23" borderId="0" xfId="0" applyNumberFormat="1" applyFont="1" applyFill="1" applyAlignment="1">
      <alignment vertical="center"/>
    </xf>
    <xf numFmtId="6" fontId="81" fillId="23" borderId="14" xfId="0" applyNumberFormat="1" applyFont="1" applyFill="1" applyBorder="1"/>
    <xf numFmtId="6" fontId="81" fillId="14" borderId="10" xfId="0" applyNumberFormat="1" applyFont="1" applyFill="1" applyBorder="1"/>
    <xf numFmtId="6" fontId="81" fillId="14" borderId="0" xfId="0" applyNumberFormat="1" applyFont="1" applyFill="1" applyAlignment="1">
      <alignment vertical="center"/>
    </xf>
    <xf numFmtId="6" fontId="81" fillId="14" borderId="14" xfId="0" applyNumberFormat="1" applyFont="1" applyFill="1" applyBorder="1"/>
    <xf numFmtId="0" fontId="50" fillId="0" borderId="0" xfId="0" applyFont="1" applyAlignment="1">
      <alignment wrapText="1"/>
    </xf>
    <xf numFmtId="0" fontId="81" fillId="6" borderId="39" xfId="0" applyFont="1" applyFill="1" applyBorder="1" applyAlignment="1">
      <alignment horizontal="right" vertical="center"/>
    </xf>
    <xf numFmtId="0" fontId="81" fillId="0" borderId="33" xfId="0" applyFont="1" applyBorder="1" applyAlignment="1">
      <alignment horizontal="right" vertical="center"/>
    </xf>
    <xf numFmtId="0" fontId="115" fillId="31" borderId="183" xfId="0" applyFont="1" applyFill="1" applyBorder="1" applyAlignment="1">
      <alignment horizontal="right" vertical="center"/>
    </xf>
    <xf numFmtId="14" fontId="76" fillId="16" borderId="185" xfId="0" applyNumberFormat="1" applyFont="1" applyFill="1" applyBorder="1" applyAlignment="1">
      <alignment horizontal="left" vertical="center" wrapText="1"/>
    </xf>
    <xf numFmtId="14" fontId="76" fillId="16" borderId="15" xfId="0" applyNumberFormat="1" applyFont="1" applyFill="1" applyBorder="1" applyAlignment="1">
      <alignment horizontal="left" vertical="center" wrapText="1"/>
    </xf>
    <xf numFmtId="0" fontId="89" fillId="0" borderId="0" xfId="0" applyFont="1" applyAlignment="1">
      <alignment horizontal="left"/>
    </xf>
    <xf numFmtId="2" fontId="76" fillId="8" borderId="0" xfId="0" applyNumberFormat="1" applyFont="1" applyFill="1"/>
    <xf numFmtId="0" fontId="76" fillId="8" borderId="0" xfId="0" applyFont="1" applyFill="1"/>
    <xf numFmtId="6" fontId="76" fillId="8" borderId="0" xfId="0" applyNumberFormat="1" applyFont="1" applyFill="1"/>
    <xf numFmtId="2" fontId="76" fillId="6" borderId="0" xfId="0" applyNumberFormat="1" applyFont="1" applyFill="1"/>
    <xf numFmtId="2" fontId="76" fillId="16" borderId="0" xfId="0" applyNumberFormat="1" applyFont="1" applyFill="1"/>
    <xf numFmtId="6" fontId="76" fillId="16" borderId="0" xfId="0" applyNumberFormat="1" applyFont="1" applyFill="1"/>
    <xf numFmtId="0" fontId="89" fillId="7" borderId="10" xfId="0" applyFont="1" applyFill="1" applyBorder="1" applyAlignment="1">
      <alignment vertical="center"/>
    </xf>
    <xf numFmtId="2" fontId="76" fillId="29" borderId="10" xfId="0" applyNumberFormat="1" applyFont="1" applyFill="1" applyBorder="1"/>
    <xf numFmtId="0" fontId="76" fillId="29" borderId="10" xfId="0" applyFont="1" applyFill="1" applyBorder="1"/>
    <xf numFmtId="6" fontId="76" fillId="29" borderId="10" xfId="0" applyNumberFormat="1" applyFont="1" applyFill="1" applyBorder="1"/>
    <xf numFmtId="0" fontId="116" fillId="7" borderId="12" xfId="0" applyFont="1" applyFill="1" applyBorder="1" applyAlignment="1">
      <alignment horizontal="right"/>
    </xf>
    <xf numFmtId="0" fontId="97" fillId="7" borderId="0" xfId="0" applyFont="1" applyFill="1"/>
    <xf numFmtId="164" fontId="76" fillId="7" borderId="0" xfId="0" applyNumberFormat="1" applyFont="1" applyFill="1" applyAlignment="1">
      <alignment vertical="top"/>
    </xf>
    <xf numFmtId="2" fontId="76" fillId="29" borderId="0" xfId="0" applyNumberFormat="1" applyFont="1" applyFill="1" applyAlignment="1">
      <alignment vertical="top"/>
    </xf>
    <xf numFmtId="0" fontId="76" fillId="29" borderId="0" xfId="0" applyFont="1" applyFill="1" applyAlignment="1">
      <alignment vertical="top"/>
    </xf>
    <xf numFmtId="6" fontId="76" fillId="29" borderId="0" xfId="0" applyNumberFormat="1" applyFont="1" applyFill="1" applyAlignment="1">
      <alignment vertical="top"/>
    </xf>
    <xf numFmtId="6" fontId="76" fillId="2" borderId="13" xfId="0" applyNumberFormat="1" applyFont="1" applyFill="1" applyBorder="1" applyAlignment="1">
      <alignment vertical="top"/>
    </xf>
    <xf numFmtId="0" fontId="116" fillId="0" borderId="12" xfId="0" applyFont="1" applyBorder="1" applyAlignment="1">
      <alignment horizontal="right"/>
    </xf>
    <xf numFmtId="164" fontId="76" fillId="0" borderId="0" xfId="0" applyNumberFormat="1" applyFont="1" applyAlignment="1">
      <alignment vertical="top"/>
    </xf>
    <xf numFmtId="0" fontId="116" fillId="2" borderId="12" xfId="0" applyFont="1" applyFill="1" applyBorder="1" applyAlignment="1">
      <alignment horizontal="right"/>
    </xf>
    <xf numFmtId="0" fontId="87" fillId="2" borderId="0" xfId="0" applyFont="1" applyFill="1" applyAlignment="1">
      <alignment horizontal="right"/>
    </xf>
    <xf numFmtId="0" fontId="116" fillId="2" borderId="20" xfId="0" applyFont="1" applyFill="1" applyBorder="1" applyAlignment="1">
      <alignment horizontal="right"/>
    </xf>
    <xf numFmtId="0" fontId="75" fillId="7" borderId="12" xfId="0" applyFont="1" applyFill="1" applyBorder="1" applyAlignment="1">
      <alignment horizontal="right"/>
    </xf>
    <xf numFmtId="0" fontId="76" fillId="7" borderId="0" xfId="0" applyFont="1" applyFill="1" applyAlignment="1">
      <alignment horizontal="left" vertical="center"/>
    </xf>
    <xf numFmtId="0" fontId="75" fillId="0" borderId="12" xfId="0" applyFont="1" applyBorder="1" applyAlignment="1">
      <alignment horizontal="right"/>
    </xf>
    <xf numFmtId="0" fontId="75" fillId="2" borderId="12" xfId="0" applyFont="1" applyFill="1" applyBorder="1" applyAlignment="1">
      <alignment horizontal="right"/>
    </xf>
    <xf numFmtId="0" fontId="76" fillId="2" borderId="0" xfId="0" applyFont="1" applyFill="1" applyAlignment="1">
      <alignment horizontal="left" vertical="center"/>
    </xf>
    <xf numFmtId="0" fontId="75" fillId="2" borderId="20" xfId="0" applyFont="1" applyFill="1" applyBorder="1" applyAlignment="1">
      <alignment horizontal="right"/>
    </xf>
    <xf numFmtId="0" fontId="85" fillId="2" borderId="14" xfId="0" applyFont="1" applyFill="1" applyBorder="1" applyAlignment="1">
      <alignment horizontal="right"/>
    </xf>
    <xf numFmtId="10" fontId="117" fillId="8" borderId="0" xfId="0" applyNumberFormat="1" applyFont="1" applyFill="1" applyAlignment="1">
      <alignment horizontal="center"/>
    </xf>
    <xf numFmtId="6" fontId="81" fillId="8" borderId="0" xfId="0" applyNumberFormat="1" applyFont="1" applyFill="1"/>
    <xf numFmtId="6" fontId="81" fillId="6" borderId="0" xfId="0" applyNumberFormat="1" applyFont="1" applyFill="1"/>
    <xf numFmtId="6" fontId="81" fillId="16" borderId="0" xfId="0" applyNumberFormat="1" applyFont="1" applyFill="1"/>
    <xf numFmtId="0" fontId="50" fillId="0" borderId="0" xfId="0" applyFont="1"/>
    <xf numFmtId="0" fontId="81" fillId="8" borderId="0" xfId="0" applyFont="1" applyFill="1"/>
    <xf numFmtId="6" fontId="76" fillId="8" borderId="0" xfId="0" applyNumberFormat="1" applyFont="1" applyFill="1" applyAlignment="1">
      <alignment vertical="center"/>
    </xf>
    <xf numFmtId="6" fontId="76" fillId="6" borderId="0" xfId="0" applyNumberFormat="1" applyFont="1" applyFill="1" applyAlignment="1">
      <alignment vertical="center"/>
    </xf>
    <xf numFmtId="0" fontId="76" fillId="16" borderId="0" xfId="0" applyFont="1" applyFill="1" applyAlignment="1">
      <alignment vertical="center"/>
    </xf>
    <xf numFmtId="6" fontId="76" fillId="16" borderId="0" xfId="0" applyNumberFormat="1" applyFont="1" applyFill="1" applyAlignment="1">
      <alignment vertical="center"/>
    </xf>
    <xf numFmtId="0" fontId="76" fillId="8" borderId="0" xfId="0" applyFont="1" applyFill="1" applyAlignment="1">
      <alignment vertical="center"/>
    </xf>
    <xf numFmtId="0" fontId="81" fillId="8" borderId="0" xfId="0" quotePrefix="1" applyFont="1" applyFill="1" applyAlignment="1">
      <alignment horizontal="center"/>
    </xf>
    <xf numFmtId="0" fontId="50" fillId="20" borderId="2" xfId="0" applyFont="1" applyFill="1" applyBorder="1"/>
    <xf numFmtId="0" fontId="76" fillId="35" borderId="22" xfId="0" applyFont="1" applyFill="1" applyBorder="1"/>
    <xf numFmtId="0" fontId="81" fillId="0" borderId="13" xfId="0" applyFont="1" applyBorder="1" applyAlignment="1">
      <alignment horizontal="center"/>
    </xf>
    <xf numFmtId="0" fontId="81" fillId="14" borderId="12" xfId="0" applyFont="1" applyFill="1" applyBorder="1"/>
    <xf numFmtId="0" fontId="81" fillId="14" borderId="20" xfId="0" applyFont="1" applyFill="1" applyBorder="1"/>
    <xf numFmtId="0" fontId="81" fillId="14" borderId="14" xfId="0" applyFont="1" applyFill="1" applyBorder="1"/>
    <xf numFmtId="0" fontId="76" fillId="26" borderId="22" xfId="0" applyFont="1" applyFill="1" applyBorder="1"/>
    <xf numFmtId="0" fontId="81" fillId="28" borderId="12" xfId="0" applyFont="1" applyFill="1" applyBorder="1"/>
    <xf numFmtId="0" fontId="81" fillId="28" borderId="0" xfId="0" applyFont="1" applyFill="1"/>
    <xf numFmtId="0" fontId="81" fillId="11" borderId="0" xfId="0" applyFont="1" applyFill="1"/>
    <xf numFmtId="0" fontId="81" fillId="11" borderId="0" xfId="0" quotePrefix="1" applyFont="1" applyFill="1" applyAlignment="1">
      <alignment horizontal="center"/>
    </xf>
    <xf numFmtId="6" fontId="88" fillId="11" borderId="0" xfId="0" applyNumberFormat="1" applyFont="1" applyFill="1"/>
    <xf numFmtId="6" fontId="88" fillId="4" borderId="0" xfId="0" applyNumberFormat="1" applyFont="1" applyFill="1"/>
    <xf numFmtId="0" fontId="76" fillId="18" borderId="0" xfId="0" applyFont="1" applyFill="1"/>
    <xf numFmtId="0" fontId="81" fillId="18" borderId="0" xfId="0" quotePrefix="1" applyFont="1" applyFill="1" applyAlignment="1">
      <alignment horizontal="center"/>
    </xf>
    <xf numFmtId="6" fontId="88" fillId="18" borderId="0" xfId="0" applyNumberFormat="1" applyFont="1" applyFill="1"/>
    <xf numFmtId="0" fontId="76" fillId="11" borderId="0" xfId="0" applyFont="1" applyFill="1"/>
    <xf numFmtId="6" fontId="81" fillId="11" borderId="0" xfId="0" applyNumberFormat="1" applyFont="1" applyFill="1"/>
    <xf numFmtId="0" fontId="81" fillId="28" borderId="20" xfId="0" applyFont="1" applyFill="1" applyBorder="1"/>
    <xf numFmtId="0" fontId="81" fillId="28" borderId="14" xfId="0" applyFont="1" applyFill="1" applyBorder="1"/>
    <xf numFmtId="0" fontId="81" fillId="11" borderId="14" xfId="0" applyFont="1" applyFill="1" applyBorder="1"/>
    <xf numFmtId="0" fontId="81" fillId="11" borderId="14" xfId="0" quotePrefix="1" applyFont="1" applyFill="1" applyBorder="1" applyAlignment="1">
      <alignment horizontal="center"/>
    </xf>
    <xf numFmtId="6" fontId="88" fillId="11" borderId="14" xfId="0" applyNumberFormat="1" applyFont="1" applyFill="1" applyBorder="1"/>
    <xf numFmtId="0" fontId="76" fillId="4" borderId="14" xfId="0" applyFont="1" applyFill="1" applyBorder="1"/>
    <xf numFmtId="0" fontId="81" fillId="4" borderId="14" xfId="0" quotePrefix="1" applyFont="1" applyFill="1" applyBorder="1" applyAlignment="1">
      <alignment horizontal="center"/>
    </xf>
    <xf numFmtId="6" fontId="88" fillId="4" borderId="14" xfId="0" applyNumberFormat="1" applyFont="1" applyFill="1" applyBorder="1"/>
    <xf numFmtId="0" fontId="76" fillId="18" borderId="14" xfId="0" applyFont="1" applyFill="1" applyBorder="1"/>
    <xf numFmtId="0" fontId="81" fillId="18" borderId="14" xfId="0" quotePrefix="1" applyFont="1" applyFill="1" applyBorder="1" applyAlignment="1">
      <alignment horizontal="center"/>
    </xf>
    <xf numFmtId="6" fontId="88" fillId="18" borderId="14" xfId="0" applyNumberFormat="1" applyFont="1" applyFill="1" applyBorder="1"/>
    <xf numFmtId="0" fontId="76" fillId="11" borderId="14" xfId="0" applyFont="1" applyFill="1" applyBorder="1"/>
    <xf numFmtId="0" fontId="81" fillId="33" borderId="16" xfId="0" applyFont="1" applyFill="1" applyBorder="1" applyAlignment="1">
      <alignment horizontal="center" vertical="center"/>
    </xf>
    <xf numFmtId="0" fontId="81" fillId="33" borderId="17" xfId="0" applyFont="1" applyFill="1" applyBorder="1" applyAlignment="1">
      <alignment horizontal="center" vertical="center"/>
    </xf>
    <xf numFmtId="0" fontId="81" fillId="33" borderId="18" xfId="0" applyFont="1" applyFill="1" applyBorder="1" applyAlignment="1">
      <alignment horizontal="center" vertical="center"/>
    </xf>
    <xf numFmtId="0" fontId="81" fillId="10" borderId="16" xfId="0" applyFont="1" applyFill="1" applyBorder="1" applyAlignment="1">
      <alignment horizontal="center" vertical="center"/>
    </xf>
    <xf numFmtId="0" fontId="81" fillId="10" borderId="17" xfId="0" applyFont="1" applyFill="1" applyBorder="1" applyAlignment="1">
      <alignment horizontal="center" vertical="center"/>
    </xf>
    <xf numFmtId="0" fontId="81" fillId="10" borderId="18" xfId="0" applyFont="1" applyFill="1" applyBorder="1" applyAlignment="1">
      <alignment horizontal="center" vertical="center"/>
    </xf>
    <xf numFmtId="0" fontId="81" fillId="17" borderId="16" xfId="0" applyFont="1" applyFill="1" applyBorder="1" applyAlignment="1">
      <alignment horizontal="center" vertical="center"/>
    </xf>
    <xf numFmtId="0" fontId="81" fillId="17" borderId="17" xfId="0" applyFont="1" applyFill="1" applyBorder="1" applyAlignment="1">
      <alignment horizontal="center" vertical="center"/>
    </xf>
    <xf numFmtId="0" fontId="81" fillId="17" borderId="18" xfId="0" applyFont="1" applyFill="1" applyBorder="1" applyAlignment="1">
      <alignment horizontal="center" vertical="center"/>
    </xf>
    <xf numFmtId="0" fontId="76" fillId="17" borderId="0" xfId="0" applyFont="1" applyFill="1"/>
    <xf numFmtId="6" fontId="50" fillId="17" borderId="0" xfId="0" applyNumberFormat="1" applyFont="1" applyFill="1"/>
    <xf numFmtId="0" fontId="50" fillId="17" borderId="0" xfId="0" applyFont="1" applyFill="1"/>
    <xf numFmtId="0" fontId="50" fillId="34" borderId="2" xfId="0" applyFont="1" applyFill="1" applyBorder="1"/>
    <xf numFmtId="0" fontId="81" fillId="34" borderId="2" xfId="0" quotePrefix="1" applyFont="1" applyFill="1" applyBorder="1" applyAlignment="1">
      <alignment horizontal="center"/>
    </xf>
    <xf numFmtId="6" fontId="81" fillId="34" borderId="2" xfId="0" applyNumberFormat="1" applyFont="1" applyFill="1" applyBorder="1"/>
    <xf numFmtId="0" fontId="81" fillId="34" borderId="2" xfId="0" applyFont="1" applyFill="1" applyBorder="1"/>
    <xf numFmtId="6" fontId="81" fillId="34" borderId="21" xfId="0" applyNumberFormat="1" applyFont="1" applyFill="1" applyBorder="1"/>
    <xf numFmtId="0" fontId="50" fillId="2" borderId="2" xfId="0" applyFont="1" applyFill="1" applyBorder="1"/>
    <xf numFmtId="0" fontId="81" fillId="2" borderId="2" xfId="0" quotePrefix="1" applyFont="1" applyFill="1" applyBorder="1" applyAlignment="1">
      <alignment horizontal="center"/>
    </xf>
    <xf numFmtId="0" fontId="81" fillId="2" borderId="2" xfId="0" applyFont="1" applyFill="1" applyBorder="1"/>
    <xf numFmtId="0" fontId="81" fillId="7" borderId="23" xfId="0" applyFont="1" applyFill="1" applyBorder="1"/>
    <xf numFmtId="0" fontId="81" fillId="7" borderId="2" xfId="0" applyFont="1" applyFill="1" applyBorder="1"/>
    <xf numFmtId="0" fontId="50" fillId="7" borderId="2" xfId="0" applyFont="1" applyFill="1" applyBorder="1"/>
    <xf numFmtId="0" fontId="50" fillId="7" borderId="2" xfId="0" quotePrefix="1" applyFont="1" applyFill="1" applyBorder="1" applyAlignment="1">
      <alignment horizontal="center"/>
    </xf>
    <xf numFmtId="6" fontId="50" fillId="7" borderId="2" xfId="0" applyNumberFormat="1" applyFont="1" applyFill="1" applyBorder="1"/>
    <xf numFmtId="6" fontId="81" fillId="7" borderId="21" xfId="0" applyNumberFormat="1" applyFont="1" applyFill="1" applyBorder="1"/>
    <xf numFmtId="0" fontId="76" fillId="0" borderId="20" xfId="0" applyFont="1" applyBorder="1"/>
    <xf numFmtId="0" fontId="76" fillId="0" borderId="14" xfId="0" applyFont="1" applyBorder="1" applyAlignment="1">
      <alignment vertical="top"/>
    </xf>
    <xf numFmtId="0" fontId="81" fillId="0" borderId="14" xfId="0" applyFont="1" applyBorder="1" applyAlignment="1">
      <alignment horizontal="right" vertical="center" wrapText="1"/>
    </xf>
    <xf numFmtId="0" fontId="76" fillId="0" borderId="14" xfId="0" applyFont="1" applyBorder="1" applyAlignment="1">
      <alignment wrapText="1"/>
    </xf>
    <xf numFmtId="0" fontId="76" fillId="0" borderId="14" xfId="0" applyFont="1" applyBorder="1" applyAlignment="1">
      <alignment horizontal="left" wrapText="1"/>
    </xf>
    <xf numFmtId="0" fontId="76" fillId="0" borderId="15" xfId="0" applyFont="1" applyBorder="1"/>
    <xf numFmtId="0" fontId="81" fillId="32" borderId="16" xfId="0" applyFont="1" applyFill="1" applyBorder="1" applyAlignment="1">
      <alignment horizontal="center" vertical="center"/>
    </xf>
    <xf numFmtId="0" fontId="81" fillId="32" borderId="17" xfId="0" applyFont="1" applyFill="1" applyBorder="1" applyAlignment="1">
      <alignment horizontal="center" vertical="center"/>
    </xf>
    <xf numFmtId="0" fontId="81" fillId="32" borderId="18" xfId="0" applyFont="1" applyFill="1" applyBorder="1" applyAlignment="1">
      <alignment horizontal="center" vertical="center"/>
    </xf>
    <xf numFmtId="0" fontId="81" fillId="27" borderId="16" xfId="0" applyFont="1" applyFill="1" applyBorder="1" applyAlignment="1">
      <alignment horizontal="center" vertical="center"/>
    </xf>
    <xf numFmtId="0" fontId="81" fillId="27" borderId="17" xfId="0" applyFont="1" applyFill="1" applyBorder="1" applyAlignment="1">
      <alignment horizontal="center" vertical="center"/>
    </xf>
    <xf numFmtId="0" fontId="81" fillId="27" borderId="18" xfId="0" applyFont="1" applyFill="1" applyBorder="1" applyAlignment="1">
      <alignment horizontal="center" vertical="center"/>
    </xf>
    <xf numFmtId="0" fontId="81" fillId="24" borderId="16" xfId="0" applyFont="1" applyFill="1" applyBorder="1" applyAlignment="1">
      <alignment horizontal="center" vertical="center"/>
    </xf>
    <xf numFmtId="0" fontId="81" fillId="24" borderId="17" xfId="0" applyFont="1" applyFill="1" applyBorder="1" applyAlignment="1">
      <alignment horizontal="center" vertical="center"/>
    </xf>
    <xf numFmtId="0" fontId="81" fillId="24" borderId="18" xfId="0" applyFont="1" applyFill="1" applyBorder="1" applyAlignment="1">
      <alignment horizontal="center" vertical="center"/>
    </xf>
    <xf numFmtId="0" fontId="76" fillId="16" borderId="22" xfId="0" applyFont="1" applyFill="1" applyBorder="1"/>
    <xf numFmtId="0" fontId="76" fillId="16" borderId="12" xfId="0" applyFont="1" applyFill="1" applyBorder="1"/>
    <xf numFmtId="0" fontId="76" fillId="16" borderId="13" xfId="0" applyFont="1" applyFill="1" applyBorder="1"/>
    <xf numFmtId="0" fontId="81" fillId="16" borderId="12" xfId="0" applyFont="1" applyFill="1" applyBorder="1"/>
    <xf numFmtId="0" fontId="81" fillId="8" borderId="20" xfId="0" applyFont="1" applyFill="1" applyBorder="1" applyAlignment="1">
      <alignment horizontal="center" vertical="center"/>
    </xf>
    <xf numFmtId="0" fontId="81" fillId="8" borderId="14" xfId="0" applyFont="1" applyFill="1" applyBorder="1" applyAlignment="1">
      <alignment horizontal="center" vertical="center"/>
    </xf>
    <xf numFmtId="0" fontId="81" fillId="8" borderId="15" xfId="0" applyFont="1" applyFill="1" applyBorder="1" applyAlignment="1">
      <alignment horizontal="center" vertical="center"/>
    </xf>
    <xf numFmtId="0" fontId="81" fillId="6" borderId="20" xfId="0" applyFont="1" applyFill="1" applyBorder="1" applyAlignment="1">
      <alignment horizontal="center" vertical="center"/>
    </xf>
    <xf numFmtId="0" fontId="81" fillId="6" borderId="14" xfId="0" applyFont="1" applyFill="1" applyBorder="1" applyAlignment="1">
      <alignment horizontal="center" vertical="center"/>
    </xf>
    <xf numFmtId="0" fontId="81" fillId="6" borderId="15" xfId="0" applyFont="1" applyFill="1" applyBorder="1" applyAlignment="1">
      <alignment horizontal="center" vertical="center"/>
    </xf>
    <xf numFmtId="0" fontId="81" fillId="16" borderId="45" xfId="0" applyFont="1" applyFill="1" applyBorder="1" applyAlignment="1">
      <alignment horizontal="center" vertical="center"/>
    </xf>
    <xf numFmtId="0" fontId="81" fillId="16" borderId="44" xfId="0" applyFont="1" applyFill="1" applyBorder="1" applyAlignment="1">
      <alignment horizontal="center" vertical="center"/>
    </xf>
    <xf numFmtId="0" fontId="81" fillId="16" borderId="28" xfId="0" applyFont="1" applyFill="1" applyBorder="1" applyAlignment="1">
      <alignment horizontal="center" vertical="center"/>
    </xf>
    <xf numFmtId="0" fontId="81" fillId="8" borderId="44" xfId="0" applyFont="1" applyFill="1" applyBorder="1" applyAlignment="1">
      <alignment horizontal="center" vertical="center"/>
    </xf>
    <xf numFmtId="0" fontId="81" fillId="8" borderId="28" xfId="0" applyFont="1" applyFill="1" applyBorder="1" applyAlignment="1">
      <alignment horizontal="center" vertical="center"/>
    </xf>
    <xf numFmtId="0" fontId="81" fillId="8" borderId="45" xfId="0" applyFont="1" applyFill="1" applyBorder="1" applyAlignment="1">
      <alignment horizontal="center" vertical="center"/>
    </xf>
    <xf numFmtId="14" fontId="80" fillId="16" borderId="13" xfId="0" applyNumberFormat="1" applyFont="1" applyFill="1" applyBorder="1" applyAlignment="1">
      <alignment horizontal="left" vertical="center" wrapText="1"/>
    </xf>
    <xf numFmtId="173" fontId="80" fillId="16" borderId="184" xfId="0" applyNumberFormat="1" applyFont="1" applyFill="1" applyBorder="1" applyAlignment="1">
      <alignment horizontal="left" wrapText="1"/>
    </xf>
    <xf numFmtId="1" fontId="53" fillId="20" borderId="34" xfId="0" applyNumberFormat="1" applyFont="1" applyFill="1" applyBorder="1" applyAlignment="1">
      <alignment horizontal="center" vertical="top" shrinkToFit="1"/>
    </xf>
    <xf numFmtId="1" fontId="55" fillId="20" borderId="34" xfId="0" applyNumberFormat="1" applyFont="1" applyFill="1" applyBorder="1" applyAlignment="1">
      <alignment horizontal="left" vertical="top" indent="1" shrinkToFit="1"/>
    </xf>
    <xf numFmtId="0" fontId="56" fillId="20" borderId="34" xfId="0" applyFont="1" applyFill="1" applyBorder="1" applyAlignment="1">
      <alignment horizontal="center" vertical="top" wrapText="1"/>
    </xf>
    <xf numFmtId="0" fontId="52" fillId="20" borderId="34" xfId="0" applyFont="1" applyFill="1" applyBorder="1" applyAlignment="1">
      <alignment horizontal="left" vertical="top" wrapText="1"/>
    </xf>
    <xf numFmtId="1" fontId="55" fillId="20" borderId="34" xfId="0" applyNumberFormat="1" applyFont="1" applyFill="1" applyBorder="1" applyAlignment="1">
      <alignment horizontal="center" vertical="top" shrinkToFit="1"/>
    </xf>
    <xf numFmtId="170" fontId="55" fillId="20" borderId="34" xfId="0" applyNumberFormat="1" applyFont="1" applyFill="1" applyBorder="1" applyAlignment="1">
      <alignment horizontal="center" vertical="top" shrinkToFit="1"/>
    </xf>
    <xf numFmtId="171" fontId="55" fillId="20" borderId="34" xfId="0" applyNumberFormat="1" applyFont="1" applyFill="1" applyBorder="1" applyAlignment="1">
      <alignment horizontal="center" vertical="top" shrinkToFit="1"/>
    </xf>
    <xf numFmtId="2" fontId="55" fillId="20" borderId="34" xfId="0" applyNumberFormat="1" applyFont="1" applyFill="1" applyBorder="1" applyAlignment="1">
      <alignment horizontal="center" vertical="top" shrinkToFit="1"/>
    </xf>
    <xf numFmtId="0" fontId="52" fillId="20" borderId="34" xfId="0" applyFont="1" applyFill="1" applyBorder="1" applyAlignment="1">
      <alignment horizontal="left" vertical="center" wrapText="1"/>
    </xf>
    <xf numFmtId="0" fontId="52" fillId="20" borderId="0" xfId="0" applyFont="1" applyFill="1" applyAlignment="1">
      <alignment horizontal="left" vertical="top"/>
    </xf>
    <xf numFmtId="0" fontId="76" fillId="16" borderId="11" xfId="0" applyFont="1" applyFill="1" applyBorder="1" applyAlignment="1">
      <alignment vertical="center" wrapText="1"/>
    </xf>
    <xf numFmtId="6" fontId="76" fillId="0" borderId="0" xfId="0" applyNumberFormat="1" applyFont="1" applyBorder="1"/>
    <xf numFmtId="0" fontId="103" fillId="0" borderId="0" xfId="0" applyFont="1"/>
    <xf numFmtId="0" fontId="103" fillId="10" borderId="0" xfId="0" applyFont="1" applyFill="1"/>
    <xf numFmtId="165" fontId="81" fillId="20" borderId="19" xfId="0" applyNumberFormat="1" applyFont="1" applyFill="1" applyBorder="1" applyAlignment="1">
      <alignment horizontal="center"/>
    </xf>
    <xf numFmtId="0" fontId="81" fillId="0" borderId="0" xfId="0" applyFont="1" applyFill="1"/>
    <xf numFmtId="0" fontId="76" fillId="0" borderId="0" xfId="0" applyFont="1" applyFill="1"/>
    <xf numFmtId="0" fontId="81" fillId="0" borderId="0" xfId="0" applyFont="1" applyFill="1" applyBorder="1"/>
    <xf numFmtId="6" fontId="81" fillId="0" borderId="0" xfId="0" applyNumberFormat="1" applyFont="1" applyBorder="1"/>
    <xf numFmtId="0" fontId="103" fillId="10" borderId="0" xfId="0" applyFont="1" applyFill="1" applyBorder="1"/>
    <xf numFmtId="0" fontId="76" fillId="16" borderId="0" xfId="0" applyFont="1" applyFill="1" applyBorder="1"/>
    <xf numFmtId="0" fontId="81" fillId="16" borderId="0" xfId="0" applyFont="1" applyFill="1" applyBorder="1"/>
    <xf numFmtId="0" fontId="81" fillId="16" borderId="0" xfId="0" quotePrefix="1" applyFont="1" applyFill="1" applyBorder="1" applyAlignment="1">
      <alignment horizontal="center"/>
    </xf>
    <xf numFmtId="6" fontId="81" fillId="16" borderId="0" xfId="0" applyNumberFormat="1" applyFont="1" applyFill="1" applyBorder="1"/>
    <xf numFmtId="0" fontId="81" fillId="16" borderId="0" xfId="0" applyFont="1" applyFill="1" applyBorder="1" applyAlignment="1">
      <alignment horizontal="right"/>
    </xf>
    <xf numFmtId="0" fontId="81" fillId="0" borderId="0" xfId="0" applyFont="1" applyAlignment="1">
      <alignment horizontal="left"/>
    </xf>
    <xf numFmtId="0" fontId="81" fillId="0" borderId="0" xfId="0" quotePrefix="1" applyFont="1" applyAlignment="1">
      <alignment horizontal="right" wrapText="1"/>
    </xf>
    <xf numFmtId="0" fontId="76" fillId="0" borderId="0" xfId="0" applyFont="1" applyAlignment="1">
      <alignment horizontal="left"/>
    </xf>
    <xf numFmtId="0" fontId="76" fillId="7" borderId="0" xfId="0" applyFont="1" applyFill="1" applyAlignment="1">
      <alignment horizontal="center"/>
    </xf>
    <xf numFmtId="0" fontId="76" fillId="0" borderId="0" xfId="0" quotePrefix="1" applyFont="1" applyAlignment="1">
      <alignment horizontal="left" wrapText="1"/>
    </xf>
    <xf numFmtId="0" fontId="76" fillId="0" borderId="0" xfId="0" applyFont="1" applyAlignment="1">
      <alignment horizontal="center"/>
    </xf>
    <xf numFmtId="0" fontId="81" fillId="0" borderId="0" xfId="0" applyFont="1" applyAlignment="1">
      <alignment horizontal="right"/>
    </xf>
    <xf numFmtId="0" fontId="50" fillId="0" borderId="0" xfId="0" applyFont="1" applyAlignment="1">
      <alignment horizontal="left"/>
    </xf>
    <xf numFmtId="0" fontId="111" fillId="28" borderId="0" xfId="0" applyFont="1" applyFill="1" applyAlignment="1">
      <alignment horizontal="right"/>
    </xf>
    <xf numFmtId="0" fontId="81" fillId="0" borderId="0" xfId="0" quotePrefix="1" applyFont="1" applyAlignment="1">
      <alignment horizontal="left" wrapText="1"/>
    </xf>
    <xf numFmtId="170" fontId="123" fillId="46" borderId="34" xfId="0" applyNumberFormat="1" applyFont="1" applyFill="1" applyBorder="1" applyAlignment="1">
      <alignment horizontal="center" vertical="center" shrinkToFit="1"/>
    </xf>
    <xf numFmtId="0" fontId="76" fillId="0" borderId="0" xfId="0" applyFont="1" applyAlignment="1">
      <alignment horizontal="center"/>
    </xf>
    <xf numFmtId="0" fontId="81" fillId="0" borderId="0" xfId="0" quotePrefix="1" applyFont="1" applyAlignment="1">
      <alignment horizontal="left" wrapText="1"/>
    </xf>
    <xf numFmtId="0" fontId="3" fillId="0" borderId="0" xfId="0" applyFont="1" applyAlignment="1">
      <alignment horizontal="left" vertical="top" wrapText="1"/>
    </xf>
    <xf numFmtId="0" fontId="3" fillId="0" borderId="0" xfId="0" applyFont="1" applyAlignment="1">
      <alignment horizontal="left" vertical="top"/>
    </xf>
    <xf numFmtId="0" fontId="99" fillId="0" borderId="0" xfId="0" applyFont="1" applyAlignment="1"/>
    <xf numFmtId="0" fontId="87" fillId="46" borderId="19" xfId="0" applyFont="1" applyFill="1" applyBorder="1" applyAlignment="1">
      <alignment horizontal="center" vertical="center"/>
    </xf>
    <xf numFmtId="0" fontId="81" fillId="2" borderId="16" xfId="0" applyFont="1" applyFill="1" applyBorder="1" applyAlignment="1">
      <alignment vertical="center"/>
    </xf>
    <xf numFmtId="0" fontId="81" fillId="2" borderId="17" xfId="0" applyFont="1" applyFill="1" applyBorder="1" applyAlignment="1">
      <alignment vertical="center"/>
    </xf>
    <xf numFmtId="0" fontId="81" fillId="2" borderId="18" xfId="0" applyFont="1" applyFill="1" applyBorder="1" applyAlignment="1">
      <alignment vertical="center"/>
    </xf>
    <xf numFmtId="0" fontId="91" fillId="7" borderId="10" xfId="0" applyFont="1" applyFill="1" applyBorder="1" applyAlignment="1">
      <alignment vertical="center"/>
    </xf>
    <xf numFmtId="0" fontId="96" fillId="7" borderId="0" xfId="0" applyFont="1" applyFill="1" applyAlignment="1">
      <alignment vertical="center"/>
    </xf>
    <xf numFmtId="0" fontId="99" fillId="0" borderId="0" xfId="0" quotePrefix="1" applyFont="1" applyAlignment="1">
      <alignment horizontal="right"/>
    </xf>
    <xf numFmtId="0" fontId="99" fillId="0" borderId="0" xfId="0" applyFont="1"/>
    <xf numFmtId="0" fontId="50" fillId="0" borderId="0" xfId="0" quotePrefix="1" applyFont="1" applyAlignment="1">
      <alignment horizontal="right"/>
    </xf>
    <xf numFmtId="10" fontId="51" fillId="0" borderId="0" xfId="4" applyNumberFormat="1" applyFont="1" applyFill="1" applyBorder="1" applyAlignment="1">
      <alignment horizontal="center"/>
    </xf>
    <xf numFmtId="0" fontId="103" fillId="2" borderId="0" xfId="0" applyFont="1" applyFill="1" applyAlignment="1">
      <alignment wrapText="1"/>
    </xf>
    <xf numFmtId="0" fontId="50" fillId="0" borderId="39" xfId="0" applyFont="1" applyBorder="1" applyAlignment="1">
      <alignment horizontal="right" vertical="center"/>
    </xf>
    <xf numFmtId="0" fontId="50" fillId="35" borderId="38" xfId="0" applyFont="1" applyFill="1" applyBorder="1" applyAlignment="1">
      <alignment horizontal="right" vertical="center"/>
    </xf>
    <xf numFmtId="0" fontId="93" fillId="35" borderId="130" xfId="0" applyFont="1" applyFill="1" applyBorder="1" applyAlignment="1">
      <alignment horizontal="left" vertical="center" wrapText="1"/>
    </xf>
    <xf numFmtId="0" fontId="120" fillId="35" borderId="10" xfId="0" applyFont="1" applyFill="1" applyBorder="1" applyAlignment="1">
      <alignment horizontal="left" vertical="center" wrapText="1"/>
    </xf>
    <xf numFmtId="0" fontId="50" fillId="35" borderId="33" xfId="0" applyFont="1" applyFill="1" applyBorder="1" applyAlignment="1">
      <alignment horizontal="right" vertical="center"/>
    </xf>
    <xf numFmtId="0" fontId="50" fillId="35" borderId="33" xfId="0" applyFont="1" applyFill="1" applyBorder="1" applyAlignment="1">
      <alignment horizontal="right" vertical="top"/>
    </xf>
    <xf numFmtId="0" fontId="50" fillId="35" borderId="182" xfId="0" applyFont="1" applyFill="1" applyBorder="1" applyAlignment="1">
      <alignment horizontal="right" vertical="top"/>
    </xf>
    <xf numFmtId="173" fontId="120" fillId="35" borderId="186" xfId="0" applyNumberFormat="1" applyFont="1" applyFill="1" applyBorder="1" applyAlignment="1">
      <alignment horizontal="left" vertical="center" wrapText="1"/>
    </xf>
    <xf numFmtId="14" fontId="120" fillId="35" borderId="187" xfId="0" applyNumberFormat="1" applyFont="1" applyFill="1" applyBorder="1" applyAlignment="1">
      <alignment horizontal="left" vertical="center" wrapText="1"/>
    </xf>
    <xf numFmtId="6" fontId="103" fillId="9" borderId="0" xfId="0" applyNumberFormat="1" applyFont="1" applyFill="1"/>
    <xf numFmtId="0" fontId="103" fillId="23" borderId="0" xfId="0" applyFont="1" applyFill="1"/>
    <xf numFmtId="6" fontId="103" fillId="23" borderId="0" xfId="0" applyNumberFormat="1" applyFont="1" applyFill="1"/>
    <xf numFmtId="0" fontId="103" fillId="14" borderId="0" xfId="0" applyFont="1" applyFill="1"/>
    <xf numFmtId="6" fontId="103" fillId="14" borderId="0" xfId="0" applyNumberFormat="1" applyFont="1" applyFill="1"/>
    <xf numFmtId="0" fontId="103" fillId="9" borderId="0" xfId="0" applyFont="1" applyFill="1"/>
    <xf numFmtId="0" fontId="76" fillId="0" borderId="0" xfId="0" applyFont="1" applyAlignment="1"/>
    <xf numFmtId="0" fontId="91" fillId="7" borderId="0" xfId="0" applyFont="1" applyFill="1" applyAlignment="1">
      <alignment horizontal="right" vertical="center"/>
    </xf>
    <xf numFmtId="0" fontId="76" fillId="0" borderId="0" xfId="0" applyFont="1" applyAlignment="1">
      <alignment horizontal="center" vertical="center"/>
    </xf>
    <xf numFmtId="0" fontId="76" fillId="7" borderId="0" xfId="0" applyFont="1" applyFill="1" applyAlignment="1">
      <alignment horizontal="center" vertical="center"/>
    </xf>
    <xf numFmtId="2" fontId="76" fillId="0" borderId="0" xfId="0" applyNumberFormat="1" applyFont="1" applyAlignment="1"/>
    <xf numFmtId="0" fontId="76" fillId="0" borderId="14" xfId="0" applyFont="1" applyBorder="1" applyAlignment="1"/>
    <xf numFmtId="2" fontId="76" fillId="0" borderId="10" xfId="0" applyNumberFormat="1" applyFont="1" applyBorder="1" applyAlignment="1"/>
    <xf numFmtId="2" fontId="76" fillId="0" borderId="14" xfId="0" applyNumberFormat="1" applyFont="1" applyBorder="1" applyAlignment="1"/>
    <xf numFmtId="0" fontId="81" fillId="21" borderId="23" xfId="0" applyFont="1" applyFill="1" applyBorder="1" applyAlignment="1">
      <alignment wrapText="1"/>
    </xf>
    <xf numFmtId="0" fontId="81" fillId="21" borderId="2" xfId="0" applyFont="1" applyFill="1" applyBorder="1" applyAlignment="1">
      <alignment wrapText="1"/>
    </xf>
    <xf numFmtId="0" fontId="96" fillId="0" borderId="0" xfId="0" applyFont="1" applyAlignment="1">
      <alignment vertical="center" wrapText="1"/>
    </xf>
    <xf numFmtId="0" fontId="114" fillId="0" borderId="0" xfId="0" applyFont="1" applyAlignment="1"/>
    <xf numFmtId="0" fontId="99" fillId="0" borderId="0" xfId="0" quotePrefix="1" applyFont="1" applyAlignment="1">
      <alignment horizontal="right"/>
    </xf>
    <xf numFmtId="0" fontId="81" fillId="21" borderId="2" xfId="0" applyFont="1" applyFill="1" applyBorder="1" applyAlignment="1">
      <alignment vertical="center" wrapText="1"/>
    </xf>
    <xf numFmtId="0" fontId="81" fillId="21" borderId="23" xfId="0" applyFont="1" applyFill="1" applyBorder="1" applyAlignment="1">
      <alignment vertical="center" wrapText="1"/>
    </xf>
    <xf numFmtId="0" fontId="80" fillId="35" borderId="11" xfId="0" applyFont="1" applyFill="1" applyBorder="1" applyAlignment="1">
      <alignment vertical="center" wrapText="1"/>
    </xf>
    <xf numFmtId="0" fontId="80" fillId="35" borderId="43" xfId="0" applyFont="1" applyFill="1" applyBorder="1" applyAlignment="1"/>
    <xf numFmtId="14" fontId="80" fillId="35" borderId="188" xfId="0" applyNumberFormat="1" applyFont="1" applyFill="1" applyBorder="1" applyAlignment="1">
      <alignment vertical="center" wrapText="1"/>
    </xf>
    <xf numFmtId="0" fontId="133" fillId="7" borderId="12" xfId="0" applyFont="1" applyFill="1" applyBorder="1" applyAlignment="1">
      <alignment horizontal="right"/>
    </xf>
    <xf numFmtId="0" fontId="133" fillId="2" borderId="12" xfId="0" applyFont="1" applyFill="1" applyBorder="1" applyAlignment="1">
      <alignment horizontal="right"/>
    </xf>
    <xf numFmtId="0" fontId="81" fillId="13" borderId="2" xfId="0" applyFont="1" applyFill="1" applyBorder="1"/>
    <xf numFmtId="0" fontId="81" fillId="13" borderId="2" xfId="0" quotePrefix="1" applyFont="1" applyFill="1" applyBorder="1" applyAlignment="1">
      <alignment horizontal="center"/>
    </xf>
    <xf numFmtId="6" fontId="81" fillId="13" borderId="2" xfId="0" applyNumberFormat="1" applyFont="1" applyFill="1" applyBorder="1"/>
    <xf numFmtId="6" fontId="81" fillId="13" borderId="21" xfId="0" applyNumberFormat="1" applyFont="1" applyFill="1" applyBorder="1"/>
    <xf numFmtId="6" fontId="81" fillId="13" borderId="48" xfId="0" applyNumberFormat="1" applyFont="1" applyFill="1" applyBorder="1"/>
    <xf numFmtId="0" fontId="81" fillId="13" borderId="23" xfId="0" applyFont="1" applyFill="1" applyBorder="1" applyAlignment="1">
      <alignment wrapText="1"/>
    </xf>
    <xf numFmtId="0" fontId="81" fillId="13" borderId="2" xfId="0" applyFont="1" applyFill="1" applyBorder="1" applyAlignment="1">
      <alignment wrapText="1"/>
    </xf>
    <xf numFmtId="0" fontId="50" fillId="13" borderId="2" xfId="0" applyFont="1" applyFill="1" applyBorder="1"/>
    <xf numFmtId="0" fontId="81" fillId="47" borderId="2" xfId="0" applyFont="1" applyFill="1" applyBorder="1" applyAlignment="1">
      <alignment vertical="center"/>
    </xf>
    <xf numFmtId="0" fontId="81" fillId="47" borderId="23" xfId="0" applyFont="1" applyFill="1" applyBorder="1" applyAlignment="1">
      <alignment vertical="center"/>
    </xf>
    <xf numFmtId="0" fontId="76" fillId="0" borderId="0" xfId="0" applyFont="1" applyBorder="1" applyAlignment="1">
      <alignment vertical="center"/>
    </xf>
    <xf numFmtId="0" fontId="81" fillId="48" borderId="45" xfId="0" applyFont="1" applyFill="1" applyBorder="1" applyAlignment="1">
      <alignment horizontal="center"/>
    </xf>
    <xf numFmtId="0" fontId="81" fillId="48" borderId="15" xfId="0" applyFont="1" applyFill="1" applyBorder="1" applyAlignment="1">
      <alignment horizontal="center"/>
    </xf>
    <xf numFmtId="0" fontId="87" fillId="33" borderId="17" xfId="0" applyFont="1" applyFill="1" applyBorder="1" applyAlignment="1">
      <alignment horizontal="center" vertical="center"/>
    </xf>
    <xf numFmtId="0" fontId="87" fillId="33" borderId="18" xfId="0" applyFont="1" applyFill="1" applyBorder="1" applyAlignment="1">
      <alignment horizontal="center" vertical="center" wrapText="1"/>
    </xf>
    <xf numFmtId="0" fontId="103" fillId="33" borderId="17" xfId="0" applyFont="1" applyFill="1" applyBorder="1" applyAlignment="1">
      <alignment vertical="center"/>
    </xf>
    <xf numFmtId="0" fontId="81" fillId="33" borderId="16" xfId="0" applyFont="1" applyFill="1" applyBorder="1" applyAlignment="1">
      <alignment vertical="center"/>
    </xf>
    <xf numFmtId="0" fontId="81" fillId="33" borderId="17" xfId="0" applyFont="1" applyFill="1" applyBorder="1" applyAlignment="1">
      <alignment vertical="center"/>
    </xf>
    <xf numFmtId="0" fontId="81" fillId="33" borderId="18" xfId="0" applyFont="1" applyFill="1" applyBorder="1" applyAlignment="1">
      <alignment vertical="center"/>
    </xf>
    <xf numFmtId="9" fontId="51" fillId="6" borderId="192" xfId="4" applyFont="1" applyFill="1" applyBorder="1" applyAlignment="1">
      <alignment horizontal="center" vertical="center"/>
    </xf>
    <xf numFmtId="164" fontId="50" fillId="19" borderId="17" xfId="0" applyNumberFormat="1" applyFont="1" applyFill="1" applyBorder="1"/>
    <xf numFmtId="6" fontId="50" fillId="19" borderId="19" xfId="0" applyNumberFormat="1" applyFont="1" applyFill="1" applyBorder="1"/>
    <xf numFmtId="0" fontId="73" fillId="13" borderId="2" xfId="0" quotePrefix="1" applyFont="1" applyFill="1" applyBorder="1" applyAlignment="1">
      <alignment horizontal="center"/>
    </xf>
    <xf numFmtId="6" fontId="73" fillId="13" borderId="2" xfId="0" applyNumberFormat="1" applyFont="1" applyFill="1" applyBorder="1"/>
    <xf numFmtId="0" fontId="73" fillId="13" borderId="2" xfId="0" applyFont="1" applyFill="1" applyBorder="1"/>
    <xf numFmtId="6" fontId="73" fillId="13" borderId="21" xfId="0" applyNumberFormat="1" applyFont="1" applyFill="1" applyBorder="1"/>
    <xf numFmtId="6" fontId="73" fillId="13" borderId="48" xfId="0" applyNumberFormat="1" applyFont="1" applyFill="1" applyBorder="1"/>
    <xf numFmtId="6" fontId="134" fillId="2" borderId="0" xfId="0" applyNumberFormat="1" applyFont="1" applyFill="1"/>
    <xf numFmtId="0" fontId="73" fillId="19" borderId="17" xfId="0" quotePrefix="1" applyFont="1" applyFill="1" applyBorder="1" applyAlignment="1">
      <alignment horizontal="center"/>
    </xf>
    <xf numFmtId="6" fontId="73" fillId="19" borderId="17" xfId="0" applyNumberFormat="1" applyFont="1" applyFill="1" applyBorder="1"/>
    <xf numFmtId="0" fontId="73" fillId="19" borderId="17" xfId="0" applyFont="1" applyFill="1" applyBorder="1"/>
    <xf numFmtId="6" fontId="73" fillId="19" borderId="18" xfId="0" applyNumberFormat="1" applyFont="1" applyFill="1" applyBorder="1"/>
    <xf numFmtId="6" fontId="73" fillId="19" borderId="190" xfId="0" applyNumberFormat="1" applyFont="1" applyFill="1" applyBorder="1"/>
    <xf numFmtId="165" fontId="81" fillId="47" borderId="19" xfId="4" applyNumberFormat="1" applyFont="1" applyFill="1" applyBorder="1" applyAlignment="1">
      <alignment horizontal="center"/>
    </xf>
    <xf numFmtId="0" fontId="81" fillId="47" borderId="2" xfId="0" applyFont="1" applyFill="1" applyBorder="1" applyAlignment="1"/>
    <xf numFmtId="6" fontId="81" fillId="47" borderId="2" xfId="0" applyNumberFormat="1" applyFont="1" applyFill="1" applyBorder="1" applyAlignment="1"/>
    <xf numFmtId="6" fontId="81" fillId="47" borderId="21" xfId="0" applyNumberFormat="1" applyFont="1" applyFill="1" applyBorder="1" applyAlignment="1"/>
    <xf numFmtId="0" fontId="122" fillId="16" borderId="196" xfId="0" applyFont="1" applyFill="1" applyBorder="1" applyAlignment="1">
      <alignment horizontal="left" vertical="center"/>
    </xf>
    <xf numFmtId="0" fontId="81" fillId="16" borderId="195" xfId="0" applyFont="1" applyFill="1" applyBorder="1" applyAlignment="1">
      <alignment horizontal="right" vertical="center"/>
    </xf>
    <xf numFmtId="0" fontId="96" fillId="0" borderId="0" xfId="0" applyFont="1" applyAlignment="1">
      <alignment vertical="center"/>
    </xf>
    <xf numFmtId="0" fontId="124" fillId="7" borderId="0" xfId="0" applyFont="1" applyFill="1" applyAlignment="1">
      <alignment horizontal="right"/>
    </xf>
    <xf numFmtId="0" fontId="81" fillId="2" borderId="18" xfId="0" applyFont="1" applyFill="1" applyBorder="1" applyAlignment="1">
      <alignment horizontal="center" vertical="center" wrapText="1"/>
    </xf>
    <xf numFmtId="0" fontId="129" fillId="2" borderId="17" xfId="3" quotePrefix="1" applyFont="1" applyFill="1" applyBorder="1" applyAlignment="1">
      <alignment vertical="center"/>
    </xf>
    <xf numFmtId="0" fontId="129" fillId="2" borderId="18" xfId="3" quotePrefix="1" applyFont="1" applyFill="1" applyBorder="1" applyAlignment="1">
      <alignment vertical="center"/>
    </xf>
    <xf numFmtId="6" fontId="81" fillId="19" borderId="10" xfId="0" applyNumberFormat="1" applyFont="1" applyFill="1" applyBorder="1" applyAlignment="1"/>
    <xf numFmtId="0" fontId="103" fillId="8" borderId="0" xfId="0" applyFont="1" applyFill="1"/>
    <xf numFmtId="0" fontId="76" fillId="8" borderId="0" xfId="0" applyFont="1" applyFill="1" applyBorder="1"/>
    <xf numFmtId="0" fontId="81" fillId="8" borderId="0" xfId="0" applyFont="1" applyFill="1" applyBorder="1"/>
    <xf numFmtId="0" fontId="76" fillId="6" borderId="0" xfId="0" applyFont="1" applyFill="1" applyBorder="1"/>
    <xf numFmtId="0" fontId="81" fillId="6" borderId="0" xfId="0" applyFont="1" applyFill="1" applyBorder="1"/>
    <xf numFmtId="0" fontId="112" fillId="28" borderId="0" xfId="0" applyFont="1" applyFill="1" applyAlignment="1">
      <alignment wrapText="1"/>
    </xf>
    <xf numFmtId="165" fontId="81" fillId="20" borderId="19" xfId="0" applyNumberFormat="1" applyFont="1" applyFill="1" applyBorder="1" applyAlignment="1">
      <alignment horizontal="center" vertical="center"/>
    </xf>
    <xf numFmtId="0" fontId="81" fillId="16" borderId="22" xfId="0" applyFont="1" applyFill="1" applyBorder="1" applyAlignment="1">
      <alignment vertical="center"/>
    </xf>
    <xf numFmtId="0" fontId="81" fillId="16" borderId="10" xfId="0" applyFont="1" applyFill="1" applyBorder="1" applyAlignment="1">
      <alignment vertical="center"/>
    </xf>
    <xf numFmtId="0" fontId="81" fillId="8" borderId="10" xfId="0" applyFont="1" applyFill="1" applyBorder="1" applyAlignment="1">
      <alignment vertical="center"/>
    </xf>
    <xf numFmtId="0" fontId="81" fillId="8" borderId="10" xfId="0" quotePrefix="1" applyFont="1" applyFill="1" applyBorder="1" applyAlignment="1">
      <alignment horizontal="center" vertical="center"/>
    </xf>
    <xf numFmtId="6" fontId="88" fillId="8" borderId="10" xfId="0" applyNumberFormat="1" applyFont="1" applyFill="1" applyBorder="1" applyAlignment="1">
      <alignment vertical="center"/>
    </xf>
    <xf numFmtId="0" fontId="76" fillId="6" borderId="10" xfId="0" applyFont="1" applyFill="1" applyBorder="1" applyAlignment="1">
      <alignment vertical="center"/>
    </xf>
    <xf numFmtId="0" fontId="81" fillId="6" borderId="10" xfId="0" quotePrefix="1" applyFont="1" applyFill="1" applyBorder="1" applyAlignment="1">
      <alignment horizontal="center" vertical="center"/>
    </xf>
    <xf numFmtId="6" fontId="88" fillId="6" borderId="10" xfId="0" applyNumberFormat="1" applyFont="1" applyFill="1" applyBorder="1" applyAlignment="1">
      <alignment vertical="center"/>
    </xf>
    <xf numFmtId="0" fontId="76" fillId="16" borderId="10" xfId="0" applyFont="1" applyFill="1" applyBorder="1" applyAlignment="1">
      <alignment vertical="center"/>
    </xf>
    <xf numFmtId="0" fontId="81" fillId="16" borderId="10" xfId="0" quotePrefix="1" applyFont="1" applyFill="1" applyBorder="1" applyAlignment="1">
      <alignment horizontal="center" vertical="center"/>
    </xf>
    <xf numFmtId="6" fontId="88" fillId="16" borderId="10" xfId="0" applyNumberFormat="1" applyFont="1" applyFill="1" applyBorder="1" applyAlignment="1">
      <alignment vertical="center"/>
    </xf>
    <xf numFmtId="0" fontId="76" fillId="8" borderId="10" xfId="0" applyFont="1" applyFill="1" applyBorder="1" applyAlignment="1">
      <alignment vertical="center"/>
    </xf>
    <xf numFmtId="6" fontId="88" fillId="2" borderId="11" xfId="0" applyNumberFormat="1" applyFont="1" applyFill="1" applyBorder="1" applyAlignment="1">
      <alignment vertical="center"/>
    </xf>
    <xf numFmtId="6" fontId="88" fillId="0" borderId="13" xfId="0" applyNumberFormat="1" applyFont="1" applyBorder="1" applyAlignment="1">
      <alignment vertical="center"/>
    </xf>
    <xf numFmtId="0" fontId="81" fillId="16" borderId="12" xfId="0" applyFont="1" applyFill="1" applyBorder="1" applyAlignment="1">
      <alignment vertical="center"/>
    </xf>
    <xf numFmtId="0" fontId="81" fillId="8" borderId="0" xfId="0" applyFont="1" applyFill="1" applyAlignment="1">
      <alignment vertical="center"/>
    </xf>
    <xf numFmtId="0" fontId="81" fillId="8" borderId="0" xfId="0" quotePrefix="1" applyFont="1" applyFill="1" applyAlignment="1">
      <alignment horizontal="center" vertical="center"/>
    </xf>
    <xf numFmtId="6" fontId="88" fillId="8" borderId="0" xfId="0" applyNumberFormat="1" applyFont="1" applyFill="1" applyAlignment="1">
      <alignment vertical="center"/>
    </xf>
    <xf numFmtId="0" fontId="81" fillId="6" borderId="0" xfId="0" quotePrefix="1" applyFont="1" applyFill="1" applyAlignment="1">
      <alignment horizontal="center" vertical="center"/>
    </xf>
    <xf numFmtId="6" fontId="88" fillId="6" borderId="0" xfId="0" applyNumberFormat="1" applyFont="1" applyFill="1" applyAlignment="1">
      <alignment vertical="center"/>
    </xf>
    <xf numFmtId="0" fontId="81" fillId="16" borderId="0" xfId="0" quotePrefix="1" applyFont="1" applyFill="1" applyAlignment="1">
      <alignment horizontal="center" vertical="center"/>
    </xf>
    <xf numFmtId="6" fontId="88" fillId="16" borderId="0" xfId="0" applyNumberFormat="1" applyFont="1" applyFill="1" applyAlignment="1">
      <alignment vertical="center"/>
    </xf>
    <xf numFmtId="6" fontId="88" fillId="2" borderId="13" xfId="0" applyNumberFormat="1" applyFont="1" applyFill="1" applyBorder="1" applyAlignment="1">
      <alignment vertical="center"/>
    </xf>
    <xf numFmtId="0" fontId="88" fillId="0" borderId="13" xfId="0" applyFont="1" applyBorder="1" applyAlignment="1" applyProtection="1">
      <alignment vertical="center"/>
      <protection hidden="1"/>
    </xf>
    <xf numFmtId="10" fontId="113" fillId="20" borderId="19" xfId="4" applyNumberFormat="1" applyFont="1" applyFill="1" applyBorder="1" applyAlignment="1">
      <alignment horizontal="center" vertical="center"/>
    </xf>
    <xf numFmtId="0" fontId="111" fillId="16" borderId="0" xfId="0" applyFont="1" applyFill="1" applyAlignment="1">
      <alignment horizontal="right" vertical="center"/>
    </xf>
    <xf numFmtId="0" fontId="81" fillId="0" borderId="0" xfId="0" applyFont="1" applyBorder="1" applyAlignment="1">
      <alignment horizontal="center" vertical="center"/>
    </xf>
    <xf numFmtId="0" fontId="112" fillId="16" borderId="0" xfId="0" applyFont="1" applyFill="1" applyAlignment="1">
      <alignment vertical="center" wrapText="1"/>
    </xf>
    <xf numFmtId="0" fontId="81" fillId="16" borderId="20" xfId="0" applyFont="1" applyFill="1" applyBorder="1" applyAlignment="1">
      <alignment vertical="center"/>
    </xf>
    <xf numFmtId="0" fontId="81" fillId="16" borderId="14" xfId="0" applyFont="1" applyFill="1" applyBorder="1" applyAlignment="1">
      <alignment vertical="center"/>
    </xf>
    <xf numFmtId="0" fontId="81" fillId="8" borderId="14" xfId="0" applyFont="1" applyFill="1" applyBorder="1" applyAlignment="1">
      <alignment vertical="center"/>
    </xf>
    <xf numFmtId="0" fontId="81" fillId="8" borderId="14" xfId="0" quotePrefix="1" applyFont="1" applyFill="1" applyBorder="1" applyAlignment="1">
      <alignment horizontal="center" vertical="center"/>
    </xf>
    <xf numFmtId="6" fontId="88" fillId="8" borderId="14" xfId="0" applyNumberFormat="1" applyFont="1" applyFill="1" applyBorder="1" applyAlignment="1">
      <alignment vertical="center"/>
    </xf>
    <xf numFmtId="0" fontId="76" fillId="6" borderId="14" xfId="0" applyFont="1" applyFill="1" applyBorder="1" applyAlignment="1">
      <alignment vertical="center"/>
    </xf>
    <xf numFmtId="0" fontId="81" fillId="6" borderId="14" xfId="0" quotePrefix="1" applyFont="1" applyFill="1" applyBorder="1" applyAlignment="1">
      <alignment horizontal="center" vertical="center"/>
    </xf>
    <xf numFmtId="6" fontId="88" fillId="6" borderId="14" xfId="0" applyNumberFormat="1" applyFont="1" applyFill="1" applyBorder="1" applyAlignment="1">
      <alignment vertical="center"/>
    </xf>
    <xf numFmtId="0" fontId="76" fillId="16" borderId="14" xfId="0" applyFont="1" applyFill="1" applyBorder="1" applyAlignment="1">
      <alignment vertical="center"/>
    </xf>
    <xf numFmtId="0" fontId="81" fillId="16" borderId="14" xfId="0" quotePrefix="1" applyFont="1" applyFill="1" applyBorder="1" applyAlignment="1">
      <alignment horizontal="center" vertical="center"/>
    </xf>
    <xf numFmtId="6" fontId="88" fillId="16" borderId="14" xfId="0" applyNumberFormat="1" applyFont="1" applyFill="1" applyBorder="1" applyAlignment="1">
      <alignment vertical="center"/>
    </xf>
    <xf numFmtId="0" fontId="76" fillId="8" borderId="14" xfId="0" applyFont="1" applyFill="1" applyBorder="1" applyAlignment="1">
      <alignment vertical="center"/>
    </xf>
    <xf numFmtId="6" fontId="88" fillId="2" borderId="15" xfId="0" applyNumberFormat="1" applyFont="1" applyFill="1" applyBorder="1" applyAlignment="1">
      <alignment vertical="center"/>
    </xf>
    <xf numFmtId="0" fontId="81" fillId="7" borderId="19" xfId="0" applyFont="1" applyFill="1" applyBorder="1" applyAlignment="1">
      <alignment horizontal="center" vertical="center"/>
    </xf>
    <xf numFmtId="0" fontId="76" fillId="0" borderId="0" xfId="0" applyFont="1" applyAlignment="1">
      <alignment horizontal="center"/>
    </xf>
    <xf numFmtId="0" fontId="51" fillId="0" borderId="14" xfId="0" applyFont="1" applyBorder="1" applyAlignment="1">
      <alignment horizontal="center"/>
    </xf>
    <xf numFmtId="0" fontId="51" fillId="0" borderId="0" xfId="0" applyFont="1" applyBorder="1" applyAlignment="1">
      <alignment horizontal="center"/>
    </xf>
    <xf numFmtId="0" fontId="124" fillId="0" borderId="10" xfId="0" applyFont="1" applyBorder="1" applyAlignment="1">
      <alignment horizontal="right"/>
    </xf>
    <xf numFmtId="0" fontId="124" fillId="0" borderId="0" xfId="0" applyFont="1" applyBorder="1" applyAlignment="1">
      <alignment horizontal="right"/>
    </xf>
    <xf numFmtId="0" fontId="50" fillId="0" borderId="10" xfId="0" applyFont="1" applyBorder="1" applyAlignment="1">
      <alignment horizontal="left"/>
    </xf>
    <xf numFmtId="0" fontId="50" fillId="0" borderId="0" xfId="0" applyFont="1" applyAlignment="1">
      <alignment horizontal="left"/>
    </xf>
    <xf numFmtId="0" fontId="124" fillId="0" borderId="10" xfId="0" applyFont="1" applyBorder="1" applyAlignment="1">
      <alignment horizontal="center" vertical="center"/>
    </xf>
    <xf numFmtId="0" fontId="124" fillId="0" borderId="0" xfId="0" applyFont="1" applyAlignment="1">
      <alignment horizontal="center" vertical="center"/>
    </xf>
    <xf numFmtId="0" fontId="81" fillId="0" borderId="0" xfId="0" applyFont="1" applyAlignment="1">
      <alignment horizontal="right"/>
    </xf>
    <xf numFmtId="0" fontId="76" fillId="0" borderId="9" xfId="0" applyFont="1" applyBorder="1" applyAlignment="1">
      <alignment horizontal="center"/>
    </xf>
    <xf numFmtId="0" fontId="89" fillId="0" borderId="0" xfId="0" quotePrefix="1" applyFont="1" applyAlignment="1">
      <alignment horizontal="right"/>
    </xf>
    <xf numFmtId="0" fontId="76" fillId="0" borderId="12" xfId="0" applyFont="1" applyBorder="1" applyAlignment="1">
      <alignment horizontal="center"/>
    </xf>
    <xf numFmtId="0" fontId="76" fillId="0" borderId="0" xfId="0" applyFont="1" applyBorder="1" applyAlignment="1">
      <alignment horizontal="center"/>
    </xf>
    <xf numFmtId="0" fontId="111" fillId="0" borderId="10" xfId="0" applyFont="1" applyBorder="1" applyAlignment="1">
      <alignment horizontal="center" wrapText="1"/>
    </xf>
    <xf numFmtId="0" fontId="111" fillId="0" borderId="0" xfId="0" applyFont="1" applyBorder="1" applyAlignment="1">
      <alignment horizontal="center" wrapText="1"/>
    </xf>
    <xf numFmtId="0" fontId="111" fillId="0" borderId="14" xfId="0" applyFont="1" applyBorder="1" applyAlignment="1">
      <alignment horizontal="center" wrapText="1"/>
    </xf>
    <xf numFmtId="6" fontId="88" fillId="0" borderId="10" xfId="0" applyNumberFormat="1" applyFont="1" applyBorder="1" applyAlignment="1">
      <alignment horizontal="center"/>
    </xf>
    <xf numFmtId="6" fontId="88" fillId="0" borderId="0" xfId="0" applyNumberFormat="1" applyFont="1" applyBorder="1" applyAlignment="1">
      <alignment horizontal="center"/>
    </xf>
    <xf numFmtId="6" fontId="88" fillId="0" borderId="14" xfId="0" applyNumberFormat="1" applyFont="1" applyBorder="1" applyAlignment="1">
      <alignment horizontal="center"/>
    </xf>
    <xf numFmtId="6" fontId="76" fillId="0" borderId="10" xfId="0" applyNumberFormat="1" applyFont="1" applyBorder="1" applyAlignment="1">
      <alignment horizontal="center"/>
    </xf>
    <xf numFmtId="6" fontId="76" fillId="0" borderId="0" xfId="0" applyNumberFormat="1" applyFont="1" applyBorder="1" applyAlignment="1">
      <alignment horizontal="center"/>
    </xf>
    <xf numFmtId="6" fontId="76" fillId="0" borderId="14" xfId="0" applyNumberFormat="1" applyFont="1" applyBorder="1" applyAlignment="1">
      <alignment horizontal="center"/>
    </xf>
    <xf numFmtId="0" fontId="76" fillId="0" borderId="10" xfId="0" applyFont="1" applyBorder="1" applyAlignment="1">
      <alignment horizontal="center"/>
    </xf>
    <xf numFmtId="0" fontId="76" fillId="0" borderId="14" xfId="0" applyFont="1" applyBorder="1" applyAlignment="1">
      <alignment horizontal="center"/>
    </xf>
    <xf numFmtId="0" fontId="76" fillId="0" borderId="0" xfId="0" applyFont="1" applyAlignment="1" applyProtection="1">
      <alignment horizontal="center"/>
      <protection hidden="1"/>
    </xf>
    <xf numFmtId="0" fontId="81" fillId="0" borderId="0" xfId="0" applyFont="1" applyAlignment="1">
      <alignment horizontal="center"/>
    </xf>
    <xf numFmtId="0" fontId="76" fillId="0" borderId="14" xfId="0" quotePrefix="1" applyFont="1" applyBorder="1" applyAlignment="1">
      <alignment horizontal="center"/>
    </xf>
    <xf numFmtId="0" fontId="81" fillId="13" borderId="2" xfId="0" applyFont="1" applyFill="1" applyBorder="1" applyAlignment="1">
      <alignment horizontal="right" wrapText="1"/>
    </xf>
    <xf numFmtId="0" fontId="76" fillId="0" borderId="0" xfId="0" quotePrefix="1" applyFont="1" applyAlignment="1">
      <alignment horizontal="center"/>
    </xf>
    <xf numFmtId="0" fontId="76" fillId="0" borderId="9" xfId="0" quotePrefix="1" applyFont="1" applyBorder="1" applyAlignment="1">
      <alignment horizontal="center"/>
    </xf>
    <xf numFmtId="0" fontId="81" fillId="0" borderId="17" xfId="0" applyFont="1" applyBorder="1" applyAlignment="1">
      <alignment horizontal="center" vertical="center"/>
    </xf>
    <xf numFmtId="0" fontId="76" fillId="0" borderId="12" xfId="0" applyFont="1" applyBorder="1" applyAlignment="1" applyProtection="1">
      <alignment horizontal="center"/>
      <protection hidden="1"/>
    </xf>
    <xf numFmtId="0" fontId="76" fillId="0" borderId="0" xfId="0" applyFont="1" applyBorder="1" applyAlignment="1" applyProtection="1">
      <alignment horizontal="center"/>
      <protection hidden="1"/>
    </xf>
    <xf numFmtId="0" fontId="81" fillId="0" borderId="12" xfId="0" applyFont="1" applyBorder="1" applyAlignment="1">
      <alignment horizontal="center"/>
    </xf>
    <xf numFmtId="0" fontId="81" fillId="0" borderId="0" xfId="0" applyFont="1" applyBorder="1" applyAlignment="1">
      <alignment horizontal="center"/>
    </xf>
    <xf numFmtId="6" fontId="81" fillId="0" borderId="24" xfId="0" applyNumberFormat="1" applyFont="1" applyBorder="1" applyAlignment="1">
      <alignment horizontal="center"/>
    </xf>
    <xf numFmtId="6" fontId="81" fillId="0" borderId="0" xfId="0" applyNumberFormat="1" applyFont="1" applyAlignment="1">
      <alignment horizontal="center"/>
    </xf>
    <xf numFmtId="6" fontId="81" fillId="0" borderId="1" xfId="0" applyNumberFormat="1" applyFont="1" applyBorder="1" applyAlignment="1">
      <alignment horizontal="center"/>
    </xf>
    <xf numFmtId="6" fontId="76" fillId="0" borderId="24" xfId="0" applyNumberFormat="1" applyFont="1" applyBorder="1" applyAlignment="1">
      <alignment horizontal="center"/>
    </xf>
    <xf numFmtId="6" fontId="76" fillId="0" borderId="0" xfId="0" applyNumberFormat="1" applyFont="1" applyAlignment="1">
      <alignment horizontal="center"/>
    </xf>
    <xf numFmtId="6" fontId="76" fillId="0" borderId="1" xfId="0" applyNumberFormat="1" applyFont="1" applyBorder="1" applyAlignment="1">
      <alignment horizontal="center"/>
    </xf>
    <xf numFmtId="0" fontId="76" fillId="0" borderId="24" xfId="0" applyFont="1" applyBorder="1" applyAlignment="1">
      <alignment horizontal="center"/>
    </xf>
    <xf numFmtId="0" fontId="76" fillId="0" borderId="1" xfId="0" applyFont="1" applyBorder="1" applyAlignment="1">
      <alignment horizontal="center"/>
    </xf>
    <xf numFmtId="0" fontId="81" fillId="0" borderId="24" xfId="0" applyFont="1" applyBorder="1" applyAlignment="1">
      <alignment horizontal="center"/>
    </xf>
    <xf numFmtId="0" fontId="81" fillId="0" borderId="1" xfId="0" applyFont="1" applyBorder="1" applyAlignment="1">
      <alignment horizontal="center"/>
    </xf>
    <xf numFmtId="0" fontId="89" fillId="0" borderId="0" xfId="0" applyFont="1" applyAlignment="1">
      <alignment horizontal="left"/>
    </xf>
    <xf numFmtId="0" fontId="76" fillId="0" borderId="1" xfId="0" applyFont="1" applyBorder="1" applyAlignment="1">
      <alignment horizontal="left"/>
    </xf>
    <xf numFmtId="0" fontId="50" fillId="0" borderId="0" xfId="0" quotePrefix="1" applyFont="1" applyAlignment="1">
      <alignment horizontal="right" vertical="center"/>
    </xf>
    <xf numFmtId="0" fontId="76" fillId="0" borderId="0" xfId="0" applyFont="1" applyAlignment="1">
      <alignment horizontal="left"/>
    </xf>
    <xf numFmtId="0" fontId="76" fillId="0" borderId="10" xfId="0" applyFont="1" applyBorder="1" applyAlignment="1">
      <alignment horizontal="center" vertical="center"/>
    </xf>
    <xf numFmtId="0" fontId="76" fillId="0" borderId="0" xfId="0" applyFont="1" applyBorder="1" applyAlignment="1">
      <alignment horizontal="center" vertical="center"/>
    </xf>
    <xf numFmtId="0" fontId="76" fillId="0" borderId="0" xfId="0" applyFont="1" applyAlignment="1">
      <alignment horizontal="center" vertical="center"/>
    </xf>
    <xf numFmtId="0" fontId="89" fillId="0" borderId="0" xfId="0" quotePrefix="1" applyFont="1" applyAlignment="1">
      <alignment horizontal="right" vertical="center"/>
    </xf>
    <xf numFmtId="0" fontId="81" fillId="13" borderId="23" xfId="0" applyFont="1" applyFill="1" applyBorder="1" applyAlignment="1">
      <alignment horizontal="right" wrapText="1"/>
    </xf>
    <xf numFmtId="0" fontId="81" fillId="13" borderId="23" xfId="0" applyFont="1" applyFill="1" applyBorder="1" applyAlignment="1">
      <alignment horizontal="right" vertical="center" wrapText="1"/>
    </xf>
    <xf numFmtId="0" fontId="81" fillId="13" borderId="2" xfId="0" applyFont="1" applyFill="1" applyBorder="1" applyAlignment="1">
      <alignment horizontal="right" vertical="center" wrapText="1"/>
    </xf>
    <xf numFmtId="6" fontId="76" fillId="0" borderId="24" xfId="0" applyNumberFormat="1" applyFont="1" applyBorder="1" applyAlignment="1">
      <alignment horizontal="center" vertical="center"/>
    </xf>
    <xf numFmtId="6" fontId="76" fillId="0" borderId="0" xfId="0" applyNumberFormat="1" applyFont="1" applyAlignment="1">
      <alignment horizontal="center" vertical="center"/>
    </xf>
    <xf numFmtId="6" fontId="76" fillId="0" borderId="1" xfId="0" applyNumberFormat="1" applyFont="1" applyBorder="1" applyAlignment="1">
      <alignment horizontal="center" vertical="center"/>
    </xf>
    <xf numFmtId="0" fontId="76" fillId="0" borderId="24" xfId="0" applyFont="1" applyBorder="1" applyAlignment="1">
      <alignment horizontal="center" vertical="center"/>
    </xf>
    <xf numFmtId="0" fontId="76" fillId="0" borderId="1" xfId="0" applyFont="1" applyBorder="1" applyAlignment="1">
      <alignment horizontal="center" vertical="center"/>
    </xf>
    <xf numFmtId="0" fontId="76" fillId="0" borderId="0" xfId="0" applyFont="1" applyAlignment="1">
      <alignment horizontal="left" vertical="center"/>
    </xf>
    <xf numFmtId="0" fontId="89" fillId="0" borderId="0" xfId="0" applyFont="1" applyAlignment="1">
      <alignment horizontal="left" vertical="center"/>
    </xf>
    <xf numFmtId="0" fontId="89" fillId="0" borderId="0" xfId="0" applyFont="1" applyBorder="1" applyAlignment="1">
      <alignment horizontal="left" vertical="center" wrapText="1"/>
    </xf>
    <xf numFmtId="0" fontId="89" fillId="0" borderId="10" xfId="0" quotePrefix="1" applyFont="1" applyBorder="1" applyAlignment="1">
      <alignment horizontal="right"/>
    </xf>
    <xf numFmtId="0" fontId="89" fillId="0" borderId="10" xfId="0" applyFont="1" applyBorder="1" applyAlignment="1">
      <alignment horizontal="left" vertical="center" wrapText="1"/>
    </xf>
    <xf numFmtId="0" fontId="125" fillId="0" borderId="0" xfId="0" applyFont="1" applyAlignment="1">
      <alignment horizontal="center" vertical="center"/>
    </xf>
    <xf numFmtId="0" fontId="103" fillId="0" borderId="0" xfId="0" applyFont="1" applyAlignment="1">
      <alignment horizontal="center" vertical="center"/>
    </xf>
    <xf numFmtId="0" fontId="125" fillId="0" borderId="0" xfId="0" applyFont="1" applyAlignment="1">
      <alignment horizontal="center" vertical="center" wrapText="1"/>
    </xf>
    <xf numFmtId="0" fontId="76" fillId="0" borderId="24" xfId="0" applyFont="1" applyBorder="1" applyAlignment="1">
      <alignment horizontal="center" vertical="center" wrapText="1"/>
    </xf>
    <xf numFmtId="0" fontId="76" fillId="0" borderId="0" xfId="0" applyFont="1" applyAlignment="1">
      <alignment horizontal="center" vertical="center" wrapText="1"/>
    </xf>
    <xf numFmtId="0" fontId="107" fillId="0" borderId="8" xfId="0" applyFont="1" applyBorder="1" applyAlignment="1">
      <alignment horizontal="center" wrapText="1"/>
    </xf>
    <xf numFmtId="0" fontId="107" fillId="0" borderId="0" xfId="0" applyFont="1" applyBorder="1" applyAlignment="1">
      <alignment horizontal="center" wrapText="1"/>
    </xf>
    <xf numFmtId="0" fontId="107" fillId="0" borderId="9" xfId="0" applyFont="1" applyBorder="1" applyAlignment="1">
      <alignment horizontal="center" wrapText="1"/>
    </xf>
    <xf numFmtId="0" fontId="76" fillId="0" borderId="8" xfId="0" applyFont="1" applyBorder="1" applyAlignment="1">
      <alignment horizontal="center"/>
    </xf>
    <xf numFmtId="0" fontId="129" fillId="0" borderId="0" xfId="3" applyFont="1" applyAlignment="1">
      <alignment horizontal="center"/>
    </xf>
    <xf numFmtId="0" fontId="76" fillId="0" borderId="10" xfId="0" applyFont="1" applyBorder="1" applyAlignment="1">
      <alignment horizontal="right"/>
    </xf>
    <xf numFmtId="0" fontId="76" fillId="0" borderId="0" xfId="0" applyFont="1" applyAlignment="1">
      <alignment horizontal="right"/>
    </xf>
    <xf numFmtId="6" fontId="76" fillId="0" borderId="0" xfId="0" applyNumberFormat="1" applyFont="1" applyBorder="1" applyAlignment="1">
      <alignment horizontal="center" vertical="center"/>
    </xf>
    <xf numFmtId="0" fontId="81" fillId="0" borderId="0" xfId="0" quotePrefix="1" applyFont="1" applyAlignment="1">
      <alignment horizontal="center"/>
    </xf>
    <xf numFmtId="0" fontId="76" fillId="0" borderId="0" xfId="0" applyFont="1" applyBorder="1" applyAlignment="1">
      <alignment horizontal="left" wrapText="1"/>
    </xf>
    <xf numFmtId="0" fontId="76" fillId="0" borderId="0" xfId="0" applyFont="1" applyBorder="1" applyAlignment="1">
      <alignment horizontal="center" wrapText="1"/>
    </xf>
    <xf numFmtId="0" fontId="76" fillId="0" borderId="0" xfId="0" applyFont="1" applyAlignment="1">
      <alignment horizontal="center" wrapText="1"/>
    </xf>
    <xf numFmtId="0" fontId="81" fillId="0" borderId="0" xfId="0" applyFont="1" applyAlignment="1">
      <alignment horizontal="left"/>
    </xf>
    <xf numFmtId="0" fontId="81" fillId="17" borderId="23" xfId="0" applyFont="1" applyFill="1" applyBorder="1" applyAlignment="1">
      <alignment horizontal="center" vertical="center" wrapText="1"/>
    </xf>
    <xf numFmtId="0" fontId="81" fillId="17" borderId="2" xfId="0" applyFont="1" applyFill="1" applyBorder="1" applyAlignment="1">
      <alignment horizontal="center" vertical="center" wrapText="1"/>
    </xf>
    <xf numFmtId="0" fontId="81" fillId="17" borderId="21" xfId="0" applyFont="1" applyFill="1" applyBorder="1" applyAlignment="1">
      <alignment horizontal="center" vertical="center" wrapText="1"/>
    </xf>
    <xf numFmtId="0" fontId="87" fillId="0" borderId="24" xfId="0" applyFont="1" applyBorder="1" applyAlignment="1">
      <alignment horizontal="left"/>
    </xf>
    <xf numFmtId="0" fontId="76" fillId="0" borderId="17" xfId="0" applyFont="1" applyBorder="1" applyAlignment="1">
      <alignment horizontal="center"/>
    </xf>
    <xf numFmtId="0" fontId="76" fillId="0" borderId="10" xfId="0" applyFont="1" applyBorder="1" applyAlignment="1">
      <alignment horizontal="left" wrapText="1"/>
    </xf>
    <xf numFmtId="0" fontId="129" fillId="33" borderId="18" xfId="3" applyFont="1" applyFill="1" applyBorder="1" applyAlignment="1">
      <alignment horizontal="center" vertical="center"/>
    </xf>
    <xf numFmtId="0" fontId="51" fillId="0" borderId="0" xfId="0" applyFont="1" applyAlignment="1">
      <alignment horizontal="right" vertical="center"/>
    </xf>
    <xf numFmtId="0" fontId="81" fillId="47" borderId="2" xfId="0" applyFont="1" applyFill="1" applyBorder="1" applyAlignment="1">
      <alignment horizontal="right"/>
    </xf>
    <xf numFmtId="2" fontId="76" fillId="0" borderId="0" xfId="0" applyNumberFormat="1" applyFont="1" applyAlignment="1">
      <alignment horizontal="center"/>
    </xf>
    <xf numFmtId="2" fontId="76" fillId="0" borderId="10" xfId="0" applyNumberFormat="1" applyFont="1" applyBorder="1" applyAlignment="1">
      <alignment horizontal="center"/>
    </xf>
    <xf numFmtId="2" fontId="76" fillId="0" borderId="0" xfId="0" applyNumberFormat="1" applyFont="1" applyBorder="1" applyAlignment="1">
      <alignment horizontal="center"/>
    </xf>
    <xf numFmtId="0" fontId="99" fillId="0" borderId="0" xfId="0" applyFont="1" applyAlignment="1">
      <alignment horizontal="center"/>
    </xf>
    <xf numFmtId="0" fontId="103" fillId="0" borderId="0" xfId="0" applyFont="1" applyFill="1" applyAlignment="1">
      <alignment horizontal="center" wrapText="1"/>
    </xf>
    <xf numFmtId="0" fontId="114" fillId="0" borderId="0" xfId="0" applyFont="1" applyAlignment="1">
      <alignment horizontal="center"/>
    </xf>
    <xf numFmtId="0" fontId="114" fillId="0" borderId="0" xfId="0" applyFont="1" applyBorder="1" applyAlignment="1">
      <alignment horizontal="center"/>
    </xf>
    <xf numFmtId="0" fontId="76" fillId="0" borderId="10" xfId="0" applyFont="1" applyBorder="1" applyAlignment="1">
      <alignment horizontal="left"/>
    </xf>
    <xf numFmtId="2" fontId="76" fillId="0" borderId="14" xfId="0" applyNumberFormat="1" applyFont="1" applyBorder="1" applyAlignment="1">
      <alignment horizontal="center"/>
    </xf>
    <xf numFmtId="0" fontId="74" fillId="0" borderId="0" xfId="0" applyFont="1" applyAlignment="1">
      <alignment horizontal="center" vertical="center" wrapText="1"/>
    </xf>
    <xf numFmtId="0" fontId="51" fillId="31" borderId="137" xfId="0" applyFont="1" applyFill="1" applyBorder="1" applyAlignment="1">
      <alignment horizontal="center" vertical="center" wrapText="1"/>
    </xf>
    <xf numFmtId="0" fontId="51" fillId="31" borderId="70" xfId="0" applyFont="1" applyFill="1" applyBorder="1" applyAlignment="1">
      <alignment horizontal="center" vertical="center" wrapText="1"/>
    </xf>
    <xf numFmtId="0" fontId="73" fillId="17" borderId="139" xfId="0" applyFont="1" applyFill="1" applyBorder="1" applyAlignment="1">
      <alignment horizontal="center" vertical="center"/>
    </xf>
    <xf numFmtId="0" fontId="73" fillId="17" borderId="6" xfId="0" applyFont="1" applyFill="1" applyBorder="1" applyAlignment="1">
      <alignment horizontal="center" vertical="center"/>
    </xf>
    <xf numFmtId="0" fontId="51" fillId="0" borderId="193" xfId="0" applyFont="1" applyBorder="1" applyAlignment="1">
      <alignment horizontal="center"/>
    </xf>
    <xf numFmtId="0" fontId="51" fillId="0" borderId="13" xfId="0" applyFont="1" applyBorder="1" applyAlignment="1">
      <alignment horizontal="center"/>
    </xf>
    <xf numFmtId="0" fontId="82" fillId="0" borderId="12" xfId="0" applyFont="1" applyBorder="1" applyAlignment="1">
      <alignment horizontal="center" vertical="top" wrapText="1"/>
    </xf>
    <xf numFmtId="0" fontId="82" fillId="0" borderId="0" xfId="0" applyFont="1" applyAlignment="1">
      <alignment horizontal="center" vertical="top" wrapText="1"/>
    </xf>
    <xf numFmtId="0" fontId="82" fillId="0" borderId="13" xfId="0" applyFont="1" applyBorder="1" applyAlignment="1">
      <alignment horizontal="center" vertical="top" wrapText="1"/>
    </xf>
    <xf numFmtId="0" fontId="120" fillId="0" borderId="178" xfId="0" applyFont="1" applyBorder="1" applyAlignment="1">
      <alignment horizontal="center" vertical="center" wrapText="1"/>
    </xf>
    <xf numFmtId="0" fontId="120" fillId="0" borderId="179" xfId="0" applyFont="1" applyBorder="1" applyAlignment="1">
      <alignment horizontal="center" vertical="center" wrapText="1"/>
    </xf>
    <xf numFmtId="0" fontId="120" fillId="0" borderId="180" xfId="0" applyFont="1" applyBorder="1" applyAlignment="1">
      <alignment horizontal="center" vertical="center" wrapText="1"/>
    </xf>
    <xf numFmtId="0" fontId="120" fillId="0" borderId="49" xfId="0" applyFont="1" applyBorder="1" applyAlignment="1">
      <alignment horizontal="center" vertical="center" wrapText="1"/>
    </xf>
    <xf numFmtId="0" fontId="120" fillId="0" borderId="40" xfId="0" applyFont="1" applyBorder="1" applyAlignment="1">
      <alignment horizontal="center" vertical="center" wrapText="1"/>
    </xf>
    <xf numFmtId="0" fontId="120" fillId="0" borderId="41" xfId="0" applyFont="1" applyBorder="1" applyAlignment="1">
      <alignment horizontal="center" vertical="center" wrapText="1"/>
    </xf>
    <xf numFmtId="0" fontId="120" fillId="0" borderId="177" xfId="0" applyFont="1" applyBorder="1" applyAlignment="1">
      <alignment horizontal="center" vertical="center" wrapText="1"/>
    </xf>
    <xf numFmtId="0" fontId="120" fillId="0" borderId="42" xfId="0" applyFont="1" applyBorder="1" applyAlignment="1">
      <alignment horizontal="center" vertical="center" wrapText="1"/>
    </xf>
    <xf numFmtId="0" fontId="120" fillId="0" borderId="43" xfId="0" applyFont="1" applyBorder="1" applyAlignment="1">
      <alignment horizontal="center" vertical="center" wrapText="1"/>
    </xf>
    <xf numFmtId="0" fontId="124" fillId="0" borderId="0" xfId="3" applyFont="1" applyFill="1" applyAlignment="1">
      <alignment horizontal="right" wrapText="1"/>
    </xf>
    <xf numFmtId="0" fontId="81" fillId="19" borderId="16" xfId="0" applyFont="1" applyFill="1" applyBorder="1" applyAlignment="1">
      <alignment horizontal="right" wrapText="1"/>
    </xf>
    <xf numFmtId="0" fontId="81" fillId="19" borderId="17" xfId="0" applyFont="1" applyFill="1" applyBorder="1" applyAlignment="1">
      <alignment horizontal="right" wrapText="1"/>
    </xf>
    <xf numFmtId="0" fontId="128" fillId="0" borderId="193" xfId="0" applyFont="1" applyBorder="1" applyAlignment="1">
      <alignment horizontal="center"/>
    </xf>
    <xf numFmtId="0" fontId="81" fillId="33" borderId="16" xfId="0" applyFont="1" applyFill="1" applyBorder="1" applyAlignment="1">
      <alignment horizontal="left" vertical="center" wrapText="1"/>
    </xf>
    <xf numFmtId="0" fontId="81" fillId="33" borderId="17" xfId="0" applyFont="1" applyFill="1" applyBorder="1" applyAlignment="1">
      <alignment horizontal="left" vertical="center" wrapText="1"/>
    </xf>
    <xf numFmtId="0" fontId="81" fillId="33" borderId="18" xfId="0" applyFont="1" applyFill="1" applyBorder="1" applyAlignment="1">
      <alignment horizontal="left" vertical="center" wrapText="1"/>
    </xf>
    <xf numFmtId="0" fontId="51" fillId="20" borderId="25" xfId="0" applyFont="1" applyFill="1" applyBorder="1" applyAlignment="1">
      <alignment horizontal="center" vertical="center" wrapText="1"/>
    </xf>
    <xf numFmtId="0" fontId="51" fillId="20" borderId="26" xfId="0" applyFont="1" applyFill="1" applyBorder="1" applyAlignment="1">
      <alignment horizontal="center" vertical="center" wrapText="1"/>
    </xf>
    <xf numFmtId="0" fontId="51" fillId="20" borderId="27" xfId="0" applyFont="1" applyFill="1" applyBorder="1" applyAlignment="1">
      <alignment horizontal="center" vertical="center" wrapText="1"/>
    </xf>
    <xf numFmtId="0" fontId="81" fillId="19" borderId="16" xfId="0" applyFont="1" applyFill="1" applyBorder="1" applyAlignment="1">
      <alignment horizontal="right"/>
    </xf>
    <xf numFmtId="0" fontId="81" fillId="19" borderId="17" xfId="0" applyFont="1" applyFill="1" applyBorder="1" applyAlignment="1">
      <alignment horizontal="right"/>
    </xf>
    <xf numFmtId="0" fontId="81" fillId="33" borderId="16" xfId="0" applyFont="1" applyFill="1" applyBorder="1" applyAlignment="1">
      <alignment horizontal="left" vertical="center"/>
    </xf>
    <xf numFmtId="0" fontId="81" fillId="33" borderId="17" xfId="0" applyFont="1" applyFill="1" applyBorder="1" applyAlignment="1">
      <alignment horizontal="left" vertical="center"/>
    </xf>
    <xf numFmtId="0" fontId="81" fillId="33" borderId="18" xfId="0" applyFont="1" applyFill="1" applyBorder="1" applyAlignment="1">
      <alignment horizontal="left" vertical="center"/>
    </xf>
    <xf numFmtId="0" fontId="93" fillId="6" borderId="0" xfId="0" applyFont="1" applyFill="1" applyAlignment="1">
      <alignment horizontal="center" vertical="center" wrapText="1"/>
    </xf>
    <xf numFmtId="0" fontId="50" fillId="0" borderId="181" xfId="0" applyFont="1" applyBorder="1" applyAlignment="1">
      <alignment horizontal="right" vertical="top"/>
    </xf>
    <xf numFmtId="0" fontId="50" fillId="0" borderId="39" xfId="0" applyFont="1" applyBorder="1" applyAlignment="1">
      <alignment horizontal="right" vertical="top"/>
    </xf>
    <xf numFmtId="0" fontId="76" fillId="7" borderId="0" xfId="0" applyFont="1" applyFill="1" applyAlignment="1">
      <alignment horizontal="center" vertical="center"/>
    </xf>
    <xf numFmtId="0" fontId="76" fillId="7" borderId="0" xfId="0" applyFont="1" applyFill="1" applyAlignment="1">
      <alignment horizontal="center"/>
    </xf>
    <xf numFmtId="0" fontId="76" fillId="2" borderId="0" xfId="0" applyFont="1" applyFill="1" applyAlignment="1">
      <alignment horizontal="center"/>
    </xf>
    <xf numFmtId="166" fontId="51" fillId="31" borderId="70" xfId="1" applyNumberFormat="1" applyFont="1" applyFill="1" applyBorder="1" applyAlignment="1">
      <alignment wrapText="1"/>
    </xf>
    <xf numFmtId="166" fontId="51" fillId="31" borderId="72" xfId="1" applyNumberFormat="1" applyFont="1" applyFill="1" applyBorder="1" applyAlignment="1">
      <alignment wrapText="1"/>
    </xf>
    <xf numFmtId="166" fontId="73" fillId="17" borderId="6" xfId="1" applyNumberFormat="1" applyFont="1" applyFill="1" applyBorder="1" applyAlignment="1"/>
    <xf numFmtId="166" fontId="73" fillId="17" borderId="7" xfId="1" applyNumberFormat="1" applyFont="1" applyFill="1" applyBorder="1" applyAlignment="1"/>
    <xf numFmtId="0" fontId="120" fillId="35" borderId="177" xfId="0" applyFont="1" applyFill="1" applyBorder="1" applyAlignment="1">
      <alignment horizontal="left" vertical="center"/>
    </xf>
    <xf numFmtId="0" fontId="120" fillId="35" borderId="42" xfId="0" applyFont="1" applyFill="1" applyBorder="1" applyAlignment="1">
      <alignment horizontal="left" vertical="center"/>
    </xf>
    <xf numFmtId="0" fontId="81" fillId="48" borderId="28" xfId="0" applyFont="1" applyFill="1" applyBorder="1" applyAlignment="1">
      <alignment horizontal="center"/>
    </xf>
    <xf numFmtId="0" fontId="81" fillId="48" borderId="44" xfId="0" applyFont="1" applyFill="1" applyBorder="1" applyAlignment="1">
      <alignment horizontal="center"/>
    </xf>
    <xf numFmtId="0" fontId="96" fillId="7" borderId="0" xfId="0" applyFont="1" applyFill="1" applyAlignment="1">
      <alignment horizontal="center" vertical="center"/>
    </xf>
    <xf numFmtId="0" fontId="51" fillId="33" borderId="16" xfId="0" applyFont="1" applyFill="1" applyBorder="1" applyAlignment="1">
      <alignment horizontal="left" vertical="center"/>
    </xf>
    <xf numFmtId="0" fontId="51" fillId="33" borderId="17" xfId="0" applyFont="1" applyFill="1" applyBorder="1" applyAlignment="1">
      <alignment horizontal="left" vertical="center"/>
    </xf>
    <xf numFmtId="0" fontId="96" fillId="7" borderId="0" xfId="0" applyFont="1" applyFill="1" applyAlignment="1">
      <alignment horizontal="center" vertical="center" wrapText="1"/>
    </xf>
    <xf numFmtId="0" fontId="74" fillId="35" borderId="16" xfId="0" applyFont="1" applyFill="1" applyBorder="1" applyAlignment="1">
      <alignment horizontal="center" vertical="center" wrapText="1"/>
    </xf>
    <xf numFmtId="0" fontId="74" fillId="35" borderId="17" xfId="0" applyFont="1" applyFill="1" applyBorder="1" applyAlignment="1">
      <alignment horizontal="center" vertical="center" wrapText="1"/>
    </xf>
    <xf numFmtId="0" fontId="74" fillId="35" borderId="18" xfId="0" applyFont="1" applyFill="1" applyBorder="1" applyAlignment="1">
      <alignment horizontal="center" vertical="center" wrapText="1"/>
    </xf>
    <xf numFmtId="0" fontId="96" fillId="2" borderId="0" xfId="0" applyFont="1" applyFill="1" applyAlignment="1">
      <alignment horizontal="center" vertical="center"/>
    </xf>
    <xf numFmtId="0" fontId="124" fillId="0" borderId="10" xfId="0" applyFont="1" applyBorder="1" applyAlignment="1">
      <alignment horizontal="right" wrapText="1"/>
    </xf>
    <xf numFmtId="0" fontId="76" fillId="2" borderId="0" xfId="0" applyFont="1" applyFill="1" applyAlignment="1">
      <alignment horizontal="left" vertical="center" wrapText="1"/>
    </xf>
    <xf numFmtId="0" fontId="76" fillId="2" borderId="194" xfId="0" applyFont="1" applyFill="1" applyBorder="1" applyAlignment="1">
      <alignment horizontal="left" vertical="center" wrapText="1"/>
    </xf>
    <xf numFmtId="0" fontId="81" fillId="19" borderId="0" xfId="0" applyFont="1" applyFill="1" applyAlignment="1">
      <alignment horizontal="left"/>
    </xf>
    <xf numFmtId="0" fontId="81" fillId="19" borderId="13" xfId="0" applyFont="1" applyFill="1" applyBorder="1" applyAlignment="1">
      <alignment horizontal="left"/>
    </xf>
    <xf numFmtId="0" fontId="76" fillId="2" borderId="0" xfId="0" applyFont="1" applyFill="1" applyAlignment="1">
      <alignment horizontal="center" vertical="center"/>
    </xf>
    <xf numFmtId="0" fontId="120" fillId="0" borderId="12" xfId="0" applyFont="1" applyBorder="1" applyAlignment="1">
      <alignment horizontal="center" vertical="center"/>
    </xf>
    <xf numFmtId="0" fontId="76" fillId="0" borderId="10" xfId="0" quotePrefix="1" applyFont="1" applyBorder="1" applyAlignment="1">
      <alignment horizontal="center"/>
    </xf>
    <xf numFmtId="0" fontId="89" fillId="0" borderId="0" xfId="0" applyFont="1" applyAlignment="1">
      <alignment horizontal="right" vertical="center"/>
    </xf>
    <xf numFmtId="0" fontId="118" fillId="0" borderId="0" xfId="0" applyFont="1" applyAlignment="1" applyProtection="1">
      <alignment horizontal="center" vertical="center"/>
      <protection hidden="1"/>
    </xf>
    <xf numFmtId="0" fontId="81" fillId="0" borderId="14" xfId="0" applyFont="1" applyBorder="1" applyAlignment="1">
      <alignment horizontal="center"/>
    </xf>
    <xf numFmtId="0" fontId="76" fillId="0" borderId="12" xfId="0" applyFont="1" applyBorder="1" applyAlignment="1" applyProtection="1">
      <alignment horizontal="center" vertical="center"/>
      <protection hidden="1"/>
    </xf>
    <xf numFmtId="0" fontId="76" fillId="0" borderId="0" xfId="0" applyFont="1" applyBorder="1" applyAlignment="1" applyProtection="1">
      <alignment horizontal="center" vertical="center"/>
      <protection hidden="1"/>
    </xf>
    <xf numFmtId="0" fontId="76" fillId="0" borderId="12" xfId="0" applyFont="1" applyBorder="1" applyAlignment="1">
      <alignment horizontal="center" vertical="center"/>
    </xf>
    <xf numFmtId="0" fontId="81" fillId="0" borderId="12" xfId="0" applyFont="1" applyBorder="1" applyAlignment="1">
      <alignment horizontal="center" vertical="center"/>
    </xf>
    <xf numFmtId="0" fontId="81" fillId="0" borderId="0" xfId="0" applyFont="1" applyBorder="1" applyAlignment="1">
      <alignment horizontal="center" vertical="center"/>
    </xf>
    <xf numFmtId="0" fontId="118" fillId="0" borderId="0" xfId="0" applyFont="1" applyAlignment="1" applyProtection="1">
      <alignment horizontal="center"/>
      <protection hidden="1"/>
    </xf>
    <xf numFmtId="0" fontId="111" fillId="14" borderId="0" xfId="0" applyFont="1" applyFill="1" applyAlignment="1">
      <alignment horizontal="left" wrapText="1"/>
    </xf>
    <xf numFmtId="0" fontId="111" fillId="14" borderId="13" xfId="0" applyFont="1" applyFill="1" applyBorder="1" applyAlignment="1">
      <alignment horizontal="left" wrapText="1"/>
    </xf>
    <xf numFmtId="0" fontId="51" fillId="0" borderId="0" xfId="0" applyFont="1" applyBorder="1" applyAlignment="1">
      <alignment horizontal="center" vertical="top" wrapText="1"/>
    </xf>
    <xf numFmtId="0" fontId="51" fillId="0" borderId="1" xfId="0" applyFont="1" applyBorder="1" applyAlignment="1">
      <alignment horizontal="center" vertical="top" wrapText="1"/>
    </xf>
    <xf numFmtId="0" fontId="81" fillId="0" borderId="14" xfId="0" applyFont="1" applyBorder="1" applyAlignment="1">
      <alignment horizontal="center" wrapText="1"/>
    </xf>
    <xf numFmtId="6" fontId="88" fillId="0" borderId="10" xfId="0" applyNumberFormat="1" applyFont="1" applyBorder="1" applyAlignment="1">
      <alignment horizontal="center" vertical="center"/>
    </xf>
    <xf numFmtId="6" fontId="88" fillId="0" borderId="0" xfId="0" applyNumberFormat="1" applyFont="1" applyBorder="1" applyAlignment="1">
      <alignment horizontal="center" vertical="center"/>
    </xf>
    <xf numFmtId="6" fontId="88" fillId="0" borderId="14" xfId="0" applyNumberFormat="1" applyFont="1" applyBorder="1" applyAlignment="1">
      <alignment horizontal="center" vertical="center"/>
    </xf>
    <xf numFmtId="6" fontId="76" fillId="0" borderId="10" xfId="0" applyNumberFormat="1" applyFont="1" applyBorder="1" applyAlignment="1">
      <alignment horizontal="center" vertical="center"/>
    </xf>
    <xf numFmtId="6" fontId="76" fillId="0" borderId="14" xfId="0" applyNumberFormat="1" applyFont="1" applyBorder="1" applyAlignment="1">
      <alignment horizontal="center" vertical="center"/>
    </xf>
    <xf numFmtId="0" fontId="76" fillId="0" borderId="14" xfId="0" applyFont="1" applyBorder="1" applyAlignment="1">
      <alignment horizontal="center" vertical="center"/>
    </xf>
    <xf numFmtId="6" fontId="81" fillId="0" borderId="0" xfId="0" applyNumberFormat="1" applyFont="1" applyBorder="1" applyAlignment="1">
      <alignment horizontal="center"/>
    </xf>
    <xf numFmtId="0" fontId="89" fillId="0" borderId="0" xfId="0" applyFont="1" applyAlignment="1">
      <alignment horizontal="right"/>
    </xf>
    <xf numFmtId="0" fontId="81" fillId="0" borderId="0" xfId="0" quotePrefix="1" applyFont="1" applyAlignment="1">
      <alignment horizontal="center" vertical="center"/>
    </xf>
    <xf numFmtId="0" fontId="76" fillId="0" borderId="0" xfId="0" quotePrefix="1" applyFont="1" applyAlignment="1">
      <alignment horizontal="center" vertical="center"/>
    </xf>
    <xf numFmtId="0" fontId="81" fillId="21" borderId="2" xfId="0" applyFont="1" applyFill="1" applyBorder="1" applyAlignment="1">
      <alignment horizontal="right" wrapText="1"/>
    </xf>
    <xf numFmtId="0" fontId="51" fillId="0" borderId="0" xfId="0" applyFont="1" applyAlignment="1">
      <alignment horizontal="left" vertical="top"/>
    </xf>
    <xf numFmtId="0" fontId="51" fillId="0" borderId="0" xfId="0" applyFont="1" applyBorder="1" applyAlignment="1">
      <alignment horizontal="left" vertical="top"/>
    </xf>
    <xf numFmtId="0" fontId="81" fillId="21" borderId="23" xfId="0" applyFont="1" applyFill="1" applyBorder="1" applyAlignment="1">
      <alignment horizontal="right" wrapText="1"/>
    </xf>
    <xf numFmtId="0" fontId="88" fillId="0" borderId="0" xfId="0" applyFont="1" applyBorder="1" applyAlignment="1">
      <alignment horizontal="center" wrapText="1"/>
    </xf>
    <xf numFmtId="0" fontId="88" fillId="0" borderId="0" xfId="0" applyFont="1" applyAlignment="1">
      <alignment horizontal="center" wrapText="1"/>
    </xf>
    <xf numFmtId="0" fontId="127" fillId="0" borderId="0" xfId="0" applyFont="1" applyAlignment="1">
      <alignment horizontal="center" vertical="center" wrapText="1"/>
    </xf>
    <xf numFmtId="0" fontId="76" fillId="0" borderId="0" xfId="0" applyFont="1" applyFill="1" applyBorder="1" applyAlignment="1">
      <alignment horizontal="center"/>
    </xf>
    <xf numFmtId="0" fontId="76" fillId="0" borderId="0" xfId="0" applyFont="1" applyFill="1" applyBorder="1" applyAlignment="1">
      <alignment horizontal="center" vertical="center" wrapText="1"/>
    </xf>
    <xf numFmtId="0" fontId="89" fillId="0" borderId="0" xfId="0" applyFont="1" applyBorder="1" applyAlignment="1">
      <alignment horizontal="left" wrapText="1"/>
    </xf>
    <xf numFmtId="0" fontId="81" fillId="2" borderId="16" xfId="0" applyFont="1" applyFill="1" applyBorder="1" applyAlignment="1">
      <alignment horizontal="left" vertical="center"/>
    </xf>
    <xf numFmtId="0" fontId="81" fillId="2" borderId="17" xfId="0" applyFont="1" applyFill="1" applyBorder="1" applyAlignment="1">
      <alignment horizontal="left" vertical="center"/>
    </xf>
    <xf numFmtId="0" fontId="81" fillId="2" borderId="18" xfId="0" applyFont="1" applyFill="1" applyBorder="1" applyAlignment="1">
      <alignment horizontal="left" vertical="center"/>
    </xf>
    <xf numFmtId="0" fontId="81" fillId="2" borderId="16" xfId="0" applyFont="1" applyFill="1" applyBorder="1" applyAlignment="1">
      <alignment horizontal="left" vertical="center" wrapText="1"/>
    </xf>
    <xf numFmtId="0" fontId="81" fillId="2" borderId="17" xfId="0" applyFont="1" applyFill="1" applyBorder="1" applyAlignment="1">
      <alignment horizontal="left" vertical="center" wrapText="1"/>
    </xf>
    <xf numFmtId="0" fontId="81" fillId="0" borderId="0" xfId="0" applyFont="1" applyFill="1" applyBorder="1" applyAlignment="1">
      <alignment horizontal="center" vertical="center" wrapText="1"/>
    </xf>
    <xf numFmtId="0" fontId="81" fillId="0" borderId="0" xfId="0" applyFont="1" applyBorder="1" applyAlignment="1">
      <alignment horizontal="center" vertical="center" wrapText="1"/>
    </xf>
    <xf numFmtId="0" fontId="76" fillId="0" borderId="0" xfId="0" applyFont="1" applyFill="1" applyBorder="1" applyAlignment="1">
      <alignment horizontal="center" vertical="center"/>
    </xf>
    <xf numFmtId="168" fontId="76" fillId="0" borderId="0" xfId="0" applyNumberFormat="1" applyFont="1" applyAlignment="1">
      <alignment horizontal="center"/>
    </xf>
    <xf numFmtId="0" fontId="81" fillId="0" borderId="14" xfId="0" applyFont="1" applyFill="1" applyBorder="1" applyAlignment="1">
      <alignment horizontal="center" vertical="center" wrapText="1"/>
    </xf>
    <xf numFmtId="0" fontId="81" fillId="0" borderId="0" xfId="0" applyFont="1" applyAlignment="1">
      <alignment horizontal="center" vertical="center"/>
    </xf>
    <xf numFmtId="0" fontId="81" fillId="0" borderId="14" xfId="0" applyFont="1" applyBorder="1" applyAlignment="1">
      <alignment horizontal="center" vertical="center"/>
    </xf>
    <xf numFmtId="0" fontId="81" fillId="0" borderId="10" xfId="0" applyFont="1" applyBorder="1" applyAlignment="1">
      <alignment horizontal="center"/>
    </xf>
    <xf numFmtId="0" fontId="76" fillId="0" borderId="0" xfId="0" quotePrefix="1" applyFont="1" applyBorder="1" applyAlignment="1">
      <alignment horizontal="center"/>
    </xf>
    <xf numFmtId="0" fontId="89" fillId="0" borderId="10" xfId="0" applyFont="1" applyBorder="1" applyAlignment="1">
      <alignment horizontal="left"/>
    </xf>
    <xf numFmtId="0" fontId="124" fillId="0" borderId="0" xfId="0" applyFont="1" applyAlignment="1">
      <alignment horizontal="right"/>
    </xf>
    <xf numFmtId="0" fontId="81" fillId="0" borderId="10" xfId="0" applyFont="1" applyBorder="1" applyAlignment="1">
      <alignment horizontal="center" vertical="center"/>
    </xf>
    <xf numFmtId="0" fontId="51" fillId="0" borderId="0" xfId="0" quotePrefix="1" applyFont="1" applyAlignment="1">
      <alignment horizontal="right" wrapText="1"/>
    </xf>
    <xf numFmtId="0" fontId="81" fillId="20" borderId="23" xfId="0" applyFont="1" applyFill="1" applyBorder="1" applyAlignment="1">
      <alignment horizontal="right" vertical="center"/>
    </xf>
    <xf numFmtId="0" fontId="81" fillId="20" borderId="2" xfId="0" applyFont="1" applyFill="1" applyBorder="1" applyAlignment="1">
      <alignment horizontal="right" vertical="center"/>
    </xf>
    <xf numFmtId="0" fontId="87" fillId="0" borderId="0" xfId="0" applyFont="1" applyAlignment="1">
      <alignment horizontal="center"/>
    </xf>
    <xf numFmtId="0" fontId="96" fillId="0" borderId="0" xfId="0" applyFont="1" applyAlignment="1">
      <alignment horizontal="center"/>
    </xf>
    <xf numFmtId="0" fontId="111" fillId="16" borderId="0" xfId="0" applyFont="1" applyFill="1" applyAlignment="1">
      <alignment horizontal="left" vertical="center" wrapText="1"/>
    </xf>
    <xf numFmtId="0" fontId="111" fillId="14" borderId="0" xfId="0" applyFont="1" applyFill="1" applyAlignment="1">
      <alignment horizontal="right" wrapText="1"/>
    </xf>
    <xf numFmtId="0" fontId="111" fillId="14" borderId="0" xfId="0" applyFont="1" applyFill="1" applyAlignment="1">
      <alignment horizontal="right"/>
    </xf>
    <xf numFmtId="0" fontId="111" fillId="16" borderId="10" xfId="0" applyFont="1" applyFill="1" applyBorder="1" applyAlignment="1">
      <alignment horizontal="right" vertical="center" wrapText="1"/>
    </xf>
    <xf numFmtId="0" fontId="111" fillId="16" borderId="0" xfId="0" applyFont="1" applyFill="1" applyAlignment="1">
      <alignment horizontal="right" vertical="center"/>
    </xf>
    <xf numFmtId="0" fontId="111" fillId="28" borderId="14" xfId="0" applyFont="1" applyFill="1" applyBorder="1" applyAlignment="1">
      <alignment horizontal="right"/>
    </xf>
    <xf numFmtId="0" fontId="111" fillId="16" borderId="0" xfId="0" applyFont="1" applyFill="1" applyAlignment="1">
      <alignment vertical="center" wrapText="1"/>
    </xf>
    <xf numFmtId="0" fontId="111" fillId="16" borderId="13" xfId="0" applyFont="1" applyFill="1" applyBorder="1" applyAlignment="1">
      <alignment vertical="center" wrapText="1"/>
    </xf>
    <xf numFmtId="0" fontId="111" fillId="16" borderId="14" xfId="0" applyFont="1" applyFill="1" applyBorder="1" applyAlignment="1">
      <alignment horizontal="right" vertical="center"/>
    </xf>
    <xf numFmtId="0" fontId="119" fillId="35" borderId="10" xfId="0" applyFont="1" applyFill="1" applyBorder="1" applyAlignment="1">
      <alignment horizontal="center" vertical="center" wrapText="1"/>
    </xf>
    <xf numFmtId="0" fontId="119" fillId="35" borderId="11" xfId="0" applyFont="1" applyFill="1" applyBorder="1" applyAlignment="1">
      <alignment horizontal="center" vertical="center" wrapText="1"/>
    </xf>
    <xf numFmtId="0" fontId="111" fillId="28" borderId="0" xfId="0" applyFont="1" applyFill="1" applyAlignment="1">
      <alignment horizontal="right"/>
    </xf>
    <xf numFmtId="0" fontId="111" fillId="28" borderId="0" xfId="0" applyFont="1" applyFill="1" applyAlignment="1">
      <alignment horizontal="right" wrapText="1"/>
    </xf>
    <xf numFmtId="0" fontId="120" fillId="26" borderId="10" xfId="0" applyFont="1" applyFill="1" applyBorder="1" applyAlignment="1">
      <alignment horizontal="center" vertical="center" wrapText="1"/>
    </xf>
    <xf numFmtId="0" fontId="120" fillId="26" borderId="11" xfId="0" applyFont="1" applyFill="1" applyBorder="1" applyAlignment="1">
      <alignment horizontal="center" vertical="center" wrapText="1"/>
    </xf>
    <xf numFmtId="0" fontId="111" fillId="28" borderId="0" xfId="0" applyFont="1" applyFill="1" applyAlignment="1">
      <alignment horizontal="left" wrapText="1"/>
    </xf>
    <xf numFmtId="0" fontId="111" fillId="14" borderId="14" xfId="0" applyFont="1" applyFill="1" applyBorder="1" applyAlignment="1">
      <alignment horizontal="right"/>
    </xf>
    <xf numFmtId="0" fontId="88" fillId="28" borderId="0" xfId="0" applyFont="1" applyFill="1" applyBorder="1" applyAlignment="1">
      <alignment horizontal="left" wrapText="1"/>
    </xf>
    <xf numFmtId="0" fontId="124" fillId="0" borderId="0" xfId="0" applyFont="1" applyBorder="1" applyAlignment="1">
      <alignment horizontal="right" wrapText="1"/>
    </xf>
    <xf numFmtId="0" fontId="90" fillId="7" borderId="10" xfId="0" applyFont="1" applyFill="1" applyBorder="1" applyAlignment="1">
      <alignment horizontal="center"/>
    </xf>
    <xf numFmtId="0" fontId="98" fillId="7" borderId="0" xfId="0" applyFont="1" applyFill="1" applyAlignment="1">
      <alignment horizontal="center" vertical="center" wrapText="1"/>
    </xf>
    <xf numFmtId="0" fontId="98" fillId="2" borderId="0" xfId="0" applyFont="1" applyFill="1" applyAlignment="1">
      <alignment horizontal="center" vertical="center"/>
    </xf>
    <xf numFmtId="0" fontId="138" fillId="0" borderId="0" xfId="3" applyFont="1" applyAlignment="1">
      <alignment horizontal="right"/>
    </xf>
    <xf numFmtId="0" fontId="74" fillId="8" borderId="16" xfId="0" applyFont="1" applyFill="1" applyBorder="1" applyAlignment="1">
      <alignment horizontal="center" vertical="center" wrapText="1"/>
    </xf>
    <xf numFmtId="0" fontId="74" fillId="8" borderId="17" xfId="0" applyFont="1" applyFill="1" applyBorder="1" applyAlignment="1">
      <alignment horizontal="center" vertical="center" wrapText="1"/>
    </xf>
    <xf numFmtId="0" fontId="74" fillId="8" borderId="18" xfId="0" applyFont="1" applyFill="1" applyBorder="1" applyAlignment="1">
      <alignment horizontal="center" vertical="center" wrapText="1"/>
    </xf>
    <xf numFmtId="0" fontId="136" fillId="16" borderId="35" xfId="0" applyFont="1" applyFill="1" applyBorder="1" applyAlignment="1">
      <alignment horizontal="center" vertical="center" wrapText="1"/>
    </xf>
    <xf numFmtId="0" fontId="136" fillId="16" borderId="36" xfId="0" applyFont="1" applyFill="1" applyBorder="1" applyAlignment="1">
      <alignment horizontal="center" vertical="center" wrapText="1"/>
    </xf>
    <xf numFmtId="0" fontId="136" fillId="16" borderId="37" xfId="0" applyFont="1" applyFill="1" applyBorder="1" applyAlignment="1">
      <alignment horizontal="center" vertical="center" wrapText="1"/>
    </xf>
    <xf numFmtId="0" fontId="81" fillId="11" borderId="25" xfId="0" applyFont="1" applyFill="1" applyBorder="1" applyAlignment="1">
      <alignment horizontal="center" vertical="center" wrapText="1"/>
    </xf>
    <xf numFmtId="0" fontId="81" fillId="11" borderId="26" xfId="0" applyFont="1" applyFill="1" applyBorder="1" applyAlignment="1">
      <alignment horizontal="center" vertical="center" wrapText="1"/>
    </xf>
    <xf numFmtId="0" fontId="81" fillId="11" borderId="27" xfId="0" applyFont="1" applyFill="1" applyBorder="1" applyAlignment="1">
      <alignment horizontal="center" vertical="center" wrapText="1"/>
    </xf>
    <xf numFmtId="0" fontId="81" fillId="11" borderId="22" xfId="0" applyFont="1" applyFill="1" applyBorder="1" applyAlignment="1">
      <alignment horizontal="center" vertical="center" wrapText="1"/>
    </xf>
    <xf numFmtId="0" fontId="81" fillId="11" borderId="10" xfId="0" applyFont="1" applyFill="1" applyBorder="1" applyAlignment="1">
      <alignment horizontal="center" vertical="center" wrapText="1"/>
    </xf>
    <xf numFmtId="0" fontId="81" fillId="11" borderId="11" xfId="0" applyFont="1" applyFill="1" applyBorder="1" applyAlignment="1">
      <alignment horizontal="center" vertical="center" wrapText="1"/>
    </xf>
    <xf numFmtId="0" fontId="81" fillId="16" borderId="181" xfId="0" applyFont="1" applyFill="1" applyBorder="1" applyAlignment="1">
      <alignment horizontal="right" vertical="top"/>
    </xf>
    <xf numFmtId="0" fontId="81" fillId="16" borderId="39" xfId="0" applyFont="1" applyFill="1" applyBorder="1" applyAlignment="1">
      <alignment horizontal="right" vertical="top"/>
    </xf>
    <xf numFmtId="0" fontId="81" fillId="16" borderId="12" xfId="0" applyFont="1" applyFill="1" applyBorder="1" applyAlignment="1">
      <alignment horizontal="right" vertical="center"/>
    </xf>
    <xf numFmtId="0" fontId="81" fillId="16" borderId="20" xfId="0" applyFont="1" applyFill="1" applyBorder="1" applyAlignment="1">
      <alignment horizontal="right" vertical="center"/>
    </xf>
    <xf numFmtId="0" fontId="80" fillId="6" borderId="177" xfId="0" applyFont="1" applyFill="1" applyBorder="1" applyAlignment="1">
      <alignment horizontal="left" vertical="center" wrapText="1"/>
    </xf>
    <xf numFmtId="0" fontId="80" fillId="6" borderId="43" xfId="0" applyFont="1" applyFill="1" applyBorder="1" applyAlignment="1">
      <alignment horizontal="left" vertical="center" wrapText="1"/>
    </xf>
    <xf numFmtId="0" fontId="80" fillId="0" borderId="177" xfId="0" applyFont="1" applyBorder="1" applyAlignment="1">
      <alignment horizontal="left" vertical="center" wrapText="1"/>
    </xf>
    <xf numFmtId="0" fontId="80" fillId="0" borderId="43" xfId="0" applyFont="1" applyBorder="1" applyAlignment="1">
      <alignment horizontal="left" vertical="center" wrapText="1"/>
    </xf>
    <xf numFmtId="0" fontId="80" fillId="16" borderId="178" xfId="0" applyFont="1" applyFill="1" applyBorder="1" applyAlignment="1">
      <alignment horizontal="left" vertical="top" wrapText="1"/>
    </xf>
    <xf numFmtId="0" fontId="80" fillId="16" borderId="180" xfId="0" applyFont="1" applyFill="1" applyBorder="1" applyAlignment="1">
      <alignment horizontal="left" vertical="top" wrapText="1"/>
    </xf>
    <xf numFmtId="0" fontId="80" fillId="16" borderId="49" xfId="0" applyFont="1" applyFill="1" applyBorder="1" applyAlignment="1">
      <alignment horizontal="left" vertical="top" wrapText="1"/>
    </xf>
    <xf numFmtId="0" fontId="80" fillId="16" borderId="41" xfId="0" applyFont="1" applyFill="1" applyBorder="1" applyAlignment="1">
      <alignment horizontal="left" vertical="top" wrapText="1"/>
    </xf>
    <xf numFmtId="0" fontId="80" fillId="31" borderId="177" xfId="0" applyFont="1" applyFill="1" applyBorder="1" applyAlignment="1">
      <alignment horizontal="left" vertical="center" wrapText="1"/>
    </xf>
    <xf numFmtId="0" fontId="80" fillId="31" borderId="43" xfId="0" applyFont="1" applyFill="1" applyBorder="1" applyAlignment="1">
      <alignment horizontal="left" vertical="center" wrapText="1"/>
    </xf>
    <xf numFmtId="0" fontId="135" fillId="0" borderId="35" xfId="0" applyFont="1" applyFill="1" applyBorder="1" applyAlignment="1">
      <alignment horizontal="center" vertical="center" wrapText="1"/>
    </xf>
    <xf numFmtId="0" fontId="135" fillId="0" borderId="36" xfId="0" applyFont="1" applyFill="1" applyBorder="1" applyAlignment="1">
      <alignment horizontal="center" vertical="center" wrapText="1"/>
    </xf>
    <xf numFmtId="0" fontId="135" fillId="0" borderId="37" xfId="0" applyFont="1" applyFill="1" applyBorder="1" applyAlignment="1">
      <alignment horizontal="center" vertical="center" wrapText="1"/>
    </xf>
    <xf numFmtId="0" fontId="50" fillId="0" borderId="0" xfId="0" quotePrefix="1" applyFont="1" applyBorder="1" applyAlignment="1">
      <alignment horizontal="right" wrapText="1"/>
    </xf>
    <xf numFmtId="0" fontId="81" fillId="34" borderId="23" xfId="0" applyFont="1" applyFill="1" applyBorder="1" applyAlignment="1">
      <alignment horizontal="right"/>
    </xf>
    <xf numFmtId="0" fontId="81" fillId="34" borderId="2" xfId="0" applyFont="1" applyFill="1" applyBorder="1" applyAlignment="1">
      <alignment horizontal="right"/>
    </xf>
    <xf numFmtId="0" fontId="81" fillId="2" borderId="23" xfId="0" applyFont="1" applyFill="1" applyBorder="1" applyAlignment="1">
      <alignment horizontal="right"/>
    </xf>
    <xf numFmtId="0" fontId="81" fillId="2" borderId="2" xfId="0" applyFont="1" applyFill="1" applyBorder="1" applyAlignment="1">
      <alignment horizontal="right"/>
    </xf>
    <xf numFmtId="0" fontId="50" fillId="0" borderId="0" xfId="0" quotePrefix="1" applyFont="1" applyAlignment="1">
      <alignment horizontal="right" wrapText="1"/>
    </xf>
    <xf numFmtId="0" fontId="93" fillId="16" borderId="10" xfId="0" applyFont="1" applyFill="1" applyBorder="1" applyAlignment="1">
      <alignment horizontal="center" vertical="center"/>
    </xf>
    <xf numFmtId="0" fontId="81" fillId="7" borderId="2" xfId="0" applyFont="1" applyFill="1" applyBorder="1" applyAlignment="1">
      <alignment horizontal="right"/>
    </xf>
    <xf numFmtId="0" fontId="81" fillId="10" borderId="2" xfId="0" applyFont="1" applyFill="1" applyBorder="1" applyAlignment="1">
      <alignment horizontal="left" wrapText="1"/>
    </xf>
    <xf numFmtId="0" fontId="81" fillId="32" borderId="2" xfId="0" applyFont="1" applyFill="1" applyBorder="1" applyAlignment="1">
      <alignment horizontal="left" wrapText="1"/>
    </xf>
    <xf numFmtId="0" fontId="67" fillId="24" borderId="147" xfId="0" applyFont="1" applyFill="1" applyBorder="1" applyAlignment="1">
      <alignment horizontal="center"/>
    </xf>
    <xf numFmtId="0" fontId="67" fillId="24" borderId="148" xfId="0" applyFont="1" applyFill="1" applyBorder="1" applyAlignment="1">
      <alignment horizontal="center"/>
    </xf>
    <xf numFmtId="0" fontId="67" fillId="24" borderId="149" xfId="0" applyFont="1" applyFill="1" applyBorder="1" applyAlignment="1">
      <alignment horizontal="center"/>
    </xf>
    <xf numFmtId="0" fontId="67" fillId="24" borderId="159" xfId="0" applyFont="1" applyFill="1" applyBorder="1" applyAlignment="1">
      <alignment horizontal="center"/>
    </xf>
    <xf numFmtId="0" fontId="67" fillId="24" borderId="160" xfId="0" applyFont="1" applyFill="1" applyBorder="1" applyAlignment="1">
      <alignment horizontal="center"/>
    </xf>
    <xf numFmtId="0" fontId="67" fillId="0" borderId="0" xfId="0" applyFont="1" applyAlignment="1">
      <alignment horizontal="center" vertical="top" wrapText="1"/>
    </xf>
    <xf numFmtId="0" fontId="66" fillId="24" borderId="141" xfId="0" applyFont="1" applyFill="1" applyBorder="1" applyAlignment="1">
      <alignment horizontal="center" vertical="center" wrapText="1"/>
    </xf>
    <xf numFmtId="0" fontId="66" fillId="24" borderId="142" xfId="0" applyFont="1" applyFill="1" applyBorder="1" applyAlignment="1">
      <alignment horizontal="center" vertical="center" wrapText="1"/>
    </xf>
    <xf numFmtId="0" fontId="66" fillId="24" borderId="143" xfId="0" applyFont="1" applyFill="1" applyBorder="1" applyAlignment="1">
      <alignment horizontal="center" vertical="center" wrapText="1"/>
    </xf>
    <xf numFmtId="0" fontId="66" fillId="24" borderId="144" xfId="0" applyFont="1" applyFill="1" applyBorder="1" applyAlignment="1">
      <alignment horizontal="center" vertical="center" wrapText="1"/>
    </xf>
    <xf numFmtId="0" fontId="66" fillId="24" borderId="145" xfId="0" applyFont="1" applyFill="1" applyBorder="1" applyAlignment="1">
      <alignment horizontal="center" vertical="center" wrapText="1"/>
    </xf>
    <xf numFmtId="0" fontId="66" fillId="24" borderId="146" xfId="0" applyFont="1" applyFill="1" applyBorder="1" applyAlignment="1">
      <alignment horizontal="center" vertical="center" wrapText="1"/>
    </xf>
    <xf numFmtId="0" fontId="65" fillId="0" borderId="0" xfId="0" applyFont="1" applyAlignment="1">
      <alignment horizontal="center" vertical="center"/>
    </xf>
    <xf numFmtId="0" fontId="43" fillId="27" borderId="141" xfId="0" applyFont="1" applyFill="1" applyBorder="1" applyAlignment="1">
      <alignment horizontal="center" vertical="center" wrapText="1"/>
    </xf>
    <xf numFmtId="0" fontId="43" fillId="27" borderId="142" xfId="0" applyFont="1" applyFill="1" applyBorder="1" applyAlignment="1">
      <alignment horizontal="center" vertical="center" wrapText="1"/>
    </xf>
    <xf numFmtId="0" fontId="43" fillId="27" borderId="143" xfId="0" applyFont="1" applyFill="1" applyBorder="1" applyAlignment="1">
      <alignment horizontal="center" vertical="center" wrapText="1"/>
    </xf>
    <xf numFmtId="0" fontId="43" fillId="27" borderId="144" xfId="0" applyFont="1" applyFill="1" applyBorder="1" applyAlignment="1">
      <alignment horizontal="center" vertical="center" wrapText="1"/>
    </xf>
    <xf numFmtId="0" fontId="43" fillId="27" borderId="145" xfId="0" applyFont="1" applyFill="1" applyBorder="1" applyAlignment="1">
      <alignment horizontal="center" vertical="center" wrapText="1"/>
    </xf>
    <xf numFmtId="0" fontId="43" fillId="27" borderId="146" xfId="0" applyFont="1" applyFill="1" applyBorder="1" applyAlignment="1">
      <alignment horizontal="center" vertical="center" wrapText="1"/>
    </xf>
    <xf numFmtId="0" fontId="26" fillId="27" borderId="147" xfId="0" applyFont="1" applyFill="1" applyBorder="1" applyAlignment="1">
      <alignment horizontal="center" wrapText="1"/>
    </xf>
    <xf numFmtId="0" fontId="26" fillId="27" borderId="148" xfId="0" applyFont="1" applyFill="1" applyBorder="1" applyAlignment="1">
      <alignment horizontal="center" wrapText="1"/>
    </xf>
    <xf numFmtId="0" fontId="26" fillId="27" borderId="149" xfId="0" applyFont="1" applyFill="1" applyBorder="1" applyAlignment="1">
      <alignment horizontal="center" wrapText="1"/>
    </xf>
    <xf numFmtId="0" fontId="26" fillId="27" borderId="150" xfId="0" applyFont="1" applyFill="1" applyBorder="1" applyAlignment="1">
      <alignment horizontal="center"/>
    </xf>
    <xf numFmtId="0" fontId="25" fillId="27" borderId="0" xfId="0" applyFont="1" applyFill="1" applyAlignment="1">
      <alignment horizontal="center"/>
    </xf>
    <xf numFmtId="0" fontId="25" fillId="27" borderId="151" xfId="0" applyFont="1" applyFill="1" applyBorder="1" applyAlignment="1">
      <alignment horizontal="center"/>
    </xf>
    <xf numFmtId="0" fontId="72" fillId="0" borderId="0" xfId="0" applyFont="1" applyAlignment="1">
      <alignment horizontal="left"/>
    </xf>
    <xf numFmtId="0" fontId="70" fillId="0" borderId="0" xfId="0" applyFont="1" applyAlignment="1">
      <alignment horizontal="center" vertical="center" wrapText="1"/>
    </xf>
    <xf numFmtId="0" fontId="3" fillId="0" borderId="0" xfId="0" applyFont="1" applyAlignment="1">
      <alignment horizontal="center" vertical="center"/>
    </xf>
    <xf numFmtId="0" fontId="24" fillId="0" borderId="0" xfId="0" applyFont="1" applyAlignment="1">
      <alignment horizontal="left"/>
    </xf>
    <xf numFmtId="0" fontId="22" fillId="27" borderId="155" xfId="0" applyFont="1" applyFill="1" applyBorder="1" applyAlignment="1">
      <alignment horizontal="left" vertical="center"/>
    </xf>
    <xf numFmtId="0" fontId="22" fillId="27" borderId="153" xfId="0" applyFont="1" applyFill="1" applyBorder="1" applyAlignment="1">
      <alignment horizontal="left" vertical="center"/>
    </xf>
    <xf numFmtId="0" fontId="22" fillId="27" borderId="154" xfId="0" applyFont="1" applyFill="1" applyBorder="1" applyAlignment="1">
      <alignment horizontal="left" vertical="center"/>
    </xf>
    <xf numFmtId="0" fontId="22" fillId="32" borderId="175" xfId="0" applyFont="1" applyFill="1" applyBorder="1" applyAlignment="1">
      <alignment horizontal="center" vertical="center" wrapText="1"/>
    </xf>
    <xf numFmtId="0" fontId="22" fillId="32" borderId="176" xfId="0" applyFont="1" applyFill="1" applyBorder="1" applyAlignment="1">
      <alignment horizontal="center" vertical="center" wrapText="1"/>
    </xf>
    <xf numFmtId="0" fontId="22" fillId="32" borderId="168" xfId="0" applyFont="1" applyFill="1" applyBorder="1" applyAlignment="1">
      <alignment horizontal="left" vertical="center"/>
    </xf>
    <xf numFmtId="0" fontId="22" fillId="27" borderId="168" xfId="0" applyFont="1" applyFill="1" applyBorder="1" applyAlignment="1">
      <alignment horizontal="left" vertical="center" wrapText="1"/>
    </xf>
    <xf numFmtId="0" fontId="22" fillId="32" borderId="175" xfId="0" applyFont="1" applyFill="1" applyBorder="1" applyAlignment="1">
      <alignment horizontal="left" vertical="center" wrapText="1"/>
    </xf>
    <xf numFmtId="0" fontId="24" fillId="27" borderId="170" xfId="0" applyFont="1" applyFill="1" applyBorder="1" applyAlignment="1">
      <alignment horizontal="center" vertical="center"/>
    </xf>
    <xf numFmtId="0" fontId="24" fillId="27" borderId="171" xfId="0" applyFont="1" applyFill="1" applyBorder="1" applyAlignment="1">
      <alignment horizontal="center" vertical="center"/>
    </xf>
    <xf numFmtId="0" fontId="24" fillId="27" borderId="169" xfId="0" applyFont="1" applyFill="1" applyBorder="1" applyAlignment="1">
      <alignment horizontal="center" vertical="center"/>
    </xf>
    <xf numFmtId="0" fontId="22" fillId="32" borderId="168" xfId="0" applyFont="1" applyFill="1" applyBorder="1" applyAlignment="1">
      <alignment horizontal="center" vertical="center" wrapText="1"/>
    </xf>
    <xf numFmtId="0" fontId="22" fillId="32" borderId="173" xfId="0" applyFont="1" applyFill="1" applyBorder="1" applyAlignment="1">
      <alignment horizontal="center" vertical="center" wrapText="1"/>
    </xf>
    <xf numFmtId="0" fontId="22" fillId="27" borderId="168" xfId="0" applyFont="1" applyFill="1" applyBorder="1" applyAlignment="1">
      <alignment horizontal="center" vertical="center" wrapText="1"/>
    </xf>
    <xf numFmtId="0" fontId="22" fillId="27" borderId="173" xfId="0" applyFont="1" applyFill="1" applyBorder="1" applyAlignment="1">
      <alignment horizontal="center" vertical="center" wrapText="1"/>
    </xf>
    <xf numFmtId="0" fontId="22" fillId="32" borderId="168" xfId="0" applyFont="1" applyFill="1" applyBorder="1" applyAlignment="1">
      <alignment horizontal="left" vertical="center" wrapText="1"/>
    </xf>
    <xf numFmtId="0" fontId="3" fillId="37" borderId="12" xfId="0" applyFont="1" applyFill="1" applyBorder="1" applyAlignment="1">
      <alignment horizontal="center" vertical="center"/>
    </xf>
    <xf numFmtId="0" fontId="3" fillId="37" borderId="13" xfId="0" applyFont="1" applyFill="1" applyBorder="1" applyAlignment="1">
      <alignment horizontal="center" vertical="center"/>
    </xf>
    <xf numFmtId="0" fontId="6" fillId="37" borderId="20" xfId="0" applyFont="1" applyFill="1" applyBorder="1" applyAlignment="1">
      <alignment horizontal="center"/>
    </xf>
    <xf numFmtId="0" fontId="6" fillId="37" borderId="15" xfId="0" applyFont="1" applyFill="1" applyBorder="1" applyAlignment="1">
      <alignment horizontal="center"/>
    </xf>
    <xf numFmtId="0" fontId="6" fillId="37" borderId="12" xfId="0" applyFont="1" applyFill="1" applyBorder="1" applyAlignment="1">
      <alignment horizontal="center" vertical="center"/>
    </xf>
    <xf numFmtId="0" fontId="6" fillId="37" borderId="13" xfId="0" applyFont="1" applyFill="1" applyBorder="1" applyAlignment="1">
      <alignment horizontal="center" vertical="center"/>
    </xf>
    <xf numFmtId="0" fontId="3" fillId="37" borderId="12" xfId="0" applyFont="1" applyFill="1" applyBorder="1" applyAlignment="1">
      <alignment horizontal="center"/>
    </xf>
    <xf numFmtId="0" fontId="3" fillId="37" borderId="13" xfId="0" applyFont="1" applyFill="1" applyBorder="1" applyAlignment="1">
      <alignment horizontal="center"/>
    </xf>
    <xf numFmtId="0" fontId="63" fillId="0" borderId="0" xfId="0" applyFont="1" applyAlignment="1">
      <alignment horizontal="center" wrapText="1"/>
    </xf>
    <xf numFmtId="0" fontId="64" fillId="0" borderId="0" xfId="0" applyFont="1" applyAlignment="1">
      <alignment horizontal="center" wrapText="1"/>
    </xf>
    <xf numFmtId="0" fontId="5" fillId="0" borderId="0" xfId="0" applyFont="1" applyAlignment="1">
      <alignment horizontal="center" wrapText="1"/>
    </xf>
    <xf numFmtId="0" fontId="10" fillId="0" borderId="0" xfId="0" applyFont="1" applyAlignment="1">
      <alignment horizontal="center"/>
    </xf>
    <xf numFmtId="0" fontId="0" fillId="0" borderId="0" xfId="0" applyAlignment="1">
      <alignment horizontal="center"/>
    </xf>
    <xf numFmtId="0" fontId="3" fillId="37" borderId="22" xfId="0" applyFont="1" applyFill="1" applyBorder="1" applyAlignment="1">
      <alignment horizontal="center"/>
    </xf>
    <xf numFmtId="0" fontId="3" fillId="37" borderId="11" xfId="0" applyFont="1" applyFill="1" applyBorder="1" applyAlignment="1">
      <alignment horizontal="center"/>
    </xf>
    <xf numFmtId="0" fontId="3" fillId="37" borderId="22" xfId="0" applyFont="1" applyFill="1" applyBorder="1" applyAlignment="1">
      <alignment horizontal="center" vertical="center"/>
    </xf>
    <xf numFmtId="0" fontId="3" fillId="37" borderId="11" xfId="0" applyFont="1" applyFill="1" applyBorder="1" applyAlignment="1">
      <alignment horizontal="center" vertical="center"/>
    </xf>
    <xf numFmtId="0" fontId="61" fillId="24" borderId="8" xfId="3" applyFont="1" applyFill="1" applyBorder="1" applyAlignment="1">
      <alignment horizontal="left" vertical="center"/>
    </xf>
    <xf numFmtId="0" fontId="61" fillId="24" borderId="0" xfId="3" applyFont="1" applyFill="1" applyBorder="1" applyAlignment="1">
      <alignment horizontal="left" vertical="center"/>
    </xf>
    <xf numFmtId="0" fontId="61" fillId="24" borderId="9" xfId="3" applyFont="1" applyFill="1" applyBorder="1" applyAlignment="1">
      <alignment horizontal="left" vertical="center"/>
    </xf>
    <xf numFmtId="0" fontId="3" fillId="24" borderId="8" xfId="0" applyFont="1" applyFill="1" applyBorder="1" applyAlignment="1">
      <alignment horizontal="left" vertical="top" wrapText="1"/>
    </xf>
    <xf numFmtId="0" fontId="3" fillId="24" borderId="0" xfId="0" applyFont="1" applyFill="1" applyAlignment="1">
      <alignment horizontal="left" vertical="top" wrapText="1"/>
    </xf>
    <xf numFmtId="0" fontId="3" fillId="24" borderId="0" xfId="0" applyFont="1" applyFill="1" applyAlignment="1">
      <alignment horizontal="center" vertical="center"/>
    </xf>
    <xf numFmtId="0" fontId="3" fillId="24" borderId="9" xfId="0" applyFont="1" applyFill="1" applyBorder="1" applyAlignment="1">
      <alignment horizontal="center" vertical="center"/>
    </xf>
    <xf numFmtId="0" fontId="16" fillId="0" borderId="51" xfId="0" applyFont="1" applyBorder="1" applyAlignment="1">
      <alignment horizontal="center"/>
    </xf>
    <xf numFmtId="0" fontId="41" fillId="0" borderId="23" xfId="0" applyFont="1" applyBorder="1" applyAlignment="1">
      <alignment horizontal="center"/>
    </xf>
    <xf numFmtId="0" fontId="41" fillId="0" borderId="2" xfId="0" applyFont="1" applyBorder="1" applyAlignment="1">
      <alignment horizontal="center"/>
    </xf>
    <xf numFmtId="0" fontId="41" fillId="0" borderId="21" xfId="0" applyFont="1" applyBorder="1" applyAlignment="1">
      <alignment horizontal="center"/>
    </xf>
    <xf numFmtId="0" fontId="15" fillId="0" borderId="0" xfId="3" applyAlignment="1">
      <alignment horizontal="center" vertical="center" wrapText="1"/>
    </xf>
    <xf numFmtId="0" fontId="43" fillId="0" borderId="0" xfId="0" applyFont="1" applyAlignment="1">
      <alignment horizontal="left"/>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56" xfId="0" applyFont="1" applyBorder="1" applyAlignment="1">
      <alignment horizontal="center" vertical="center"/>
    </xf>
    <xf numFmtId="0" fontId="31" fillId="0" borderId="57" xfId="0" applyFont="1" applyBorder="1" applyAlignment="1">
      <alignment horizontal="center" vertical="center"/>
    </xf>
    <xf numFmtId="0" fontId="16" fillId="5" borderId="12"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3" xfId="0" applyFont="1" applyFill="1" applyBorder="1" applyAlignment="1">
      <alignment horizontal="center" vertical="center" wrapText="1"/>
    </xf>
    <xf numFmtId="0" fontId="15" fillId="5" borderId="12" xfId="3" applyFill="1" applyBorder="1" applyAlignment="1">
      <alignment horizontal="center" vertical="center" wrapText="1"/>
    </xf>
    <xf numFmtId="0" fontId="44" fillId="5" borderId="0" xfId="0" applyFont="1" applyFill="1" applyAlignment="1">
      <alignment horizontal="center" vertical="center" wrapText="1"/>
    </xf>
    <xf numFmtId="0" fontId="44" fillId="5" borderId="13"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3" fillId="0" borderId="0" xfId="0" applyFont="1" applyAlignment="1">
      <alignment horizontal="left" vertical="top"/>
    </xf>
    <xf numFmtId="0" fontId="15" fillId="0" borderId="0" xfId="3" applyAlignment="1">
      <alignment horizontal="left" vertical="top" wrapText="1"/>
    </xf>
    <xf numFmtId="0" fontId="3" fillId="0" borderId="0" xfId="0" applyFont="1" applyAlignment="1">
      <alignment horizontal="left" vertical="top" wrapText="1"/>
    </xf>
    <xf numFmtId="0" fontId="15" fillId="0" borderId="0" xfId="3" applyAlignment="1">
      <alignment horizontal="left" vertical="top"/>
    </xf>
    <xf numFmtId="0" fontId="18" fillId="0" borderId="0" xfId="0" applyFont="1" applyAlignment="1">
      <alignment horizontal="left" vertical="top" wrapText="1"/>
    </xf>
    <xf numFmtId="0" fontId="3" fillId="0" borderId="0" xfId="0" applyFont="1" applyAlignment="1">
      <alignment horizontal="center" vertical="top" wrapText="1"/>
    </xf>
    <xf numFmtId="0" fontId="30" fillId="0" borderId="0" xfId="0" applyFont="1" applyAlignment="1">
      <alignment horizontal="center" vertical="center"/>
    </xf>
    <xf numFmtId="0" fontId="18"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xf>
    <xf numFmtId="0" fontId="0" fillId="0" borderId="0" xfId="0" applyAlignment="1">
      <alignment horizontal="left"/>
    </xf>
    <xf numFmtId="169" fontId="140" fillId="32" borderId="157" xfId="0" applyNumberFormat="1" applyFont="1" applyFill="1" applyBorder="1"/>
    <xf numFmtId="172" fontId="140" fillId="32" borderId="0" xfId="0" applyNumberFormat="1" applyFont="1" applyFill="1"/>
    <xf numFmtId="168" fontId="140" fillId="32" borderId="158" xfId="0" applyNumberFormat="1" applyFont="1" applyFill="1" applyBorder="1"/>
    <xf numFmtId="169" fontId="140" fillId="27" borderId="157" xfId="0" applyNumberFormat="1" applyFont="1" applyFill="1" applyBorder="1"/>
    <xf numFmtId="172" fontId="140" fillId="27" borderId="0" xfId="0" applyNumberFormat="1" applyFont="1" applyFill="1"/>
    <xf numFmtId="168" fontId="140" fillId="27" borderId="158" xfId="0" applyNumberFormat="1" applyFont="1" applyFill="1" applyBorder="1"/>
    <xf numFmtId="169" fontId="141" fillId="32" borderId="157" xfId="0" applyNumberFormat="1" applyFont="1" applyFill="1" applyBorder="1"/>
    <xf numFmtId="172" fontId="141" fillId="32" borderId="0" xfId="0" applyNumberFormat="1" applyFont="1" applyFill="1"/>
    <xf numFmtId="168" fontId="141" fillId="32" borderId="158" xfId="0" applyNumberFormat="1" applyFont="1" applyFill="1" applyBorder="1"/>
    <xf numFmtId="169" fontId="140" fillId="32" borderId="150" xfId="0" applyNumberFormat="1" applyFont="1" applyFill="1" applyBorder="1"/>
    <xf numFmtId="168" fontId="140" fillId="32" borderId="151" xfId="0" applyNumberFormat="1" applyFont="1" applyFill="1" applyBorder="1"/>
    <xf numFmtId="169" fontId="140" fillId="27" borderId="150" xfId="0" applyNumberFormat="1" applyFont="1" applyFill="1" applyBorder="1"/>
    <xf numFmtId="168" fontId="140" fillId="27" borderId="151" xfId="0" applyNumberFormat="1" applyFont="1" applyFill="1" applyBorder="1"/>
    <xf numFmtId="169" fontId="141" fillId="32" borderId="150" xfId="0" applyNumberFormat="1" applyFont="1" applyFill="1" applyBorder="1"/>
    <xf numFmtId="168" fontId="141" fillId="32" borderId="151" xfId="0" applyNumberFormat="1" applyFont="1" applyFill="1" applyBorder="1"/>
    <xf numFmtId="169" fontId="140" fillId="27" borderId="166" xfId="0" applyNumberFormat="1" applyFont="1" applyFill="1" applyBorder="1"/>
    <xf numFmtId="172" fontId="140" fillId="27" borderId="164" xfId="0" applyNumberFormat="1" applyFont="1" applyFill="1" applyBorder="1"/>
    <xf numFmtId="168" fontId="140" fillId="27" borderId="167" xfId="0" applyNumberFormat="1" applyFont="1" applyFill="1" applyBorder="1"/>
    <xf numFmtId="0" fontId="2" fillId="0" borderId="0" xfId="0" applyFont="1" applyAlignment="1">
      <alignment horizontal="left" vertical="top"/>
    </xf>
    <xf numFmtId="0" fontId="2" fillId="0" borderId="0" xfId="0" applyFont="1" applyAlignment="1">
      <alignment horizontal="left" vertical="top"/>
    </xf>
    <xf numFmtId="0" fontId="14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15" fillId="0" borderId="0" xfId="3" applyAlignment="1">
      <alignment horizontal="left" vertical="center"/>
    </xf>
    <xf numFmtId="0" fontId="18" fillId="0" borderId="0" xfId="0" applyFont="1" applyAlignment="1">
      <alignment horizontal="left" vertical="center"/>
    </xf>
    <xf numFmtId="0" fontId="15" fillId="0" borderId="0" xfId="3" applyAlignment="1">
      <alignment vertical="center" wrapText="1"/>
    </xf>
    <xf numFmtId="49" fontId="3" fillId="0" borderId="0" xfId="0" applyNumberFormat="1" applyFont="1" applyAlignment="1">
      <alignment horizontal="right" wrapText="1"/>
    </xf>
    <xf numFmtId="0" fontId="99" fillId="0" borderId="0" xfId="0" quotePrefix="1" applyFont="1" applyFill="1" applyAlignment="1">
      <alignment horizontal="right"/>
    </xf>
    <xf numFmtId="0" fontId="81" fillId="0" borderId="0" xfId="0" quotePrefix="1" applyFont="1" applyFill="1" applyAlignment="1">
      <alignment horizontal="left" wrapText="1"/>
    </xf>
    <xf numFmtId="0" fontId="76" fillId="0" borderId="0" xfId="0" applyFont="1" applyFill="1" applyAlignment="1">
      <alignment wrapText="1"/>
    </xf>
    <xf numFmtId="0" fontId="76" fillId="0" borderId="0" xfId="0" applyFont="1" applyFill="1" applyAlignment="1">
      <alignment horizontal="center"/>
    </xf>
    <xf numFmtId="164" fontId="76" fillId="0" borderId="0" xfId="0" applyNumberFormat="1" applyFont="1" applyFill="1"/>
    <xf numFmtId="6" fontId="76" fillId="0" borderId="0" xfId="0" applyNumberFormat="1" applyFont="1" applyFill="1"/>
    <xf numFmtId="2" fontId="76" fillId="0" borderId="0" xfId="0" applyNumberFormat="1" applyFont="1" applyFill="1"/>
    <xf numFmtId="0" fontId="81" fillId="0" borderId="0" xfId="0" applyFont="1" applyAlignment="1">
      <alignment horizontal="right" wrapText="1"/>
    </xf>
    <xf numFmtId="0" fontId="81" fillId="0" borderId="0" xfId="0" applyFont="1" applyFill="1" applyAlignment="1">
      <alignment horizontal="right"/>
    </xf>
    <xf numFmtId="0" fontId="76" fillId="0" borderId="0" xfId="0" applyFont="1" applyFill="1" applyAlignment="1">
      <alignment horizontal="center"/>
    </xf>
    <xf numFmtId="0" fontId="99" fillId="0" borderId="0" xfId="0" quotePrefix="1" applyFont="1" applyFill="1" applyAlignment="1">
      <alignment horizontal="center"/>
    </xf>
    <xf numFmtId="44" fontId="76" fillId="0" borderId="0" xfId="1" applyFont="1" applyFill="1" applyBorder="1" applyAlignment="1">
      <alignment horizontal="center"/>
    </xf>
    <xf numFmtId="44" fontId="76" fillId="0" borderId="24" xfId="1" applyFont="1" applyFill="1" applyBorder="1" applyAlignment="1">
      <alignment horizontal="center"/>
    </xf>
    <xf numFmtId="164" fontId="76" fillId="0" borderId="0" xfId="0" applyNumberFormat="1" applyFont="1" applyFill="1" applyAlignment="1">
      <alignment horizontal="center"/>
    </xf>
    <xf numFmtId="2" fontId="76" fillId="0" borderId="0" xfId="0" applyNumberFormat="1" applyFont="1" applyFill="1" applyAlignment="1">
      <alignment horizontal="center"/>
    </xf>
    <xf numFmtId="6" fontId="76" fillId="0" borderId="0" xfId="0" applyNumberFormat="1" applyFont="1" applyFill="1" applyAlignment="1">
      <alignment horizontal="center"/>
    </xf>
    <xf numFmtId="0" fontId="76" fillId="13" borderId="197" xfId="0" applyFont="1" applyFill="1" applyBorder="1" applyAlignment="1">
      <alignment horizontal="center" vertical="center"/>
    </xf>
    <xf numFmtId="0" fontId="50" fillId="22" borderId="197" xfId="0" applyFont="1" applyFill="1" applyBorder="1" applyAlignment="1">
      <alignment horizontal="center" vertical="center"/>
    </xf>
    <xf numFmtId="164" fontId="76" fillId="9" borderId="199" xfId="0" applyNumberFormat="1" applyFont="1" applyFill="1" applyBorder="1"/>
    <xf numFmtId="2" fontId="82" fillId="9" borderId="200" xfId="0" applyNumberFormat="1" applyFont="1" applyFill="1" applyBorder="1"/>
    <xf numFmtId="0" fontId="76" fillId="9" borderId="201" xfId="0" applyFont="1" applyFill="1" applyBorder="1"/>
    <xf numFmtId="0" fontId="50" fillId="23" borderId="198" xfId="0" applyFont="1" applyFill="1" applyBorder="1" applyAlignment="1">
      <alignment horizontal="center" vertical="center"/>
    </xf>
    <xf numFmtId="2" fontId="82" fillId="23" borderId="200" xfId="0" applyNumberFormat="1" applyFont="1" applyFill="1" applyBorder="1"/>
    <xf numFmtId="0" fontId="76" fillId="23" borderId="201" xfId="0" applyFont="1" applyFill="1" applyBorder="1"/>
    <xf numFmtId="6" fontId="76" fillId="23" borderId="199" xfId="0" applyNumberFormat="1" applyFont="1" applyFill="1" applyBorder="1"/>
    <xf numFmtId="0" fontId="50" fillId="14" borderId="198" xfId="0" applyFont="1" applyFill="1" applyBorder="1" applyAlignment="1">
      <alignment horizontal="center" vertical="center"/>
    </xf>
    <xf numFmtId="2" fontId="82" fillId="14" borderId="200" xfId="0" applyNumberFormat="1" applyFont="1" applyFill="1" applyBorder="1"/>
    <xf numFmtId="0" fontId="76" fillId="14" borderId="201" xfId="0" applyFont="1" applyFill="1" applyBorder="1"/>
    <xf numFmtId="6" fontId="76" fillId="14" borderId="199" xfId="0" applyNumberFormat="1" applyFont="1" applyFill="1" applyBorder="1"/>
    <xf numFmtId="6" fontId="76" fillId="9" borderId="199" xfId="0" applyNumberFormat="1" applyFont="1" applyFill="1" applyBorder="1"/>
    <xf numFmtId="6" fontId="76" fillId="0" borderId="203" xfId="0" applyNumberFormat="1" applyFont="1" applyFill="1" applyBorder="1" applyAlignment="1">
      <alignment horizontal="center"/>
    </xf>
    <xf numFmtId="2" fontId="76" fillId="0" borderId="203" xfId="0" applyNumberFormat="1" applyFont="1" applyFill="1" applyBorder="1" applyAlignment="1">
      <alignment horizontal="center"/>
    </xf>
    <xf numFmtId="2" fontId="82" fillId="9" borderId="204" xfId="0" applyNumberFormat="1" applyFont="1" applyFill="1" applyBorder="1"/>
    <xf numFmtId="0" fontId="76" fillId="9" borderId="205" xfId="0" applyFont="1" applyFill="1" applyBorder="1"/>
    <xf numFmtId="0" fontId="99" fillId="0" borderId="0" xfId="0" quotePrefix="1" applyFont="1" applyBorder="1" applyAlignment="1">
      <alignment horizontal="right"/>
    </xf>
    <xf numFmtId="6" fontId="76" fillId="0" borderId="0" xfId="0" applyNumberFormat="1" applyFont="1" applyFill="1" applyBorder="1"/>
    <xf numFmtId="2" fontId="82" fillId="0" borderId="205" xfId="0" applyNumberFormat="1" applyFont="1" applyFill="1" applyBorder="1" applyAlignment="1">
      <alignment horizontal="center"/>
    </xf>
    <xf numFmtId="2" fontId="82" fillId="0" borderId="0" xfId="0" applyNumberFormat="1" applyFont="1" applyFill="1" applyBorder="1" applyAlignment="1">
      <alignment horizontal="center"/>
    </xf>
    <xf numFmtId="2" fontId="82" fillId="0" borderId="203" xfId="0" applyNumberFormat="1" applyFont="1" applyFill="1" applyBorder="1" applyAlignment="1">
      <alignment horizontal="center"/>
    </xf>
    <xf numFmtId="6" fontId="76" fillId="0" borderId="205" xfId="0" applyNumberFormat="1" applyFont="1" applyFill="1" applyBorder="1" applyAlignment="1">
      <alignment horizontal="center"/>
    </xf>
    <xf numFmtId="6" fontId="76" fillId="0" borderId="0" xfId="0" applyNumberFormat="1" applyFont="1" applyFill="1" applyBorder="1" applyAlignment="1">
      <alignment horizontal="center"/>
    </xf>
    <xf numFmtId="0" fontId="50" fillId="22" borderId="200" xfId="0" applyFont="1" applyFill="1" applyBorder="1" applyAlignment="1">
      <alignment horizontal="center" vertical="center"/>
    </xf>
    <xf numFmtId="0" fontId="50" fillId="22" borderId="199" xfId="0" applyFont="1" applyFill="1" applyBorder="1" applyAlignment="1">
      <alignment horizontal="center" vertical="center"/>
    </xf>
    <xf numFmtId="0" fontId="76" fillId="13" borderId="200" xfId="0" applyFont="1" applyFill="1" applyBorder="1" applyAlignment="1">
      <alignment horizontal="center" vertical="center"/>
    </xf>
    <xf numFmtId="0" fontId="76" fillId="13" borderId="199" xfId="0" applyFont="1" applyFill="1" applyBorder="1" applyAlignment="1">
      <alignment horizontal="center" vertical="center"/>
    </xf>
    <xf numFmtId="2" fontId="82" fillId="0" borderId="0" xfId="0" applyNumberFormat="1" applyFont="1" applyFill="1" applyBorder="1"/>
    <xf numFmtId="0" fontId="76" fillId="0" borderId="0" xfId="0" applyFont="1" applyFill="1" applyBorder="1"/>
    <xf numFmtId="0" fontId="50" fillId="0" borderId="0" xfId="0" quotePrefix="1" applyFont="1" applyAlignment="1"/>
    <xf numFmtId="0" fontId="50" fillId="8" borderId="197" xfId="0" applyFont="1" applyFill="1" applyBorder="1" applyAlignment="1">
      <alignment horizontal="center" vertical="center"/>
    </xf>
    <xf numFmtId="2" fontId="82" fillId="8" borderId="200" xfId="0" applyNumberFormat="1" applyFont="1" applyFill="1" applyBorder="1"/>
    <xf numFmtId="0" fontId="76" fillId="8" borderId="201" xfId="0" applyFont="1" applyFill="1" applyBorder="1"/>
    <xf numFmtId="164" fontId="76" fillId="8" borderId="199" xfId="0" applyNumberFormat="1" applyFont="1" applyFill="1" applyBorder="1"/>
    <xf numFmtId="164" fontId="76" fillId="0" borderId="0" xfId="0" applyNumberFormat="1" applyFont="1" applyFill="1" applyBorder="1" applyAlignment="1">
      <alignment horizontal="center"/>
    </xf>
    <xf numFmtId="164" fontId="76" fillId="0" borderId="203" xfId="0" applyNumberFormat="1" applyFont="1" applyFill="1" applyBorder="1" applyAlignment="1">
      <alignment horizontal="center"/>
    </xf>
    <xf numFmtId="0" fontId="50" fillId="6" borderId="198" xfId="0" applyFont="1" applyFill="1" applyBorder="1" applyAlignment="1">
      <alignment horizontal="center" vertical="center"/>
    </xf>
    <xf numFmtId="2" fontId="82" fillId="6" borderId="200" xfId="0" applyNumberFormat="1" applyFont="1" applyFill="1" applyBorder="1"/>
    <xf numFmtId="0" fontId="76" fillId="6" borderId="201" xfId="0" applyFont="1" applyFill="1" applyBorder="1"/>
    <xf numFmtId="0" fontId="50" fillId="16" borderId="198" xfId="0" applyFont="1" applyFill="1" applyBorder="1" applyAlignment="1">
      <alignment horizontal="center" vertical="center"/>
    </xf>
    <xf numFmtId="2" fontId="82" fillId="16" borderId="200" xfId="0" applyNumberFormat="1" applyFont="1" applyFill="1" applyBorder="1"/>
    <xf numFmtId="0" fontId="76" fillId="16" borderId="201" xfId="0" applyFont="1" applyFill="1" applyBorder="1"/>
    <xf numFmtId="0" fontId="50" fillId="8" borderId="198" xfId="0" applyFont="1" applyFill="1" applyBorder="1" applyAlignment="1">
      <alignment horizontal="center" vertical="center"/>
    </xf>
    <xf numFmtId="6" fontId="76" fillId="6" borderId="199" xfId="0" applyNumberFormat="1" applyFont="1" applyFill="1" applyBorder="1"/>
    <xf numFmtId="6" fontId="76" fillId="16" borderId="199" xfId="0" applyNumberFormat="1" applyFont="1" applyFill="1" applyBorder="1"/>
    <xf numFmtId="6" fontId="76" fillId="8" borderId="199" xfId="0" applyNumberFormat="1" applyFont="1" applyFill="1" applyBorder="1"/>
    <xf numFmtId="0" fontId="81" fillId="0" borderId="0" xfId="0" applyFont="1" applyAlignment="1"/>
    <xf numFmtId="0" fontId="50" fillId="0" borderId="0" xfId="0" quotePrefix="1" applyFont="1" applyFill="1" applyAlignment="1">
      <alignment horizontal="center"/>
    </xf>
    <xf numFmtId="0" fontId="76" fillId="21" borderId="2" xfId="0" applyFont="1" applyFill="1" applyBorder="1"/>
    <xf numFmtId="164" fontId="81" fillId="21" borderId="2" xfId="0" applyNumberFormat="1" applyFont="1" applyFill="1" applyBorder="1"/>
    <xf numFmtId="0" fontId="88" fillId="49" borderId="197" xfId="0" applyFont="1" applyFill="1" applyBorder="1" applyAlignment="1">
      <alignment horizontal="center" wrapText="1"/>
    </xf>
    <xf numFmtId="0" fontId="88" fillId="49" borderId="200" xfId="0" applyFont="1" applyFill="1" applyBorder="1" applyAlignment="1">
      <alignment horizontal="center" wrapText="1"/>
    </xf>
    <xf numFmtId="0" fontId="88" fillId="49" borderId="199" xfId="0" applyFont="1" applyFill="1" applyBorder="1" applyAlignment="1">
      <alignment horizontal="center" wrapText="1"/>
    </xf>
    <xf numFmtId="0" fontId="88" fillId="49" borderId="202" xfId="0" applyFont="1" applyFill="1" applyBorder="1" applyAlignment="1">
      <alignment horizontal="center" wrapText="1"/>
    </xf>
    <xf numFmtId="0" fontId="107" fillId="0" borderId="10" xfId="0" applyFont="1" applyBorder="1" applyAlignment="1">
      <alignment horizontal="center" vertical="center" wrapText="1"/>
    </xf>
    <xf numFmtId="0" fontId="107" fillId="0" borderId="0" xfId="0" applyFont="1" applyBorder="1" applyAlignment="1">
      <alignment horizontal="center" vertical="center" wrapText="1"/>
    </xf>
    <xf numFmtId="0" fontId="76" fillId="0" borderId="0" xfId="0" applyFont="1" applyAlignment="1">
      <alignment horizontal="center" vertical="top"/>
    </xf>
    <xf numFmtId="0" fontId="76" fillId="0" borderId="1" xfId="0" applyFont="1" applyBorder="1" applyAlignment="1">
      <alignment horizontal="center" vertical="top"/>
    </xf>
    <xf numFmtId="0" fontId="81" fillId="0" borderId="0" xfId="0" quotePrefix="1" applyFont="1" applyAlignment="1">
      <alignment horizontal="center" wrapText="1"/>
    </xf>
    <xf numFmtId="0" fontId="81" fillId="0" borderId="0" xfId="0" applyFont="1" applyAlignment="1">
      <alignment horizontal="right" vertical="center" wrapText="1"/>
    </xf>
    <xf numFmtId="0" fontId="81" fillId="11" borderId="16" xfId="0" applyFont="1" applyFill="1" applyBorder="1" applyAlignment="1">
      <alignment horizontal="center" vertical="center" wrapText="1"/>
    </xf>
    <xf numFmtId="0" fontId="81" fillId="11" borderId="17" xfId="0" applyFont="1" applyFill="1" applyBorder="1" applyAlignment="1">
      <alignment horizontal="center" vertical="center" wrapText="1"/>
    </xf>
    <xf numFmtId="0" fontId="81" fillId="11" borderId="18" xfId="0" applyFont="1" applyFill="1" applyBorder="1" applyAlignment="1">
      <alignment horizontal="center" vertical="center" wrapText="1"/>
    </xf>
    <xf numFmtId="0" fontId="76" fillId="0" borderId="11" xfId="0" applyFont="1" applyBorder="1" applyAlignment="1">
      <alignment horizontal="center"/>
    </xf>
    <xf numFmtId="0" fontId="76" fillId="0" borderId="13" xfId="0" applyFont="1" applyBorder="1" applyAlignment="1">
      <alignment horizontal="center"/>
    </xf>
    <xf numFmtId="0" fontId="76" fillId="0" borderId="14" xfId="0" applyFont="1" applyBorder="1" applyAlignment="1">
      <alignment horizontal="center" vertical="top"/>
    </xf>
    <xf numFmtId="0" fontId="76" fillId="0" borderId="17" xfId="0" applyFont="1" applyBorder="1" applyAlignment="1">
      <alignment horizontal="center" vertical="top"/>
    </xf>
    <xf numFmtId="0" fontId="81" fillId="0" borderId="22" xfId="0" quotePrefix="1" applyFont="1" applyBorder="1" applyAlignment="1">
      <alignment horizontal="center"/>
    </xf>
    <xf numFmtId="0" fontId="81" fillId="0" borderId="12" xfId="0" quotePrefix="1" applyFont="1" applyBorder="1" applyAlignment="1">
      <alignment horizontal="center"/>
    </xf>
    <xf numFmtId="0" fontId="81" fillId="0" borderId="20" xfId="0" quotePrefix="1" applyFont="1" applyBorder="1" applyAlignment="1">
      <alignment horizontal="center"/>
    </xf>
    <xf numFmtId="0" fontId="81" fillId="0" borderId="2" xfId="0" applyFont="1" applyBorder="1" applyAlignment="1">
      <alignment horizontal="center" wrapText="1"/>
    </xf>
    <xf numFmtId="0" fontId="76" fillId="0" borderId="24" xfId="0" applyFont="1" applyBorder="1" applyAlignment="1">
      <alignment horizontal="center" vertical="top"/>
    </xf>
    <xf numFmtId="0" fontId="81" fillId="0" borderId="10" xfId="0" applyFont="1" applyBorder="1" applyAlignment="1">
      <alignment horizontal="center" wrapText="1"/>
    </xf>
    <xf numFmtId="0" fontId="81" fillId="0" borderId="17" xfId="0" applyFont="1" applyBorder="1" applyAlignment="1">
      <alignment horizontal="center" vertical="center" wrapText="1"/>
    </xf>
    <xf numFmtId="0" fontId="81" fillId="0" borderId="2" xfId="0" applyFont="1" applyBorder="1" applyAlignment="1">
      <alignment horizontal="center"/>
    </xf>
    <xf numFmtId="0" fontId="82" fillId="0" borderId="2" xfId="0" applyFont="1" applyBorder="1" applyAlignment="1">
      <alignment horizontal="center"/>
    </xf>
    <xf numFmtId="0" fontId="81" fillId="0" borderId="44" xfId="0" applyFont="1" applyBorder="1" applyAlignment="1">
      <alignment horizontal="center"/>
    </xf>
    <xf numFmtId="0" fontId="76" fillId="0" borderId="193" xfId="0" applyFont="1" applyBorder="1" applyAlignment="1">
      <alignment horizontal="center"/>
    </xf>
    <xf numFmtId="0" fontId="81" fillId="0" borderId="206" xfId="0" applyFont="1" applyBorder="1" applyAlignment="1">
      <alignment horizontal="center" wrapText="1"/>
    </xf>
    <xf numFmtId="0" fontId="76" fillId="0" borderId="206" xfId="0" applyFont="1" applyBorder="1" applyAlignment="1">
      <alignment horizontal="center"/>
    </xf>
    <xf numFmtId="0" fontId="78" fillId="0" borderId="0" xfId="0" applyFont="1" applyAlignment="1">
      <alignment horizontal="center"/>
    </xf>
    <xf numFmtId="0" fontId="78" fillId="0" borderId="207" xfId="0" applyFont="1" applyBorder="1" applyAlignment="1">
      <alignment horizontal="center"/>
    </xf>
    <xf numFmtId="0" fontId="81" fillId="19" borderId="17" xfId="0" applyFont="1" applyFill="1" applyBorder="1" applyAlignment="1">
      <alignment horizontal="right" vertical="center"/>
    </xf>
    <xf numFmtId="0" fontId="81" fillId="19" borderId="16" xfId="0" applyFont="1" applyFill="1" applyBorder="1" applyAlignment="1">
      <alignment vertical="center"/>
    </xf>
    <xf numFmtId="0" fontId="81" fillId="19" borderId="17" xfId="0" applyFont="1" applyFill="1" applyBorder="1" applyAlignment="1">
      <alignment vertical="center"/>
    </xf>
    <xf numFmtId="0" fontId="50" fillId="19" borderId="17" xfId="0" applyFont="1" applyFill="1" applyBorder="1" applyAlignment="1">
      <alignment vertical="center"/>
    </xf>
    <xf numFmtId="0" fontId="81" fillId="19" borderId="17" xfId="0" quotePrefix="1" applyFont="1" applyFill="1" applyBorder="1" applyAlignment="1">
      <alignment horizontal="center" vertical="center"/>
    </xf>
    <xf numFmtId="6" fontId="81" fillId="19" borderId="17" xfId="0" applyNumberFormat="1" applyFont="1" applyFill="1" applyBorder="1" applyAlignment="1">
      <alignment vertical="center"/>
    </xf>
    <xf numFmtId="6" fontId="81" fillId="19" borderId="18" xfId="0" applyNumberFormat="1" applyFont="1" applyFill="1" applyBorder="1" applyAlignment="1">
      <alignment vertical="center"/>
    </xf>
    <xf numFmtId="6" fontId="50" fillId="17" borderId="0" xfId="0" applyNumberFormat="1" applyFont="1" applyFill="1" applyAlignment="1"/>
    <xf numFmtId="6" fontId="50" fillId="0" borderId="1" xfId="0" applyNumberFormat="1" applyFont="1" applyFill="1" applyBorder="1" applyAlignment="1">
      <alignment horizontal="center"/>
    </xf>
    <xf numFmtId="0" fontId="81" fillId="7" borderId="208" xfId="0" applyFont="1" applyFill="1" applyBorder="1" applyAlignment="1">
      <alignment horizontal="right"/>
    </xf>
    <xf numFmtId="0" fontId="81" fillId="32" borderId="208" xfId="0" applyFont="1" applyFill="1" applyBorder="1" applyAlignment="1">
      <alignment horizontal="left" wrapText="1"/>
    </xf>
    <xf numFmtId="0" fontId="81" fillId="10" borderId="208" xfId="0" applyFont="1" applyFill="1" applyBorder="1" applyAlignment="1">
      <alignment horizontal="left" wrapText="1"/>
    </xf>
    <xf numFmtId="0" fontId="81" fillId="0" borderId="10" xfId="0" quotePrefix="1" applyFont="1" applyBorder="1" applyAlignment="1">
      <alignment horizontal="center"/>
    </xf>
    <xf numFmtId="0" fontId="76" fillId="0" borderId="10" xfId="0" applyFont="1" applyBorder="1" applyAlignment="1"/>
    <xf numFmtId="0" fontId="81" fillId="0" borderId="0" xfId="0" applyFont="1" applyBorder="1" applyAlignment="1">
      <alignment horizontal="center" wrapText="1"/>
    </xf>
    <xf numFmtId="0" fontId="76" fillId="0" borderId="0" xfId="0" applyFont="1" applyBorder="1" applyAlignment="1">
      <alignment horizontal="center" vertical="top"/>
    </xf>
    <xf numFmtId="0" fontId="81" fillId="0" borderId="0" xfId="0" applyFont="1" applyBorder="1" applyAlignment="1">
      <alignment horizontal="right" vertical="center" wrapText="1"/>
    </xf>
    <xf numFmtId="0" fontId="103" fillId="27" borderId="0" xfId="0" applyFont="1" applyFill="1" applyBorder="1" applyAlignment="1">
      <alignment vertical="center"/>
    </xf>
    <xf numFmtId="0" fontId="50" fillId="0" borderId="0" xfId="0" quotePrefix="1" applyFont="1" applyBorder="1" applyAlignment="1">
      <alignment horizontal="right" vertical="center" wrapText="1"/>
    </xf>
    <xf numFmtId="0" fontId="50" fillId="0" borderId="0" xfId="0" applyFont="1" applyBorder="1" applyAlignment="1">
      <alignment horizontal="right" vertical="center" wrapText="1"/>
    </xf>
    <xf numFmtId="0" fontId="76" fillId="24" borderId="0" xfId="0" applyFont="1" applyFill="1" applyBorder="1" applyAlignment="1">
      <alignment vertical="center"/>
    </xf>
    <xf numFmtId="0" fontId="50" fillId="24" borderId="0" xfId="0" applyFont="1" applyFill="1" applyBorder="1" applyAlignment="1">
      <alignment vertical="center"/>
    </xf>
    <xf numFmtId="6" fontId="50" fillId="24" borderId="0" xfId="0" applyNumberFormat="1" applyFont="1" applyFill="1" applyBorder="1" applyAlignment="1">
      <alignment vertical="center"/>
    </xf>
    <xf numFmtId="0" fontId="81" fillId="0" borderId="17" xfId="0" applyFont="1" applyBorder="1" applyAlignment="1">
      <alignment horizontal="center"/>
    </xf>
    <xf numFmtId="0" fontId="76" fillId="0" borderId="15" xfId="0" applyFont="1" applyBorder="1" applyAlignment="1">
      <alignment horizontal="center" vertical="top"/>
    </xf>
    <xf numFmtId="0" fontId="107" fillId="0" borderId="10" xfId="0" applyFont="1" applyFill="1" applyBorder="1" applyAlignment="1">
      <alignment horizontal="center" vertical="center" wrapText="1"/>
    </xf>
    <xf numFmtId="0" fontId="107" fillId="0" borderId="0" xfId="0" applyFont="1" applyFill="1" applyBorder="1" applyAlignment="1">
      <alignment horizontal="center" vertical="center" wrapText="1"/>
    </xf>
    <xf numFmtId="6" fontId="76" fillId="0" borderId="14" xfId="0" applyNumberFormat="1" applyFont="1" applyFill="1" applyBorder="1"/>
    <xf numFmtId="0" fontId="107" fillId="0" borderId="14" xfId="0" applyFont="1" applyFill="1" applyBorder="1" applyAlignment="1">
      <alignment horizontal="center" vertical="center" wrapText="1"/>
    </xf>
    <xf numFmtId="165" fontId="81" fillId="20" borderId="48" xfId="0" applyNumberFormat="1" applyFont="1" applyFill="1" applyBorder="1" applyAlignment="1">
      <alignment horizontal="center"/>
    </xf>
    <xf numFmtId="0" fontId="107" fillId="0" borderId="14" xfId="0" applyFont="1" applyBorder="1" applyAlignment="1">
      <alignment horizontal="center" vertical="center" wrapText="1"/>
    </xf>
    <xf numFmtId="0" fontId="76" fillId="0" borderId="0" xfId="0" applyFont="1" applyBorder="1" applyAlignment="1"/>
    <xf numFmtId="0" fontId="81" fillId="0" borderId="0" xfId="0" quotePrefix="1" applyFont="1" applyBorder="1" applyAlignment="1">
      <alignment horizontal="center" wrapText="1"/>
    </xf>
    <xf numFmtId="0" fontId="76" fillId="17" borderId="0" xfId="0" applyFont="1" applyFill="1" applyBorder="1"/>
    <xf numFmtId="6" fontId="50" fillId="17" borderId="0" xfId="0" applyNumberFormat="1" applyFont="1" applyFill="1" applyBorder="1"/>
    <xf numFmtId="0" fontId="50" fillId="17" borderId="0" xfId="0" applyFont="1" applyFill="1" applyBorder="1"/>
    <xf numFmtId="6" fontId="50" fillId="17" borderId="0" xfId="0" applyNumberFormat="1" applyFont="1" applyFill="1" applyBorder="1" applyAlignment="1"/>
    <xf numFmtId="0" fontId="51" fillId="10" borderId="2" xfId="0" applyFont="1" applyFill="1" applyBorder="1" applyAlignment="1">
      <alignment horizontal="left" wrapText="1"/>
    </xf>
    <xf numFmtId="0" fontId="51" fillId="10" borderId="23" xfId="0" applyFont="1" applyFill="1" applyBorder="1" applyAlignment="1">
      <alignment horizontal="left" wrapText="1"/>
    </xf>
    <xf numFmtId="0" fontId="51" fillId="32" borderId="23" xfId="0" applyFont="1" applyFill="1" applyBorder="1" applyAlignment="1">
      <alignment horizontal="left" wrapText="1"/>
    </xf>
    <xf numFmtId="0" fontId="51" fillId="32" borderId="2" xfId="0" applyFont="1" applyFill="1" applyBorder="1" applyAlignment="1">
      <alignment horizontal="left" wrapText="1"/>
    </xf>
    <xf numFmtId="0" fontId="81" fillId="2" borderId="18" xfId="0" applyFont="1" applyFill="1" applyBorder="1" applyAlignment="1">
      <alignment horizontal="center" vertical="center"/>
    </xf>
    <xf numFmtId="0" fontId="76" fillId="16" borderId="0" xfId="0" applyFont="1" applyFill="1" applyBorder="1" applyAlignment="1"/>
    <xf numFmtId="0" fontId="93" fillId="0" borderId="0" xfId="0" applyFont="1" applyFill="1" applyBorder="1" applyAlignment="1">
      <alignment vertical="center"/>
    </xf>
    <xf numFmtId="0" fontId="76" fillId="50" borderId="22" xfId="0" applyFont="1" applyFill="1" applyBorder="1" applyAlignment="1">
      <alignment vertical="center"/>
    </xf>
    <xf numFmtId="0" fontId="76" fillId="50" borderId="14" xfId="0" applyFont="1" applyFill="1" applyBorder="1"/>
    <xf numFmtId="0" fontId="76" fillId="50" borderId="15" xfId="0" applyFont="1" applyFill="1" applyBorder="1"/>
    <xf numFmtId="0" fontId="81" fillId="50" borderId="12" xfId="0" applyFont="1" applyFill="1" applyBorder="1"/>
    <xf numFmtId="0" fontId="76" fillId="50" borderId="20" xfId="0" applyFont="1" applyFill="1" applyBorder="1"/>
    <xf numFmtId="0" fontId="76" fillId="50" borderId="13" xfId="0" applyFont="1" applyFill="1" applyBorder="1"/>
    <xf numFmtId="6" fontId="119" fillId="51" borderId="18" xfId="0" applyNumberFormat="1" applyFont="1" applyFill="1" applyBorder="1"/>
    <xf numFmtId="6" fontId="80" fillId="50" borderId="0" xfId="0" applyNumberFormat="1" applyFont="1" applyFill="1" applyBorder="1"/>
    <xf numFmtId="6" fontId="119" fillId="51" borderId="21" xfId="0" applyNumberFormat="1" applyFont="1" applyFill="1" applyBorder="1"/>
    <xf numFmtId="6" fontId="76" fillId="13" borderId="2" xfId="0" applyNumberFormat="1" applyFont="1" applyFill="1" applyBorder="1"/>
    <xf numFmtId="0" fontId="76" fillId="13" borderId="2" xfId="0" applyFont="1" applyFill="1" applyBorder="1"/>
    <xf numFmtId="0" fontId="146" fillId="13" borderId="35" xfId="0" applyFont="1" applyFill="1" applyBorder="1" applyAlignment="1">
      <alignment horizontal="center" vertical="center" wrapText="1"/>
    </xf>
    <xf numFmtId="0" fontId="146" fillId="13" borderId="36" xfId="0" applyFont="1" applyFill="1" applyBorder="1" applyAlignment="1">
      <alignment horizontal="center" vertical="center" wrapText="1"/>
    </xf>
    <xf numFmtId="0" fontId="146" fillId="13" borderId="37" xfId="0" applyFont="1" applyFill="1" applyBorder="1" applyAlignment="1">
      <alignment horizontal="center" vertical="center" wrapText="1"/>
    </xf>
    <xf numFmtId="0" fontId="87" fillId="46" borderId="16" xfId="0" applyFont="1" applyFill="1" applyBorder="1" applyAlignment="1">
      <alignment horizontal="center" vertical="center"/>
    </xf>
    <xf numFmtId="0" fontId="87" fillId="46" borderId="18" xfId="0" applyFont="1" applyFill="1" applyBorder="1" applyAlignment="1">
      <alignment horizontal="center" vertical="center"/>
    </xf>
    <xf numFmtId="0" fontId="93" fillId="16" borderId="11" xfId="0" applyFont="1" applyFill="1" applyBorder="1" applyAlignment="1">
      <alignment horizontal="center" vertical="center"/>
    </xf>
    <xf numFmtId="0" fontId="93" fillId="50" borderId="10" xfId="0" applyFont="1" applyFill="1" applyBorder="1" applyAlignment="1">
      <alignment horizontal="center" vertical="center"/>
    </xf>
    <xf numFmtId="0" fontId="93" fillId="50" borderId="11" xfId="0" applyFont="1" applyFill="1" applyBorder="1" applyAlignment="1">
      <alignment horizontal="center" vertical="center"/>
    </xf>
    <xf numFmtId="0" fontId="81" fillId="14" borderId="22" xfId="0" applyFont="1" applyFill="1" applyBorder="1" applyAlignment="1">
      <alignment horizontal="center"/>
    </xf>
    <xf numFmtId="0" fontId="93" fillId="14" borderId="10" xfId="0" applyFont="1" applyFill="1" applyBorder="1" applyAlignment="1">
      <alignment horizontal="center" vertical="center"/>
    </xf>
    <xf numFmtId="0" fontId="93" fillId="14" borderId="11" xfId="0" applyFont="1" applyFill="1" applyBorder="1" applyAlignment="1">
      <alignment horizontal="center" vertical="center"/>
    </xf>
    <xf numFmtId="0" fontId="76" fillId="14" borderId="13" xfId="0" applyFont="1" applyFill="1" applyBorder="1"/>
    <xf numFmtId="0" fontId="50" fillId="14" borderId="14" xfId="0" quotePrefix="1" applyFont="1" applyFill="1" applyBorder="1" applyAlignment="1">
      <alignment horizontal="right"/>
    </xf>
    <xf numFmtId="0" fontId="50" fillId="14" borderId="14" xfId="0" applyFont="1" applyFill="1" applyBorder="1"/>
    <xf numFmtId="0" fontId="50" fillId="14" borderId="14" xfId="0" quotePrefix="1" applyFont="1" applyFill="1" applyBorder="1" applyAlignment="1">
      <alignment horizontal="center"/>
    </xf>
    <xf numFmtId="6" fontId="50" fillId="14" borderId="14" xfId="0" applyNumberFormat="1" applyFont="1" applyFill="1" applyBorder="1"/>
    <xf numFmtId="0" fontId="82" fillId="14" borderId="14" xfId="0" applyFont="1" applyFill="1" applyBorder="1"/>
    <xf numFmtId="0" fontId="76" fillId="14" borderId="15" xfId="0" applyFont="1" applyFill="1" applyBorder="1"/>
    <xf numFmtId="6" fontId="120" fillId="35" borderId="18" xfId="0" applyNumberFormat="1" applyFont="1" applyFill="1" applyBorder="1"/>
    <xf numFmtId="0" fontId="120" fillId="35" borderId="16" xfId="0" quotePrefix="1" applyFont="1" applyFill="1" applyBorder="1" applyAlignment="1">
      <alignment horizontal="right"/>
    </xf>
    <xf numFmtId="0" fontId="120" fillId="35" borderId="17" xfId="0" quotePrefix="1" applyFont="1" applyFill="1" applyBorder="1" applyAlignment="1">
      <alignment horizontal="right"/>
    </xf>
    <xf numFmtId="0" fontId="120" fillId="35" borderId="17" xfId="0" applyFont="1" applyFill="1" applyBorder="1"/>
    <xf numFmtId="0" fontId="120" fillId="35" borderId="17" xfId="0" quotePrefix="1" applyFont="1" applyFill="1" applyBorder="1" applyAlignment="1">
      <alignment horizontal="center"/>
    </xf>
    <xf numFmtId="6" fontId="120" fillId="35" borderId="17" xfId="0" applyNumberFormat="1" applyFont="1" applyFill="1" applyBorder="1"/>
    <xf numFmtId="0" fontId="148" fillId="35" borderId="17" xfId="0" applyFont="1" applyFill="1" applyBorder="1"/>
    <xf numFmtId="0" fontId="119" fillId="51" borderId="16" xfId="0" applyFont="1" applyFill="1" applyBorder="1" applyAlignment="1">
      <alignment horizontal="right"/>
    </xf>
    <xf numFmtId="0" fontId="119" fillId="51" borderId="17" xfId="0" applyFont="1" applyFill="1" applyBorder="1" applyAlignment="1">
      <alignment horizontal="right"/>
    </xf>
    <xf numFmtId="0" fontId="119" fillId="51" borderId="17" xfId="0" applyFont="1" applyFill="1" applyBorder="1"/>
    <xf numFmtId="0" fontId="119" fillId="51" borderId="17" xfId="0" quotePrefix="1" applyFont="1" applyFill="1" applyBorder="1" applyAlignment="1">
      <alignment horizontal="center"/>
    </xf>
    <xf numFmtId="6" fontId="119" fillId="51" borderId="17" xfId="0" applyNumberFormat="1" applyFont="1" applyFill="1" applyBorder="1"/>
    <xf numFmtId="0" fontId="149" fillId="51" borderId="17" xfId="0" applyFont="1" applyFill="1" applyBorder="1" applyAlignment="1"/>
    <xf numFmtId="0" fontId="149" fillId="51" borderId="17" xfId="0" applyFont="1" applyFill="1" applyBorder="1"/>
    <xf numFmtId="0" fontId="80" fillId="50" borderId="0" xfId="0" applyFont="1" applyFill="1" applyBorder="1" applyAlignment="1">
      <alignment horizontal="right"/>
    </xf>
    <xf numFmtId="0" fontId="150" fillId="50" borderId="0" xfId="0" applyFont="1" applyFill="1" applyBorder="1"/>
    <xf numFmtId="0" fontId="80" fillId="50" borderId="0" xfId="0" quotePrefix="1" applyFont="1" applyFill="1" applyBorder="1" applyAlignment="1">
      <alignment horizontal="center"/>
    </xf>
    <xf numFmtId="0" fontId="148" fillId="50" borderId="0" xfId="0" applyFont="1" applyFill="1" applyBorder="1" applyAlignment="1"/>
    <xf numFmtId="0" fontId="151" fillId="50" borderId="0" xfId="0" applyFont="1" applyFill="1" applyBorder="1"/>
    <xf numFmtId="0" fontId="80" fillId="50" borderId="0" xfId="0" applyFont="1" applyFill="1" applyBorder="1"/>
    <xf numFmtId="0" fontId="150" fillId="50" borderId="0" xfId="0" quotePrefix="1" applyFont="1" applyFill="1" applyBorder="1" applyAlignment="1">
      <alignment horizontal="center"/>
    </xf>
    <xf numFmtId="0" fontId="119" fillId="51" borderId="23" xfId="0" applyFont="1" applyFill="1" applyBorder="1"/>
    <xf numFmtId="0" fontId="119" fillId="51" borderId="2" xfId="0" applyFont="1" applyFill="1" applyBorder="1"/>
    <xf numFmtId="0" fontId="119" fillId="51" borderId="2" xfId="0" applyFont="1" applyFill="1" applyBorder="1" applyAlignment="1">
      <alignment horizontal="right"/>
    </xf>
    <xf numFmtId="0" fontId="119" fillId="51" borderId="208" xfId="0" applyFont="1" applyFill="1" applyBorder="1" applyAlignment="1">
      <alignment horizontal="right"/>
    </xf>
    <xf numFmtId="0" fontId="119" fillId="51" borderId="2" xfId="0" quotePrefix="1" applyFont="1" applyFill="1" applyBorder="1" applyAlignment="1">
      <alignment horizontal="center"/>
    </xf>
    <xf numFmtId="6" fontId="119" fillId="51" borderId="2" xfId="0" applyNumberFormat="1" applyFont="1" applyFill="1" applyBorder="1"/>
    <xf numFmtId="0" fontId="149" fillId="51" borderId="2" xfId="0" applyFont="1" applyFill="1" applyBorder="1" applyAlignment="1"/>
    <xf numFmtId="0" fontId="119" fillId="51" borderId="16" xfId="0" quotePrefix="1" applyFont="1" applyFill="1" applyBorder="1" applyAlignment="1">
      <alignment horizontal="right"/>
    </xf>
    <xf numFmtId="0" fontId="119" fillId="51" borderId="17" xfId="0" quotePrefix="1" applyFont="1" applyFill="1" applyBorder="1" applyAlignment="1">
      <alignment horizontal="right"/>
    </xf>
    <xf numFmtId="6" fontId="119" fillId="51" borderId="17" xfId="0" applyNumberFormat="1" applyFont="1" applyFill="1" applyBorder="1" applyAlignment="1">
      <alignment vertical="center"/>
    </xf>
    <xf numFmtId="0" fontId="120" fillId="28" borderId="23" xfId="0" applyFont="1" applyFill="1" applyBorder="1" applyAlignment="1">
      <alignment horizontal="right"/>
    </xf>
    <xf numFmtId="0" fontId="120" fillId="28" borderId="2" xfId="0" applyFont="1" applyFill="1" applyBorder="1" applyAlignment="1">
      <alignment horizontal="right"/>
    </xf>
    <xf numFmtId="0" fontId="120" fillId="28" borderId="2" xfId="0" applyFont="1" applyFill="1" applyBorder="1"/>
    <xf numFmtId="0" fontId="120" fillId="28" borderId="2" xfId="0" quotePrefix="1" applyFont="1" applyFill="1" applyBorder="1" applyAlignment="1">
      <alignment horizontal="center"/>
    </xf>
    <xf numFmtId="6" fontId="120" fillId="28" borderId="2" xfId="0" applyNumberFormat="1" applyFont="1" applyFill="1" applyBorder="1"/>
    <xf numFmtId="6" fontId="120" fillId="34" borderId="21" xfId="0" applyNumberFormat="1" applyFont="1" applyFill="1" applyBorder="1"/>
    <xf numFmtId="0" fontId="120" fillId="16" borderId="0" xfId="0" applyFont="1" applyFill="1" applyBorder="1" applyAlignment="1">
      <alignment horizontal="right" wrapText="1"/>
    </xf>
    <xf numFmtId="0" fontId="120" fillId="16" borderId="0" xfId="0" applyFont="1" applyFill="1" applyBorder="1"/>
    <xf numFmtId="0" fontId="120" fillId="16" borderId="0" xfId="0" quotePrefix="1" applyFont="1" applyFill="1" applyBorder="1" applyAlignment="1">
      <alignment horizontal="center"/>
    </xf>
    <xf numFmtId="6" fontId="120" fillId="16" borderId="0" xfId="0" applyNumberFormat="1" applyFont="1" applyFill="1" applyBorder="1"/>
    <xf numFmtId="0" fontId="148" fillId="16" borderId="0" xfId="0" applyFont="1" applyFill="1" applyBorder="1" applyAlignment="1"/>
    <xf numFmtId="0" fontId="120" fillId="18" borderId="23" xfId="0" applyFont="1" applyFill="1" applyBorder="1" applyAlignment="1">
      <alignment horizontal="right"/>
    </xf>
    <xf numFmtId="0" fontId="120" fillId="18" borderId="2" xfId="0" applyFont="1" applyFill="1" applyBorder="1" applyAlignment="1">
      <alignment horizontal="right"/>
    </xf>
    <xf numFmtId="0" fontId="120" fillId="18" borderId="2" xfId="0" applyFont="1" applyFill="1" applyBorder="1"/>
    <xf numFmtId="0" fontId="120" fillId="18" borderId="2" xfId="0" quotePrefix="1" applyFont="1" applyFill="1" applyBorder="1" applyAlignment="1">
      <alignment horizontal="center"/>
    </xf>
    <xf numFmtId="6" fontId="120" fillId="18" borderId="2" xfId="0" applyNumberFormat="1" applyFont="1" applyFill="1" applyBorder="1"/>
    <xf numFmtId="6" fontId="120" fillId="2" borderId="21" xfId="0" applyNumberFormat="1" applyFont="1" applyFill="1" applyBorder="1"/>
    <xf numFmtId="0" fontId="120" fillId="16" borderId="0" xfId="0" applyFont="1" applyFill="1" applyBorder="1" applyAlignment="1">
      <alignment vertical="top"/>
    </xf>
    <xf numFmtId="0" fontId="120" fillId="16" borderId="0" xfId="0" applyFont="1" applyFill="1" applyBorder="1" applyAlignment="1">
      <alignment horizontal="right" vertical="center" wrapText="1"/>
    </xf>
    <xf numFmtId="0" fontId="120" fillId="16" borderId="0" xfId="0" applyFont="1" applyFill="1" applyBorder="1" applyAlignment="1">
      <alignment wrapText="1"/>
    </xf>
    <xf numFmtId="0" fontId="120" fillId="16" borderId="0" xfId="0" applyFont="1" applyFill="1" applyBorder="1" applyAlignment="1">
      <alignment horizontal="left" wrapText="1"/>
    </xf>
    <xf numFmtId="0" fontId="120" fillId="4" borderId="23" xfId="0" applyFont="1" applyFill="1" applyBorder="1"/>
    <xf numFmtId="0" fontId="120" fillId="4" borderId="2" xfId="0" applyFont="1" applyFill="1" applyBorder="1"/>
    <xf numFmtId="0" fontId="120" fillId="4" borderId="2" xfId="0" applyFont="1" applyFill="1" applyBorder="1" applyAlignment="1">
      <alignment horizontal="right"/>
    </xf>
    <xf numFmtId="0" fontId="120" fillId="4" borderId="2" xfId="0" quotePrefix="1" applyFont="1" applyFill="1" applyBorder="1" applyAlignment="1">
      <alignment horizontal="center"/>
    </xf>
    <xf numFmtId="6" fontId="120" fillId="4" borderId="2" xfId="0" applyNumberFormat="1" applyFont="1" applyFill="1" applyBorder="1"/>
    <xf numFmtId="6" fontId="120" fillId="7" borderId="21" xfId="0" applyNumberFormat="1" applyFont="1" applyFill="1" applyBorder="1"/>
    <xf numFmtId="0" fontId="120" fillId="16" borderId="0" xfId="0" applyFont="1" applyFill="1" applyBorder="1" applyAlignment="1">
      <alignment horizontal="right"/>
    </xf>
    <xf numFmtId="9" fontId="120" fillId="16" borderId="0" xfId="0" applyNumberFormat="1" applyFont="1" applyFill="1" applyBorder="1"/>
    <xf numFmtId="0" fontId="120" fillId="11" borderId="16" xfId="0" applyFont="1" applyFill="1" applyBorder="1"/>
    <xf numFmtId="0" fontId="120" fillId="11" borderId="17" xfId="0" applyFont="1" applyFill="1" applyBorder="1"/>
    <xf numFmtId="0" fontId="120" fillId="11" borderId="17" xfId="0" applyFont="1" applyFill="1" applyBorder="1" applyAlignment="1">
      <alignment horizontal="right"/>
    </xf>
    <xf numFmtId="0" fontId="120" fillId="11" borderId="17" xfId="0" quotePrefix="1" applyFont="1" applyFill="1" applyBorder="1" applyAlignment="1">
      <alignment horizontal="center"/>
    </xf>
    <xf numFmtId="6" fontId="120" fillId="11" borderId="17" xfId="0" applyNumberFormat="1" applyFont="1" applyFill="1" applyBorder="1"/>
    <xf numFmtId="6" fontId="120" fillId="19" borderId="18" xfId="0" applyNumberFormat="1" applyFont="1" applyFill="1" applyBorder="1"/>
    <xf numFmtId="0" fontId="127" fillId="6" borderId="0" xfId="0" applyFont="1" applyFill="1" applyAlignment="1">
      <alignment horizontal="center" vertical="center" wrapText="1"/>
    </xf>
    <xf numFmtId="0" fontId="127" fillId="6" borderId="1" xfId="0" applyFont="1" applyFill="1" applyBorder="1" applyAlignment="1">
      <alignment horizontal="center" vertical="center" wrapText="1"/>
    </xf>
    <xf numFmtId="6" fontId="81" fillId="13" borderId="24" xfId="0" applyNumberFormat="1" applyFont="1" applyFill="1" applyBorder="1"/>
    <xf numFmtId="0" fontId="81" fillId="13" borderId="24" xfId="0" applyFont="1" applyFill="1" applyBorder="1"/>
    <xf numFmtId="6" fontId="81" fillId="0" borderId="24" xfId="0" applyNumberFormat="1" applyFont="1" applyFill="1" applyBorder="1"/>
    <xf numFmtId="0" fontId="81" fillId="0" borderId="24" xfId="0" applyFont="1" applyFill="1" applyBorder="1"/>
    <xf numFmtId="0" fontId="76" fillId="0" borderId="9" xfId="0" applyFont="1" applyBorder="1" applyAlignment="1">
      <alignment horizontal="center" vertical="center"/>
    </xf>
    <xf numFmtId="0" fontId="81" fillId="13" borderId="2" xfId="0" applyFont="1" applyFill="1" applyBorder="1" applyAlignment="1">
      <alignment vertical="center"/>
    </xf>
    <xf numFmtId="0" fontId="81" fillId="13" borderId="2" xfId="0" quotePrefix="1" applyFont="1" applyFill="1" applyBorder="1" applyAlignment="1">
      <alignment horizontal="center" vertical="center"/>
    </xf>
    <xf numFmtId="6" fontId="81" fillId="13" borderId="2" xfId="0" applyNumberFormat="1" applyFont="1" applyFill="1" applyBorder="1" applyAlignment="1">
      <alignment vertical="center"/>
    </xf>
    <xf numFmtId="6" fontId="81" fillId="13" borderId="21" xfId="0" applyNumberFormat="1" applyFont="1" applyFill="1" applyBorder="1" applyAlignment="1">
      <alignment vertical="center"/>
    </xf>
    <xf numFmtId="6" fontId="81" fillId="13" borderId="48" xfId="0" applyNumberFormat="1" applyFont="1" applyFill="1" applyBorder="1" applyAlignment="1">
      <alignment vertical="center"/>
    </xf>
    <xf numFmtId="0" fontId="81" fillId="13" borderId="0" xfId="0" applyFont="1" applyFill="1" applyBorder="1" applyAlignment="1">
      <alignment wrapText="1"/>
    </xf>
    <xf numFmtId="0" fontId="82" fillId="0" borderId="0" xfId="0" applyFont="1" applyBorder="1" applyAlignment="1">
      <alignment horizontal="left" vertical="center" wrapText="1"/>
    </xf>
    <xf numFmtId="0" fontId="81" fillId="0" borderId="0" xfId="0" applyFont="1" applyFill="1" applyBorder="1" applyAlignment="1">
      <alignment horizontal="center" wrapText="1"/>
    </xf>
    <xf numFmtId="0" fontId="81" fillId="0" borderId="24" xfId="0" applyFont="1" applyFill="1" applyBorder="1" applyAlignment="1">
      <alignment horizontal="center" wrapText="1"/>
    </xf>
    <xf numFmtId="0" fontId="81" fillId="0" borderId="1" xfId="0" applyFont="1" applyFill="1" applyBorder="1" applyAlignment="1">
      <alignment horizontal="center" wrapText="1"/>
    </xf>
    <xf numFmtId="0" fontId="81" fillId="0" borderId="9" xfId="0" applyFont="1" applyBorder="1" applyAlignment="1">
      <alignment horizontal="center"/>
    </xf>
    <xf numFmtId="0" fontId="125" fillId="0" borderId="0" xfId="0" quotePrefix="1" applyFont="1" applyAlignment="1">
      <alignment horizontal="center" vertical="top" wrapText="1"/>
    </xf>
    <xf numFmtId="0" fontId="125" fillId="0" borderId="1" xfId="0" quotePrefix="1" applyFont="1" applyBorder="1" applyAlignment="1">
      <alignment horizontal="center" vertical="top" wrapText="1"/>
    </xf>
    <xf numFmtId="0" fontId="125" fillId="0" borderId="0" xfId="0" applyFont="1" applyAlignment="1">
      <alignment horizontal="center"/>
    </xf>
    <xf numFmtId="0" fontId="81" fillId="19" borderId="17" xfId="0" applyFont="1" applyFill="1" applyBorder="1" applyAlignment="1"/>
    <xf numFmtId="0" fontId="81" fillId="0" borderId="0" xfId="0" applyFont="1" applyFill="1" applyBorder="1" applyAlignment="1">
      <alignment horizontal="center"/>
    </xf>
    <xf numFmtId="0" fontId="81" fillId="0" borderId="14" xfId="0" applyFont="1" applyFill="1" applyBorder="1" applyAlignment="1">
      <alignment horizontal="center"/>
    </xf>
    <xf numFmtId="0" fontId="114" fillId="0" borderId="9" xfId="0" applyFont="1" applyBorder="1" applyAlignment="1">
      <alignment horizontal="center"/>
    </xf>
    <xf numFmtId="0" fontId="126" fillId="0" borderId="0" xfId="0" applyFont="1" applyAlignment="1">
      <alignment horizontal="center" vertical="top" wrapText="1"/>
    </xf>
    <xf numFmtId="0" fontId="126" fillId="0" borderId="0" xfId="0" applyFont="1" applyBorder="1" applyAlignment="1">
      <alignment horizontal="center" vertical="top" wrapText="1"/>
    </xf>
    <xf numFmtId="0" fontId="73" fillId="13" borderId="23" xfId="0" applyFont="1" applyFill="1" applyBorder="1" applyAlignment="1">
      <alignment horizontal="right" vertical="center" wrapText="1"/>
    </xf>
    <xf numFmtId="0" fontId="73" fillId="13" borderId="2" xfId="0" applyFont="1" applyFill="1" applyBorder="1" applyAlignment="1">
      <alignment horizontal="right" vertical="center" wrapText="1"/>
    </xf>
    <xf numFmtId="0" fontId="73" fillId="0" borderId="0" xfId="0" applyFont="1" applyAlignment="1">
      <alignment horizontal="right"/>
    </xf>
    <xf numFmtId="0" fontId="73" fillId="0" borderId="0" xfId="0" applyFont="1" applyBorder="1" applyAlignment="1">
      <alignment horizontal="right"/>
    </xf>
    <xf numFmtId="6" fontId="73" fillId="9" borderId="0" xfId="0" applyNumberFormat="1" applyFont="1" applyFill="1"/>
    <xf numFmtId="6" fontId="73" fillId="0" borderId="24" xfId="0" applyNumberFormat="1" applyFont="1" applyBorder="1" applyAlignment="1">
      <alignment horizontal="center"/>
    </xf>
    <xf numFmtId="0" fontId="73" fillId="23" borderId="0" xfId="0" applyFont="1" applyFill="1"/>
    <xf numFmtId="0" fontId="73" fillId="23" borderId="0" xfId="0" quotePrefix="1" applyFont="1" applyFill="1" applyAlignment="1">
      <alignment horizontal="center"/>
    </xf>
    <xf numFmtId="6" fontId="73" fillId="23" borderId="0" xfId="0" applyNumberFormat="1" applyFont="1" applyFill="1"/>
    <xf numFmtId="0" fontId="73" fillId="14" borderId="0" xfId="0" applyFont="1" applyFill="1"/>
    <xf numFmtId="0" fontId="73" fillId="14" borderId="0" xfId="0" quotePrefix="1" applyFont="1" applyFill="1" applyAlignment="1">
      <alignment horizontal="center"/>
    </xf>
    <xf numFmtId="6" fontId="73" fillId="14" borderId="0" xfId="0" applyNumberFormat="1" applyFont="1" applyFill="1"/>
    <xf numFmtId="0" fontId="73" fillId="9" borderId="0" xfId="0" applyFont="1" applyFill="1"/>
    <xf numFmtId="0" fontId="73" fillId="9" borderId="0" xfId="0" quotePrefix="1" applyFont="1" applyFill="1" applyAlignment="1">
      <alignment horizontal="center"/>
    </xf>
    <xf numFmtId="0" fontId="73" fillId="0" borderId="24" xfId="0" applyFont="1" applyBorder="1" applyAlignment="1">
      <alignment horizontal="center"/>
    </xf>
    <xf numFmtId="6" fontId="73" fillId="7" borderId="0" xfId="0" applyNumberFormat="1" applyFont="1" applyFill="1"/>
    <xf numFmtId="6" fontId="73" fillId="0" borderId="0" xfId="0" applyNumberFormat="1" applyFont="1" applyAlignment="1">
      <alignment horizontal="center"/>
    </xf>
    <xf numFmtId="0" fontId="73" fillId="0" borderId="0" xfId="0" applyFont="1" applyAlignment="1">
      <alignment horizontal="center"/>
    </xf>
    <xf numFmtId="6" fontId="73" fillId="0" borderId="0" xfId="0" applyNumberFormat="1" applyFont="1" applyBorder="1" applyAlignment="1">
      <alignment horizontal="center"/>
    </xf>
    <xf numFmtId="0" fontId="73" fillId="0" borderId="0" xfId="0" applyFont="1" applyBorder="1" applyAlignment="1">
      <alignment horizontal="center"/>
    </xf>
    <xf numFmtId="0" fontId="154" fillId="0" borderId="0" xfId="0" applyFont="1"/>
    <xf numFmtId="0" fontId="73" fillId="0" borderId="10" xfId="0" applyFont="1" applyBorder="1" applyAlignment="1">
      <alignment horizontal="center"/>
    </xf>
    <xf numFmtId="6" fontId="73" fillId="0" borderId="10" xfId="0" applyNumberFormat="1" applyFont="1" applyBorder="1" applyAlignment="1">
      <alignment horizontal="center"/>
    </xf>
    <xf numFmtId="164" fontId="73" fillId="9" borderId="0" xfId="0" applyNumberFormat="1" applyFont="1" applyFill="1"/>
    <xf numFmtId="164" fontId="73" fillId="23" borderId="0" xfId="0" applyNumberFormat="1" applyFont="1" applyFill="1"/>
    <xf numFmtId="164" fontId="73" fillId="14" borderId="0" xfId="0" applyNumberFormat="1" applyFont="1" applyFill="1"/>
    <xf numFmtId="6" fontId="73" fillId="2" borderId="0" xfId="0" applyNumberFormat="1" applyFont="1" applyFill="1"/>
    <xf numFmtId="0" fontId="73" fillId="0" borderId="14" xfId="0" applyFont="1" applyBorder="1" applyAlignment="1">
      <alignment horizontal="center"/>
    </xf>
    <xf numFmtId="6" fontId="73" fillId="0" borderId="14" xfId="0" applyNumberFormat="1" applyFont="1" applyBorder="1" applyAlignment="1">
      <alignment horizontal="center"/>
    </xf>
    <xf numFmtId="0" fontId="73" fillId="0" borderId="0" xfId="0" quotePrefix="1" applyFont="1" applyAlignment="1">
      <alignment horizontal="right"/>
    </xf>
    <xf numFmtId="0" fontId="84" fillId="0" borderId="0" xfId="0" quotePrefix="1" applyFont="1" applyAlignment="1">
      <alignment horizontal="right"/>
    </xf>
    <xf numFmtId="6" fontId="134" fillId="9" borderId="0" xfId="0" applyNumberFormat="1" applyFont="1" applyFill="1"/>
    <xf numFmtId="6" fontId="154" fillId="9" borderId="0" xfId="0" applyNumberFormat="1" applyFont="1" applyFill="1"/>
    <xf numFmtId="6" fontId="134" fillId="23" borderId="0" xfId="0" applyNumberFormat="1" applyFont="1" applyFill="1"/>
    <xf numFmtId="6" fontId="154" fillId="23" borderId="0" xfId="0" applyNumberFormat="1" applyFont="1" applyFill="1"/>
    <xf numFmtId="6" fontId="134" fillId="14" borderId="0" xfId="0" applyNumberFormat="1" applyFont="1" applyFill="1"/>
    <xf numFmtId="6" fontId="154" fillId="14" borderId="0" xfId="0" applyNumberFormat="1" applyFont="1" applyFill="1"/>
    <xf numFmtId="0" fontId="81" fillId="2" borderId="0" xfId="0" applyFont="1" applyFill="1" applyAlignment="1">
      <alignment horizontal="right" wrapText="1"/>
    </xf>
    <xf numFmtId="0" fontId="73" fillId="19" borderId="16" xfId="0" applyFont="1" applyFill="1" applyBorder="1" applyAlignment="1">
      <alignment horizontal="right"/>
    </xf>
    <xf numFmtId="0" fontId="73" fillId="19" borderId="17" xfId="0" applyFont="1" applyFill="1" applyBorder="1" applyAlignment="1">
      <alignment horizontal="right"/>
    </xf>
    <xf numFmtId="0" fontId="51" fillId="0" borderId="0" xfId="0" quotePrefix="1" applyFont="1" applyFill="1" applyAlignment="1">
      <alignment horizontal="right" vertical="center" wrapText="1"/>
    </xf>
    <xf numFmtId="6" fontId="154" fillId="8" borderId="0" xfId="0" applyNumberFormat="1" applyFont="1" applyFill="1"/>
    <xf numFmtId="6" fontId="154" fillId="6" borderId="0" xfId="0" applyNumberFormat="1" applyFont="1" applyFill="1"/>
    <xf numFmtId="6" fontId="73" fillId="6" borderId="0" xfId="0" applyNumberFormat="1" applyFont="1" applyFill="1"/>
    <xf numFmtId="6" fontId="73" fillId="8" borderId="0" xfId="0" applyNumberFormat="1" applyFont="1" applyFill="1"/>
    <xf numFmtId="6" fontId="154" fillId="16" borderId="0" xfId="0" applyNumberFormat="1" applyFont="1" applyFill="1"/>
    <xf numFmtId="6" fontId="73" fillId="16" borderId="0" xfId="0" applyNumberFormat="1" applyFont="1" applyFill="1"/>
    <xf numFmtId="164" fontId="134" fillId="8" borderId="0" xfId="0" applyNumberFormat="1" applyFont="1" applyFill="1" applyBorder="1"/>
    <xf numFmtId="164" fontId="134" fillId="6" borderId="0" xfId="0" applyNumberFormat="1" applyFont="1" applyFill="1" applyBorder="1"/>
    <xf numFmtId="164" fontId="134" fillId="16" borderId="0" xfId="0" applyNumberFormat="1" applyFont="1" applyFill="1" applyBorder="1"/>
    <xf numFmtId="0" fontId="73" fillId="20" borderId="2" xfId="0" quotePrefix="1" applyFont="1" applyFill="1" applyBorder="1" applyAlignment="1">
      <alignment horizontal="center"/>
    </xf>
    <xf numFmtId="6" fontId="73" fillId="20" borderId="2" xfId="0" applyNumberFormat="1" applyFont="1" applyFill="1" applyBorder="1"/>
    <xf numFmtId="0" fontId="73" fillId="20" borderId="2" xfId="0" applyFont="1" applyFill="1" applyBorder="1"/>
    <xf numFmtId="6" fontId="73" fillId="20" borderId="21" xfId="0" applyNumberFormat="1" applyFont="1" applyFill="1" applyBorder="1"/>
    <xf numFmtId="0" fontId="154" fillId="0" borderId="0" xfId="0" applyFont="1" applyBorder="1" applyAlignment="1">
      <alignment horizontal="left" vertical="top" wrapText="1"/>
    </xf>
    <xf numFmtId="0" fontId="78" fillId="0" borderId="14" xfId="0" applyFont="1" applyBorder="1" applyAlignment="1">
      <alignment horizontal="center"/>
    </xf>
    <xf numFmtId="0" fontId="73" fillId="19" borderId="17" xfId="0" applyFont="1" applyFill="1" applyBorder="1" applyAlignment="1"/>
    <xf numFmtId="0" fontId="81" fillId="0" borderId="13" xfId="0" applyFont="1" applyFill="1" applyBorder="1" applyAlignment="1">
      <alignment horizontal="center"/>
    </xf>
    <xf numFmtId="0" fontId="154" fillId="0" borderId="0" xfId="0" applyFont="1" applyAlignment="1">
      <alignment horizontal="right" vertical="center"/>
    </xf>
    <xf numFmtId="0" fontId="87" fillId="19" borderId="17" xfId="0" applyFont="1" applyFill="1" applyBorder="1" applyAlignment="1"/>
    <xf numFmtId="0" fontId="76" fillId="0" borderId="0" xfId="0" applyFont="1" applyBorder="1" applyAlignment="1">
      <alignment horizontal="left" vertical="center"/>
    </xf>
    <xf numFmtId="0" fontId="154" fillId="0" borderId="0" xfId="0" applyFont="1" applyAlignment="1">
      <alignment horizontal="left"/>
    </xf>
    <xf numFmtId="0" fontId="155" fillId="0" borderId="0" xfId="0" applyFont="1" applyAlignment="1">
      <alignment horizontal="center" wrapText="1"/>
    </xf>
    <xf numFmtId="0" fontId="73" fillId="0" borderId="0" xfId="0" applyFont="1" applyAlignment="1">
      <alignment horizontal="right" vertical="center"/>
    </xf>
    <xf numFmtId="6" fontId="73" fillId="8" borderId="0" xfId="0" applyNumberFormat="1" applyFont="1" applyFill="1" applyAlignment="1">
      <alignment vertical="center"/>
    </xf>
    <xf numFmtId="6" fontId="73" fillId="0" borderId="24" xfId="0" applyNumberFormat="1" applyFont="1" applyBorder="1" applyAlignment="1">
      <alignment horizontal="center" vertical="center"/>
    </xf>
    <xf numFmtId="0" fontId="73" fillId="6" borderId="0" xfId="0" applyFont="1" applyFill="1" applyAlignment="1">
      <alignment vertical="center"/>
    </xf>
    <xf numFmtId="0" fontId="73" fillId="6" borderId="0" xfId="0" quotePrefix="1" applyFont="1" applyFill="1" applyAlignment="1">
      <alignment horizontal="center" vertical="center"/>
    </xf>
    <xf numFmtId="6" fontId="73" fillId="6" borderId="0" xfId="0" applyNumberFormat="1" applyFont="1" applyFill="1" applyAlignment="1">
      <alignment vertical="center"/>
    </xf>
    <xf numFmtId="0" fontId="73" fillId="16" borderId="0" xfId="0" applyFont="1" applyFill="1" applyAlignment="1">
      <alignment vertical="center"/>
    </xf>
    <xf numFmtId="0" fontId="73" fillId="16" borderId="0" xfId="0" quotePrefix="1" applyFont="1" applyFill="1" applyAlignment="1">
      <alignment horizontal="center" vertical="center"/>
    </xf>
    <xf numFmtId="6" fontId="73" fillId="16" borderId="0" xfId="0" applyNumberFormat="1" applyFont="1" applyFill="1" applyAlignment="1">
      <alignment vertical="center"/>
    </xf>
    <xf numFmtId="0" fontId="73" fillId="8" borderId="0" xfId="0" applyFont="1" applyFill="1" applyAlignment="1">
      <alignment vertical="center"/>
    </xf>
    <xf numFmtId="0" fontId="73" fillId="8" borderId="0" xfId="0" quotePrefix="1" applyFont="1" applyFill="1" applyAlignment="1">
      <alignment horizontal="center" vertical="center"/>
    </xf>
    <xf numFmtId="6" fontId="73" fillId="0" borderId="0" xfId="0" applyNumberFormat="1" applyFont="1" applyAlignment="1">
      <alignment horizontal="center" vertical="center"/>
    </xf>
    <xf numFmtId="6" fontId="73" fillId="21" borderId="2" xfId="0" applyNumberFormat="1" applyFont="1" applyFill="1" applyBorder="1"/>
    <xf numFmtId="0" fontId="73" fillId="21" borderId="2" xfId="0" applyFont="1" applyFill="1" applyBorder="1"/>
    <xf numFmtId="0" fontId="73" fillId="21" borderId="2" xfId="0" quotePrefix="1" applyFont="1" applyFill="1" applyBorder="1" applyAlignment="1">
      <alignment horizontal="center"/>
    </xf>
    <xf numFmtId="6" fontId="73" fillId="21" borderId="21" xfId="0" applyNumberFormat="1" applyFont="1" applyFill="1" applyBorder="1"/>
    <xf numFmtId="0" fontId="73" fillId="21" borderId="23" xfId="0" applyFont="1" applyFill="1" applyBorder="1" applyAlignment="1">
      <alignment horizontal="right" wrapText="1"/>
    </xf>
    <xf numFmtId="0" fontId="73" fillId="21" borderId="2" xfId="0" applyFont="1" applyFill="1" applyBorder="1" applyAlignment="1">
      <alignment horizontal="right" wrapText="1"/>
    </xf>
    <xf numFmtId="0" fontId="73" fillId="21" borderId="2" xfId="0" applyFont="1" applyFill="1" applyBorder="1" applyAlignment="1">
      <alignment wrapText="1"/>
    </xf>
    <xf numFmtId="0" fontId="89" fillId="0" borderId="0" xfId="0" applyFont="1" applyBorder="1" applyAlignment="1">
      <alignment horizontal="right"/>
    </xf>
    <xf numFmtId="0" fontId="89" fillId="0" borderId="0" xfId="0" applyFont="1" applyBorder="1" applyAlignment="1">
      <alignment horizontal="left"/>
    </xf>
    <xf numFmtId="0" fontId="76" fillId="0" borderId="0" xfId="0" quotePrefix="1" applyFont="1" applyFill="1" applyAlignment="1">
      <alignment horizontal="center"/>
    </xf>
    <xf numFmtId="0" fontId="81" fillId="21" borderId="2" xfId="0" applyFont="1" applyFill="1" applyBorder="1" applyAlignment="1">
      <alignment horizontal="right" vertical="center" wrapText="1"/>
    </xf>
    <xf numFmtId="0" fontId="81" fillId="21" borderId="2" xfId="0" applyFont="1" applyFill="1" applyBorder="1" applyAlignment="1">
      <alignment vertical="center"/>
    </xf>
    <xf numFmtId="0" fontId="81" fillId="21" borderId="2" xfId="0" quotePrefix="1" applyFont="1" applyFill="1" applyBorder="1" applyAlignment="1">
      <alignment horizontal="center" vertical="center"/>
    </xf>
    <xf numFmtId="6" fontId="81" fillId="21" borderId="2" xfId="0" applyNumberFormat="1" applyFont="1" applyFill="1" applyBorder="1" applyAlignment="1">
      <alignment vertical="center"/>
    </xf>
    <xf numFmtId="6" fontId="81" fillId="21" borderId="21" xfId="0" applyNumberFormat="1" applyFont="1" applyFill="1" applyBorder="1" applyAlignment="1">
      <alignment vertical="center"/>
    </xf>
    <xf numFmtId="0" fontId="76" fillId="8" borderId="0" xfId="0" applyFont="1" applyFill="1" applyAlignment="1"/>
    <xf numFmtId="6" fontId="76" fillId="8" borderId="0" xfId="0" applyNumberFormat="1" applyFont="1" applyFill="1" applyAlignment="1"/>
    <xf numFmtId="0" fontId="76" fillId="6" borderId="0" xfId="0" applyFont="1" applyFill="1" applyAlignment="1"/>
    <xf numFmtId="6" fontId="76" fillId="6" borderId="0" xfId="0" applyNumberFormat="1" applyFont="1" applyFill="1" applyAlignment="1"/>
    <xf numFmtId="0" fontId="76" fillId="16" borderId="0" xfId="0" applyFont="1" applyFill="1" applyAlignment="1"/>
    <xf numFmtId="6" fontId="76" fillId="16" borderId="0" xfId="0" applyNumberFormat="1" applyFont="1" applyFill="1" applyAlignment="1"/>
    <xf numFmtId="6" fontId="76" fillId="2" borderId="0" xfId="0" applyNumberFormat="1" applyFont="1" applyFill="1" applyAlignment="1"/>
    <xf numFmtId="0" fontId="89" fillId="0" borderId="0" xfId="0" quotePrefix="1" applyFont="1" applyBorder="1" applyAlignment="1">
      <alignment horizontal="left" vertical="center"/>
    </xf>
    <xf numFmtId="0" fontId="154" fillId="0" borderId="0" xfId="0" applyFont="1" applyAlignment="1">
      <alignment horizontal="right"/>
    </xf>
    <xf numFmtId="0" fontId="154" fillId="0" borderId="0" xfId="0" applyFont="1" applyAlignment="1">
      <alignment horizontal="left" wrapText="1"/>
    </xf>
    <xf numFmtId="0" fontId="73" fillId="0" borderId="0" xfId="0" quotePrefix="1" applyFont="1" applyAlignment="1">
      <alignment horizontal="right" vertical="center"/>
    </xf>
    <xf numFmtId="0" fontId="134" fillId="0" borderId="0" xfId="0" applyFont="1" applyBorder="1" applyAlignment="1">
      <alignment vertical="center"/>
    </xf>
    <xf numFmtId="0" fontId="73" fillId="13" borderId="2" xfId="0" applyFont="1" applyFill="1" applyBorder="1" applyAlignment="1">
      <alignment horizontal="right" wrapText="1"/>
    </xf>
    <xf numFmtId="0" fontId="154" fillId="0" borderId="0" xfId="0" quotePrefix="1" applyFont="1" applyAlignment="1">
      <alignment horizontal="right"/>
    </xf>
    <xf numFmtId="0" fontId="73" fillId="0" borderId="0" xfId="0" applyFont="1" applyAlignment="1">
      <alignment horizontal="left"/>
    </xf>
    <xf numFmtId="6" fontId="73" fillId="0" borderId="0" xfId="0" applyNumberFormat="1" applyFont="1" applyBorder="1" applyAlignment="1">
      <alignment horizontal="center" vertical="center"/>
    </xf>
    <xf numFmtId="180" fontId="73" fillId="17" borderId="6" xfId="1" applyNumberFormat="1" applyFont="1" applyFill="1" applyBorder="1" applyAlignment="1">
      <alignment horizontal="right"/>
    </xf>
    <xf numFmtId="180" fontId="73" fillId="17" borderId="7" xfId="1" applyNumberFormat="1" applyFont="1" applyFill="1" applyBorder="1" applyAlignment="1">
      <alignment horizontal="right"/>
    </xf>
    <xf numFmtId="0" fontId="76" fillId="0" borderId="12" xfId="0" applyFont="1" applyFill="1" applyBorder="1" applyAlignment="1">
      <alignment horizontal="center" vertical="center" wrapText="1"/>
    </xf>
    <xf numFmtId="0" fontId="120" fillId="0" borderId="0" xfId="0" applyFont="1" applyAlignment="1">
      <alignment vertical="center"/>
    </xf>
    <xf numFmtId="0" fontId="120" fillId="0" borderId="0" xfId="0" applyFont="1" applyBorder="1" applyAlignment="1">
      <alignment horizontal="center" vertical="center"/>
    </xf>
    <xf numFmtId="0" fontId="121" fillId="27" borderId="16" xfId="0" applyFont="1" applyFill="1" applyBorder="1" applyAlignment="1">
      <alignment horizontal="center" vertical="center" wrapText="1"/>
    </xf>
    <xf numFmtId="0" fontId="121" fillId="27" borderId="17" xfId="0" applyFont="1" applyFill="1" applyBorder="1" applyAlignment="1">
      <alignment horizontal="center" vertical="center" wrapText="1"/>
    </xf>
    <xf numFmtId="0" fontId="121" fillId="27" borderId="18" xfId="0" applyFont="1" applyFill="1" applyBorder="1" applyAlignment="1">
      <alignment horizontal="center" vertical="center" wrapText="1"/>
    </xf>
    <xf numFmtId="0" fontId="158" fillId="33" borderId="17" xfId="3" quotePrefix="1" applyFont="1" applyFill="1" applyBorder="1" applyAlignment="1">
      <alignment horizontal="center" vertical="center"/>
    </xf>
    <xf numFmtId="6" fontId="73" fillId="7" borderId="0" xfId="0" applyNumberFormat="1" applyFont="1" applyFill="1" applyAlignment="1">
      <alignment vertical="center"/>
    </xf>
    <xf numFmtId="0" fontId="81" fillId="2" borderId="18" xfId="0" applyFont="1" applyFill="1" applyBorder="1" applyAlignment="1">
      <alignment horizontal="left" vertical="center" wrapText="1"/>
    </xf>
    <xf numFmtId="6" fontId="81" fillId="2" borderId="11" xfId="0" applyNumberFormat="1" applyFont="1" applyFill="1" applyBorder="1" applyAlignment="1">
      <alignment vertical="center"/>
    </xf>
    <xf numFmtId="6" fontId="81" fillId="0" borderId="13" xfId="0" applyNumberFormat="1" applyFont="1" applyBorder="1" applyAlignment="1">
      <alignment vertical="center"/>
    </xf>
    <xf numFmtId="6" fontId="81" fillId="7" borderId="13" xfId="0" applyNumberFormat="1" applyFont="1" applyFill="1" applyBorder="1" applyAlignment="1">
      <alignment vertical="center"/>
    </xf>
    <xf numFmtId="0" fontId="81" fillId="0" borderId="13" xfId="0" applyFont="1" applyBorder="1" applyAlignment="1" applyProtection="1">
      <alignment vertical="center"/>
      <protection hidden="1"/>
    </xf>
    <xf numFmtId="0" fontId="81" fillId="0" borderId="13" xfId="0" applyFont="1" applyBorder="1" applyAlignment="1">
      <alignment vertical="center"/>
    </xf>
    <xf numFmtId="6" fontId="50" fillId="47" borderId="15" xfId="0" applyNumberFormat="1" applyFont="1" applyFill="1" applyBorder="1" applyAlignment="1">
      <alignment vertical="center"/>
    </xf>
    <xf numFmtId="0" fontId="51" fillId="2" borderId="2" xfId="0" quotePrefix="1" applyFont="1" applyFill="1" applyBorder="1" applyAlignment="1">
      <alignment horizontal="center"/>
    </xf>
    <xf numFmtId="6" fontId="51" fillId="2" borderId="2" xfId="0" applyNumberFormat="1" applyFont="1" applyFill="1" applyBorder="1"/>
    <xf numFmtId="0" fontId="159" fillId="0" borderId="0" xfId="0" applyFont="1" applyBorder="1" applyAlignment="1">
      <alignment horizontal="right" wrapText="1"/>
    </xf>
    <xf numFmtId="0" fontId="160" fillId="10" borderId="0" xfId="0" applyFont="1" applyFill="1" applyBorder="1"/>
    <xf numFmtId="6" fontId="159" fillId="10" borderId="0" xfId="0" applyNumberFormat="1" applyFont="1" applyFill="1" applyBorder="1"/>
    <xf numFmtId="0" fontId="159" fillId="0" borderId="13" xfId="0" applyFont="1" applyBorder="1" applyAlignment="1">
      <alignment horizontal="left" vertical="top"/>
    </xf>
    <xf numFmtId="0" fontId="159" fillId="0" borderId="15" xfId="0" applyFont="1" applyBorder="1" applyAlignment="1">
      <alignment horizontal="left" vertical="top"/>
    </xf>
    <xf numFmtId="0" fontId="159" fillId="0" borderId="13" xfId="0" applyFont="1" applyBorder="1" applyAlignment="1">
      <alignment vertical="center"/>
    </xf>
    <xf numFmtId="6" fontId="159" fillId="2" borderId="0" xfId="0" applyNumberFormat="1" applyFont="1" applyFill="1" applyBorder="1"/>
    <xf numFmtId="0" fontId="159" fillId="0" borderId="0" xfId="0" applyFont="1" applyBorder="1" applyAlignment="1">
      <alignment horizontal="right" vertical="center" wrapText="1"/>
    </xf>
    <xf numFmtId="0" fontId="159" fillId="0" borderId="0" xfId="0" applyFont="1" applyAlignment="1">
      <alignment horizontal="right" wrapText="1"/>
    </xf>
    <xf numFmtId="6" fontId="159" fillId="27" borderId="0" xfId="0" applyNumberFormat="1" applyFont="1" applyFill="1" applyBorder="1" applyAlignment="1">
      <alignment vertical="center"/>
    </xf>
    <xf numFmtId="6" fontId="51" fillId="2" borderId="21" xfId="0" applyNumberFormat="1" applyFont="1" applyFill="1" applyBorder="1"/>
    <xf numFmtId="6" fontId="159" fillId="2" borderId="0" xfId="0" applyNumberFormat="1" applyFont="1" applyFill="1" applyBorder="1" applyAlignment="1">
      <alignment vertical="center"/>
    </xf>
    <xf numFmtId="6" fontId="159" fillId="2" borderId="0" xfId="0" applyNumberFormat="1" applyFont="1" applyFill="1"/>
    <xf numFmtId="6" fontId="159" fillId="10" borderId="0" xfId="0" applyNumberFormat="1" applyFont="1" applyFill="1"/>
    <xf numFmtId="6" fontId="50" fillId="2" borderId="0" xfId="0" applyNumberFormat="1" applyFont="1" applyFill="1" applyBorder="1"/>
    <xf numFmtId="165" fontId="119" fillId="52" borderId="19" xfId="0" applyNumberFormat="1" applyFont="1" applyFill="1" applyBorder="1" applyAlignment="1">
      <alignment horizontal="center"/>
    </xf>
    <xf numFmtId="0" fontId="135" fillId="16" borderId="35" xfId="0" applyFont="1" applyFill="1" applyBorder="1" applyAlignment="1">
      <alignment horizontal="center" vertical="center" wrapText="1"/>
    </xf>
    <xf numFmtId="0" fontId="135" fillId="16" borderId="36" xfId="0" applyFont="1" applyFill="1" applyBorder="1" applyAlignment="1">
      <alignment horizontal="center" vertical="center" wrapText="1"/>
    </xf>
    <xf numFmtId="0" fontId="135" fillId="16" borderId="37" xfId="0" applyFont="1" applyFill="1" applyBorder="1" applyAlignment="1">
      <alignment horizontal="center" vertical="center" wrapText="1"/>
    </xf>
    <xf numFmtId="0" fontId="92" fillId="0" borderId="12" xfId="0" applyFont="1" applyBorder="1" applyAlignment="1">
      <alignment horizontal="center"/>
    </xf>
    <xf numFmtId="0" fontId="92" fillId="0" borderId="0" xfId="0" applyFont="1" applyBorder="1" applyAlignment="1">
      <alignment horizontal="center"/>
    </xf>
    <xf numFmtId="0" fontId="84" fillId="5" borderId="12" xfId="0" applyFont="1" applyFill="1" applyBorder="1" applyAlignment="1">
      <alignment horizontal="right" vertical="center"/>
    </xf>
    <xf numFmtId="0" fontId="120" fillId="5" borderId="178" xfId="0" applyFont="1" applyFill="1" applyBorder="1" applyAlignment="1">
      <alignment horizontal="center" vertical="center" wrapText="1"/>
    </xf>
    <xf numFmtId="0" fontId="120" fillId="5" borderId="179" xfId="0" applyFont="1" applyFill="1" applyBorder="1" applyAlignment="1">
      <alignment horizontal="center" vertical="center" wrapText="1"/>
    </xf>
    <xf numFmtId="0" fontId="120" fillId="5" borderId="180" xfId="0" applyFont="1" applyFill="1" applyBorder="1" applyAlignment="1">
      <alignment horizontal="center" vertical="center" wrapText="1"/>
    </xf>
  </cellXfs>
  <cellStyles count="5">
    <cellStyle name="Currency" xfId="1" builtinId="4"/>
    <cellStyle name="Currency 2" xfId="2" xr:uid="{00000000-0005-0000-0000-000001000000}"/>
    <cellStyle name="Hyperlink" xfId="3" builtinId="8"/>
    <cellStyle name="Normal" xfId="0" builtinId="0"/>
    <cellStyle name="Percent" xfId="4" builtinId="5"/>
  </cellStyles>
  <dxfs count="0"/>
  <tableStyles count="0" defaultTableStyle="TableStyleMedium9" defaultPivotStyle="PivotStyleLight16"/>
  <colors>
    <mruColors>
      <color rgb="FFFF66FF"/>
      <color rgb="FFFF66CC"/>
      <color rgb="FF0000FF"/>
      <color rgb="FFFF00FF"/>
      <color rgb="FF006600"/>
      <color rgb="FFFFCCFF"/>
      <color rgb="FFFFFF99"/>
      <color rgb="FFFFFF00"/>
      <color rgb="FF00CC00"/>
      <color rgb="FFFFFB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75</xdr:row>
      <xdr:rowOff>84667</xdr:rowOff>
    </xdr:from>
    <xdr:to>
      <xdr:col>18</xdr:col>
      <xdr:colOff>0</xdr:colOff>
      <xdr:row>171</xdr:row>
      <xdr:rowOff>21167</xdr:rowOff>
    </xdr:to>
    <xdr:pic>
      <xdr:nvPicPr>
        <xdr:cNvPr id="14" name="Picture 13">
          <a:extLst>
            <a:ext uri="{FF2B5EF4-FFF2-40B4-BE49-F238E27FC236}">
              <a16:creationId xmlns:a16="http://schemas.microsoft.com/office/drawing/2014/main" id="{00000000-0008-0000-0700-00000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419" r="2383" b="6950"/>
        <a:stretch/>
      </xdr:blipFill>
      <xdr:spPr bwMode="auto">
        <a:xfrm>
          <a:off x="0" y="11990917"/>
          <a:ext cx="10922000" cy="1517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171</xdr:row>
      <xdr:rowOff>21165</xdr:rowOff>
    </xdr:from>
    <xdr:to>
      <xdr:col>18</xdr:col>
      <xdr:colOff>31387</xdr:colOff>
      <xdr:row>252</xdr:row>
      <xdr:rowOff>21166</xdr:rowOff>
    </xdr:to>
    <xdr:pic>
      <xdr:nvPicPr>
        <xdr:cNvPr id="17" name="Picture 16">
          <a:extLst>
            <a:ext uri="{FF2B5EF4-FFF2-40B4-BE49-F238E27FC236}">
              <a16:creationId xmlns:a16="http://schemas.microsoft.com/office/drawing/2014/main" id="{00000000-0008-0000-0700-000011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424"/>
        <a:stretch/>
      </xdr:blipFill>
      <xdr:spPr bwMode="auto">
        <a:xfrm>
          <a:off x="0" y="27167415"/>
          <a:ext cx="10953387" cy="1285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252</xdr:row>
      <xdr:rowOff>63499</xdr:rowOff>
    </xdr:from>
    <xdr:to>
      <xdr:col>18</xdr:col>
      <xdr:colOff>21167</xdr:colOff>
      <xdr:row>329</xdr:row>
      <xdr:rowOff>63171</xdr:rowOff>
    </xdr:to>
    <xdr:pic>
      <xdr:nvPicPr>
        <xdr:cNvPr id="18" name="Picture 17">
          <a:extLst>
            <a:ext uri="{FF2B5EF4-FFF2-40B4-BE49-F238E27FC236}">
              <a16:creationId xmlns:a16="http://schemas.microsoft.com/office/drawing/2014/main" id="{00000000-0008-0000-0700-000012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366" b="8003"/>
        <a:stretch/>
      </xdr:blipFill>
      <xdr:spPr bwMode="auto">
        <a:xfrm>
          <a:off x="0" y="40068499"/>
          <a:ext cx="10943167" cy="12223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329</xdr:row>
      <xdr:rowOff>81490</xdr:rowOff>
    </xdr:from>
    <xdr:to>
      <xdr:col>17</xdr:col>
      <xdr:colOff>476250</xdr:colOff>
      <xdr:row>405</xdr:row>
      <xdr:rowOff>116415</xdr:rowOff>
    </xdr:to>
    <xdr:pic>
      <xdr:nvPicPr>
        <xdr:cNvPr id="19" name="Picture 18">
          <a:extLst>
            <a:ext uri="{FF2B5EF4-FFF2-40B4-BE49-F238E27FC236}">
              <a16:creationId xmlns:a16="http://schemas.microsoft.com/office/drawing/2014/main" id="{00000000-0008-0000-0700-000013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6003" b="7185"/>
        <a:stretch/>
      </xdr:blipFill>
      <xdr:spPr bwMode="auto">
        <a:xfrm>
          <a:off x="0" y="52310240"/>
          <a:ext cx="10911417" cy="1209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31750</xdr:rowOff>
    </xdr:from>
    <xdr:to>
      <xdr:col>18</xdr:col>
      <xdr:colOff>74083</xdr:colOff>
      <xdr:row>19</xdr:row>
      <xdr:rowOff>148167</xdr:rowOff>
    </xdr:to>
    <xdr:pic>
      <xdr:nvPicPr>
        <xdr:cNvPr id="5" name="Picture 4">
          <a:extLst>
            <a:ext uri="{FF2B5EF4-FFF2-40B4-BE49-F238E27FC236}">
              <a16:creationId xmlns:a16="http://schemas.microsoft.com/office/drawing/2014/main" id="{148F29C3-728B-9876-596D-5546E21B037F}"/>
            </a:ext>
          </a:extLst>
        </xdr:cNvPr>
        <xdr:cNvPicPr>
          <a:picLocks noChangeAspect="1"/>
        </xdr:cNvPicPr>
      </xdr:nvPicPr>
      <xdr:blipFill>
        <a:blip xmlns:r="http://schemas.openxmlformats.org/officeDocument/2006/relationships" r:embed="rId5"/>
        <a:stretch>
          <a:fillRect/>
        </a:stretch>
      </xdr:blipFill>
      <xdr:spPr>
        <a:xfrm>
          <a:off x="613833" y="31750"/>
          <a:ext cx="10382250" cy="83714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sulb.edu/financial-management/controllers-office/travel" TargetMode="External"/><Relationship Id="rId1" Type="http://schemas.openxmlformats.org/officeDocument/2006/relationships/hyperlink" Target="https://www.csulb.edu/student-records/tuition-and-fe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view.officeapps.live.com/op/view.aspx?src=https%3A%2F%2Fwww.gsa.gov%2Fsystem%2Ffiles%2FFY2025_PerDiemMasterRatesFile.xlsx&amp;wdOrigin=BROWSELINK" TargetMode="External"/><Relationship Id="rId3" Type="http://schemas.openxmlformats.org/officeDocument/2006/relationships/hyperlink" Target="https://www.irs.gov/tax-professionals/standard-mileage-rates" TargetMode="External"/><Relationship Id="rId7" Type="http://schemas.openxmlformats.org/officeDocument/2006/relationships/hyperlink" Target="https://view.officeapps.live.com/op/view.aspx?src=https%3A%2F%2Fwww.gsa.gov%2Fsystem%2Ffiles%2FFY%25202025%2520MIE%2520Breakdown.docx&amp;wdOrigin=BROWSELINK" TargetMode="External"/><Relationship Id="rId2" Type="http://schemas.openxmlformats.org/officeDocument/2006/relationships/hyperlink" Target="https://www.calstate.edu/csu-system/administration/business-finance/systemwide-risk-management/Documents/VehicleUseGuideBook.pdf" TargetMode="External"/><Relationship Id="rId1" Type="http://schemas.openxmlformats.org/officeDocument/2006/relationships/hyperlink" Target="https://www.ecfr.gov/current/title-41/subtitle-F/chapter-301/subchapter-B/part-301-11/subpart-A/section-301-11.18" TargetMode="External"/><Relationship Id="rId6" Type="http://schemas.openxmlformats.org/officeDocument/2006/relationships/hyperlink" Target="https://aoprals.state.gov/Web920/per_diem.asp" TargetMode="External"/><Relationship Id="rId5" Type="http://schemas.openxmlformats.org/officeDocument/2006/relationships/hyperlink" Target="https://www.gsa.gov/travel/plan-book/per-diem-rates/per-diem-rates-results?action=perdiems_report&amp;fiscal_year=2025&amp;state=CA&amp;city=&amp;zip=" TargetMode="External"/><Relationship Id="rId4" Type="http://schemas.openxmlformats.org/officeDocument/2006/relationships/hyperlink" Target="https://aoprals.state.gov/content.asp?content_id=114&amp;menu_id=75" TargetMode="External"/><Relationship Id="rId9"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sulb.edu/student-records/tuition-and-fees" TargetMode="External"/><Relationship Id="rId2" Type="http://schemas.openxmlformats.org/officeDocument/2006/relationships/hyperlink" Target="https://www.csulb.edu/sites/default/files/2025/documents/classification_listings_2025_2.pdf" TargetMode="External"/><Relationship Id="rId1" Type="http://schemas.openxmlformats.org/officeDocument/2006/relationships/hyperlink" Target="http://www.foundation.csulb.edu/forms/hr002acr.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mploymentlawhandbook.com/employment-and-labor-laws/states/california/"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sulb.edu/administration-finance/budget-administration/employee-benefits-data-fy-2025-2026" TargetMode="External"/><Relationship Id="rId1" Type="http://schemas.openxmlformats.org/officeDocument/2006/relationships/hyperlink" Target="https://www.csulb.edu/administration-finance/budget-administration"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CC"/>
    <pageSetUpPr fitToPage="1"/>
  </sheetPr>
  <dimension ref="A1:BH241"/>
  <sheetViews>
    <sheetView tabSelected="1" zoomScaleNormal="100" workbookViewId="0">
      <selection activeCell="C5" sqref="C5"/>
    </sheetView>
  </sheetViews>
  <sheetFormatPr defaultColWidth="9.109375" defaultRowHeight="13.8" x14ac:dyDescent="0.3"/>
  <cols>
    <col min="1" max="1" width="4.5546875" style="389" customWidth="1"/>
    <col min="2" max="2" width="25.6640625" style="389" customWidth="1"/>
    <col min="3" max="3" width="25.5546875" style="389" customWidth="1"/>
    <col min="4" max="4" width="10.33203125" style="389" customWidth="1"/>
    <col min="5" max="5" width="2.77734375" style="389" customWidth="1"/>
    <col min="6" max="6" width="10.109375" style="389" customWidth="1"/>
    <col min="7" max="7" width="0.44140625" style="389" customWidth="1"/>
    <col min="8" max="8" width="9.44140625" style="389" customWidth="1"/>
    <col min="9" max="9" width="0.21875" style="389" customWidth="1"/>
    <col min="10" max="10" width="9.77734375" style="389" customWidth="1"/>
    <col min="11" max="11" width="0.44140625" style="389" customWidth="1"/>
    <col min="12" max="12" width="9.44140625" style="389" customWidth="1"/>
    <col min="13" max="13" width="11.88671875" style="389" customWidth="1"/>
    <col min="14" max="14" width="16.109375" style="389" customWidth="1"/>
    <col min="15" max="15" width="12.88671875" style="389" customWidth="1"/>
    <col min="16" max="16" width="0.6640625" style="389" customWidth="1"/>
    <col min="17" max="17" width="7.33203125" style="389" customWidth="1"/>
    <col min="18" max="18" width="5.5546875" style="389" bestFit="1" customWidth="1"/>
    <col min="19" max="19" width="12.6640625" style="389" bestFit="1" customWidth="1"/>
    <col min="20" max="20" width="0.6640625" style="389" customWidth="1"/>
    <col min="21" max="21" width="7" style="389" customWidth="1"/>
    <col min="22" max="22" width="5.5546875" style="389" customWidth="1"/>
    <col min="23" max="23" width="12.33203125" style="389" customWidth="1"/>
    <col min="24" max="24" width="0.6640625" style="389" customWidth="1"/>
    <col min="25" max="25" width="7" style="389" customWidth="1"/>
    <col min="26" max="26" width="5.5546875" style="389" customWidth="1"/>
    <col min="27" max="27" width="12.109375" style="389" customWidth="1"/>
    <col min="28" max="28" width="0.6640625" style="389" customWidth="1"/>
    <col min="29" max="29" width="6.44140625" style="389" customWidth="1"/>
    <col min="30" max="30" width="5.5546875" style="389" customWidth="1"/>
    <col min="31" max="31" width="12.109375" style="389" customWidth="1"/>
    <col min="32" max="32" width="0.77734375" style="389" customWidth="1"/>
    <col min="33" max="33" width="6.5546875" style="389" customWidth="1"/>
    <col min="34" max="34" width="5.5546875" style="389" customWidth="1"/>
    <col min="35" max="35" width="12.5546875" style="389" customWidth="1"/>
    <col min="36" max="36" width="0.88671875" style="389" customWidth="1"/>
    <col min="37" max="37" width="25.109375" style="389" customWidth="1"/>
    <col min="38" max="38" width="1.88671875" style="389" customWidth="1"/>
    <col min="39" max="39" width="0.33203125" style="389" customWidth="1"/>
    <col min="40" max="40" width="1.33203125" style="389" customWidth="1"/>
    <col min="41" max="41" width="21.5546875" style="389" customWidth="1"/>
    <col min="42" max="42" width="1" style="389" customWidth="1"/>
    <col min="43" max="16384" width="9.109375" style="389"/>
  </cols>
  <sheetData>
    <row r="1" spans="1:43" ht="51.75" customHeight="1" thickBot="1" x14ac:dyDescent="0.35">
      <c r="A1" s="1112" t="s">
        <v>659</v>
      </c>
      <c r="B1" s="1113"/>
      <c r="C1" s="1113"/>
      <c r="D1" s="1113"/>
      <c r="E1" s="1113"/>
      <c r="F1" s="1113"/>
      <c r="G1" s="1113"/>
      <c r="H1" s="1113"/>
      <c r="I1" s="1113"/>
      <c r="J1" s="1113"/>
      <c r="K1" s="1113"/>
      <c r="L1" s="1113"/>
      <c r="M1" s="1113"/>
      <c r="N1" s="1113"/>
      <c r="O1" s="1113"/>
      <c r="P1" s="1113"/>
      <c r="Q1" s="1113"/>
      <c r="R1" s="1113"/>
      <c r="S1" s="1113"/>
      <c r="T1" s="1113"/>
      <c r="U1" s="1113"/>
      <c r="V1" s="1113"/>
      <c r="W1" s="1113"/>
      <c r="X1" s="1113"/>
      <c r="Y1" s="1113"/>
      <c r="Z1" s="1113"/>
      <c r="AA1" s="1113"/>
      <c r="AB1" s="1113"/>
      <c r="AC1" s="1113"/>
      <c r="AD1" s="1113"/>
      <c r="AE1" s="1113"/>
      <c r="AF1" s="1113"/>
      <c r="AG1" s="1113"/>
      <c r="AH1" s="1113"/>
      <c r="AI1" s="1113"/>
      <c r="AJ1" s="1113"/>
      <c r="AK1" s="1114"/>
      <c r="AL1" s="1060"/>
      <c r="AM1" s="1060"/>
      <c r="AN1" s="957"/>
      <c r="AO1" s="957"/>
      <c r="AP1" s="957"/>
    </row>
    <row r="2" spans="1:43" ht="3.75" customHeight="1" x14ac:dyDescent="0.35">
      <c r="A2" s="390"/>
      <c r="B2" s="390"/>
      <c r="R2" s="391"/>
      <c r="S2" s="391"/>
      <c r="AL2" s="1060"/>
      <c r="AM2" s="1060"/>
      <c r="AN2" s="957"/>
      <c r="AO2" s="957"/>
      <c r="AP2" s="957"/>
    </row>
    <row r="3" spans="1:43" ht="15.75" customHeight="1" x14ac:dyDescent="0.3">
      <c r="A3" s="1773" t="s">
        <v>561</v>
      </c>
      <c r="B3" s="1774"/>
      <c r="C3" s="1774"/>
      <c r="D3" s="1774"/>
      <c r="E3" s="1774"/>
      <c r="F3" s="1774"/>
      <c r="G3" s="1774"/>
      <c r="H3" s="1774"/>
      <c r="I3" s="1774"/>
      <c r="J3" s="1774"/>
      <c r="K3" s="1774"/>
      <c r="L3" s="1774"/>
      <c r="M3" s="1774"/>
      <c r="N3" s="1774"/>
      <c r="O3" s="1774"/>
      <c r="P3" s="1774"/>
      <c r="Q3" s="1774"/>
      <c r="R3" s="1774"/>
      <c r="S3" s="1774"/>
      <c r="T3" s="1774"/>
      <c r="U3" s="1774"/>
      <c r="V3" s="1774"/>
      <c r="W3" s="1774"/>
      <c r="X3" s="1774"/>
      <c r="Y3" s="1774"/>
      <c r="Z3" s="1774"/>
      <c r="AA3" s="1774"/>
      <c r="AB3" s="1774"/>
      <c r="AC3" s="1774"/>
      <c r="AD3" s="1774"/>
      <c r="AE3" s="1774"/>
      <c r="AF3" s="1774"/>
      <c r="AG3" s="1774"/>
      <c r="AH3" s="1774"/>
      <c r="AI3" s="1774"/>
      <c r="AJ3" s="1774"/>
      <c r="AK3" s="1775"/>
      <c r="AL3" s="1060"/>
      <c r="AM3" s="1060"/>
      <c r="AN3" s="957"/>
      <c r="AO3" s="957"/>
      <c r="AP3" s="957"/>
    </row>
    <row r="4" spans="1:43" ht="15.75" customHeight="1" thickBot="1" x14ac:dyDescent="0.35">
      <c r="A4" s="1065"/>
      <c r="B4" s="1065"/>
      <c r="C4" s="1065"/>
      <c r="D4" s="1065"/>
      <c r="E4" s="1065"/>
      <c r="F4" s="1065"/>
      <c r="G4" s="1065"/>
      <c r="H4" s="1065"/>
      <c r="I4" s="1065"/>
      <c r="J4" s="1065"/>
      <c r="K4" s="1065"/>
      <c r="L4" s="1065"/>
      <c r="M4" s="1065"/>
      <c r="N4" s="1065"/>
      <c r="O4" s="1082" t="s">
        <v>537</v>
      </c>
      <c r="P4" s="1082"/>
      <c r="Q4" s="1082"/>
      <c r="R4" s="1082"/>
      <c r="S4" s="1082"/>
      <c r="T4" s="957"/>
      <c r="U4" s="957"/>
      <c r="V4" s="957"/>
      <c r="W4" s="957"/>
      <c r="X4" s="957"/>
      <c r="Y4" s="957"/>
      <c r="Z4" s="957"/>
      <c r="AA4" s="957"/>
      <c r="AB4" s="957"/>
      <c r="AC4" s="957"/>
      <c r="AD4" s="957"/>
      <c r="AE4" s="957"/>
      <c r="AF4" s="957"/>
      <c r="AG4" s="957"/>
      <c r="AH4" s="957"/>
      <c r="AI4" s="957"/>
      <c r="AJ4" s="957"/>
      <c r="AK4" s="957"/>
      <c r="AL4" s="957"/>
      <c r="AM4" s="957"/>
      <c r="AN4" s="957"/>
      <c r="AO4" s="957"/>
      <c r="AP4" s="957"/>
    </row>
    <row r="5" spans="1:43" ht="17.25" customHeight="1" thickBot="1" x14ac:dyDescent="0.35">
      <c r="A5" s="1066"/>
      <c r="B5" s="829" t="s">
        <v>522</v>
      </c>
      <c r="C5" s="830"/>
      <c r="D5" s="831"/>
      <c r="E5" s="858"/>
      <c r="F5" s="1067" t="s">
        <v>7</v>
      </c>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1068"/>
      <c r="AJ5" s="1068"/>
      <c r="AK5" s="1068"/>
      <c r="AL5" s="1068"/>
      <c r="AM5" s="1068"/>
      <c r="AN5" s="957"/>
      <c r="AO5" s="957"/>
      <c r="AP5" s="957"/>
    </row>
    <row r="6" spans="1:43" ht="15" customHeight="1" x14ac:dyDescent="0.3">
      <c r="A6" s="1066"/>
      <c r="B6" s="828" t="s">
        <v>1</v>
      </c>
      <c r="C6" s="1076"/>
      <c r="D6" s="1077"/>
      <c r="E6" s="1078"/>
      <c r="F6" s="1067"/>
      <c r="G6" s="1068"/>
      <c r="H6" s="1068"/>
      <c r="I6" s="1068"/>
      <c r="J6" s="1068"/>
      <c r="K6" s="1068"/>
      <c r="L6" s="1068"/>
      <c r="M6" s="1068"/>
      <c r="N6" s="1068"/>
      <c r="O6" s="1069"/>
      <c r="P6" s="1061" t="s">
        <v>159</v>
      </c>
      <c r="Q6" s="1062"/>
      <c r="R6" s="1062"/>
      <c r="S6" s="1100">
        <v>0</v>
      </c>
      <c r="T6" s="1101"/>
      <c r="U6" s="969"/>
      <c r="V6" s="970"/>
      <c r="W6" s="970"/>
      <c r="X6" s="970"/>
      <c r="Y6" s="970"/>
      <c r="Z6" s="970"/>
      <c r="AA6" s="970"/>
      <c r="AB6" s="970"/>
      <c r="AC6" s="970"/>
      <c r="AD6" s="970"/>
      <c r="AE6" s="970"/>
      <c r="AF6" s="970"/>
      <c r="AG6" s="970"/>
      <c r="AH6" s="970"/>
      <c r="AI6" s="970"/>
      <c r="AJ6" s="970"/>
      <c r="AK6" s="970"/>
      <c r="AL6" s="970"/>
      <c r="AM6" s="970"/>
      <c r="AN6" s="957"/>
      <c r="AO6" s="957"/>
      <c r="AP6" s="957"/>
    </row>
    <row r="7" spans="1:43" ht="15" customHeight="1" thickBot="1" x14ac:dyDescent="0.35">
      <c r="A7" s="1066"/>
      <c r="B7" s="832" t="s">
        <v>2</v>
      </c>
      <c r="C7" s="1104"/>
      <c r="D7" s="1105"/>
      <c r="E7" s="859"/>
      <c r="F7" s="1067"/>
      <c r="G7" s="1068"/>
      <c r="H7" s="1068"/>
      <c r="I7" s="1068"/>
      <c r="J7" s="1068"/>
      <c r="K7" s="1068"/>
      <c r="L7" s="1068"/>
      <c r="M7" s="1068"/>
      <c r="N7" s="1068"/>
      <c r="O7" s="1069"/>
      <c r="P7" s="1063" t="s">
        <v>158</v>
      </c>
      <c r="Q7" s="1064"/>
      <c r="R7" s="1064"/>
      <c r="S7" s="1102">
        <f>AK197</f>
        <v>0</v>
      </c>
      <c r="T7" s="1103"/>
      <c r="U7" s="969"/>
      <c r="V7" s="970"/>
      <c r="W7" s="970"/>
      <c r="X7" s="970"/>
      <c r="Y7" s="970"/>
      <c r="Z7" s="970"/>
      <c r="AA7" s="970"/>
      <c r="AB7" s="970"/>
      <c r="AC7" s="970"/>
      <c r="AD7" s="970"/>
      <c r="AE7" s="970"/>
      <c r="AF7" s="970"/>
      <c r="AG7" s="970"/>
      <c r="AH7" s="970"/>
      <c r="AI7" s="970"/>
      <c r="AJ7" s="970"/>
      <c r="AK7" s="970"/>
      <c r="AL7" s="970"/>
      <c r="AM7" s="970"/>
      <c r="AN7" s="957"/>
      <c r="AO7" s="957"/>
      <c r="AP7" s="957"/>
    </row>
    <row r="8" spans="1:43" ht="15" customHeight="1" x14ac:dyDescent="0.3">
      <c r="A8" s="1066"/>
      <c r="B8" s="1095" t="s">
        <v>3</v>
      </c>
      <c r="C8" s="1070"/>
      <c r="D8" s="1071"/>
      <c r="E8" s="1072"/>
      <c r="F8" s="969" t="s">
        <v>7</v>
      </c>
      <c r="G8" s="970"/>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0"/>
      <c r="AK8" s="970"/>
      <c r="AL8" s="970"/>
      <c r="AM8" s="970"/>
      <c r="AN8" s="957"/>
      <c r="AO8" s="957"/>
      <c r="AP8" s="957"/>
    </row>
    <row r="9" spans="1:43" ht="7.8" customHeight="1" x14ac:dyDescent="0.3">
      <c r="A9" s="1066"/>
      <c r="B9" s="1096"/>
      <c r="C9" s="1073"/>
      <c r="D9" s="1074"/>
      <c r="E9" s="1075"/>
      <c r="F9" s="969"/>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970"/>
      <c r="AM9" s="970"/>
      <c r="AN9" s="957"/>
      <c r="AO9" s="957"/>
      <c r="AP9" s="957"/>
    </row>
    <row r="10" spans="1:43" ht="15" customHeight="1" x14ac:dyDescent="0.3">
      <c r="A10" s="1066"/>
      <c r="B10" s="833" t="s">
        <v>4</v>
      </c>
      <c r="C10" s="1104"/>
      <c r="D10" s="1105"/>
      <c r="E10" s="859"/>
      <c r="F10" s="969"/>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70"/>
      <c r="AJ10" s="970"/>
      <c r="AK10" s="970"/>
      <c r="AL10" s="970"/>
      <c r="AM10" s="970"/>
      <c r="AN10" s="957"/>
      <c r="AO10" s="957"/>
      <c r="AP10" s="957"/>
    </row>
    <row r="11" spans="1:43" ht="15.75" customHeight="1" x14ac:dyDescent="0.3">
      <c r="A11" s="1066"/>
      <c r="B11" s="1778" t="s">
        <v>5</v>
      </c>
      <c r="C11" s="1779"/>
      <c r="D11" s="1780"/>
      <c r="E11" s="1781"/>
      <c r="F11" s="969"/>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970"/>
      <c r="AM11" s="970"/>
      <c r="AN11" s="957"/>
      <c r="AO11" s="957"/>
      <c r="AP11" s="957"/>
    </row>
    <row r="12" spans="1:43" ht="16.5" customHeight="1" thickBot="1" x14ac:dyDescent="0.35">
      <c r="A12" s="1066"/>
      <c r="B12" s="834" t="s">
        <v>6</v>
      </c>
      <c r="C12" s="835"/>
      <c r="D12" s="836"/>
      <c r="E12" s="860"/>
      <c r="F12" s="969"/>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970"/>
      <c r="AM12" s="970"/>
      <c r="AN12" s="957"/>
      <c r="AO12" s="957"/>
      <c r="AP12" s="957"/>
    </row>
    <row r="13" spans="1:43" s="395" customFormat="1" ht="8.4" customHeight="1" thickBot="1" x14ac:dyDescent="0.35">
      <c r="A13" s="958"/>
      <c r="B13" s="958"/>
      <c r="C13" s="958"/>
      <c r="D13" s="958"/>
      <c r="E13" s="958"/>
      <c r="F13" s="958"/>
      <c r="G13" s="958"/>
      <c r="H13" s="958"/>
      <c r="I13" s="958"/>
      <c r="J13" s="958"/>
      <c r="K13" s="958"/>
      <c r="L13" s="958"/>
      <c r="M13" s="958"/>
      <c r="N13" s="958"/>
      <c r="O13" s="958"/>
      <c r="P13" s="959"/>
      <c r="Q13" s="958"/>
      <c r="R13" s="958"/>
      <c r="S13" s="958"/>
      <c r="T13" s="959"/>
      <c r="U13" s="958"/>
      <c r="V13" s="958"/>
      <c r="W13" s="958"/>
      <c r="X13" s="959"/>
      <c r="Y13" s="958"/>
      <c r="Z13" s="958"/>
      <c r="AA13" s="958"/>
      <c r="AB13" s="959"/>
      <c r="AC13" s="958"/>
      <c r="AD13" s="958"/>
      <c r="AE13" s="958"/>
      <c r="AF13" s="959"/>
      <c r="AG13" s="958"/>
      <c r="AH13" s="958"/>
      <c r="AI13" s="958"/>
      <c r="AJ13" s="959"/>
      <c r="AK13" s="959"/>
      <c r="AL13" s="959"/>
      <c r="AM13" s="959"/>
      <c r="AN13" s="392"/>
      <c r="AO13" s="622"/>
      <c r="AP13" s="621"/>
      <c r="AQ13" s="389"/>
    </row>
    <row r="14" spans="1:43" s="395" customFormat="1" ht="16.8" customHeight="1" thickBot="1" x14ac:dyDescent="0.3">
      <c r="A14" s="1091" t="s">
        <v>565</v>
      </c>
      <c r="B14" s="1092"/>
      <c r="C14" s="1092"/>
      <c r="D14" s="1092"/>
      <c r="E14" s="1092"/>
      <c r="F14" s="1092"/>
      <c r="G14" s="1092"/>
      <c r="H14" s="1092"/>
      <c r="I14" s="1092"/>
      <c r="J14" s="1092"/>
      <c r="K14" s="1092"/>
      <c r="L14" s="1092"/>
      <c r="M14" s="1092"/>
      <c r="N14" s="876" t="s">
        <v>9</v>
      </c>
      <c r="O14" s="877" t="s">
        <v>27</v>
      </c>
      <c r="P14" s="959"/>
      <c r="Q14" s="1086" t="s">
        <v>8</v>
      </c>
      <c r="R14" s="1087"/>
      <c r="S14" s="1088"/>
      <c r="T14" s="959"/>
      <c r="U14" s="1086" t="s">
        <v>8</v>
      </c>
      <c r="V14" s="1087"/>
      <c r="W14" s="1088"/>
      <c r="X14" s="959"/>
      <c r="Y14" s="1086" t="s">
        <v>8</v>
      </c>
      <c r="Z14" s="1087"/>
      <c r="AA14" s="1088"/>
      <c r="AB14" s="959"/>
      <c r="AC14" s="1086" t="s">
        <v>8</v>
      </c>
      <c r="AD14" s="1087"/>
      <c r="AE14" s="1088"/>
      <c r="AF14" s="959"/>
      <c r="AG14" s="1086" t="s">
        <v>8</v>
      </c>
      <c r="AH14" s="1087"/>
      <c r="AI14" s="1088"/>
      <c r="AJ14" s="959"/>
      <c r="AK14" s="958"/>
      <c r="AL14" s="959"/>
      <c r="AM14" s="959"/>
      <c r="AN14" s="398"/>
      <c r="AO14" s="1094" t="s">
        <v>0</v>
      </c>
      <c r="AP14" s="398"/>
    </row>
    <row r="15" spans="1:43" ht="15.75" customHeight="1" thickBot="1" x14ac:dyDescent="0.35">
      <c r="A15" s="964"/>
      <c r="B15" s="962" t="s">
        <v>563</v>
      </c>
      <c r="C15" s="962" t="s">
        <v>562</v>
      </c>
      <c r="D15" s="960" t="s">
        <v>549</v>
      </c>
      <c r="E15" s="960"/>
      <c r="F15" s="960"/>
      <c r="G15" s="960"/>
      <c r="H15" s="960"/>
      <c r="I15" s="960"/>
      <c r="J15" s="960"/>
      <c r="K15" s="960"/>
      <c r="L15" s="960"/>
      <c r="M15" s="960"/>
      <c r="N15" s="960"/>
      <c r="O15" s="960"/>
      <c r="P15" s="959"/>
      <c r="Q15" s="1106" t="s">
        <v>10</v>
      </c>
      <c r="R15" s="1107"/>
      <c r="S15" s="874" t="s">
        <v>11</v>
      </c>
      <c r="T15" s="959"/>
      <c r="U15" s="1106" t="s">
        <v>10</v>
      </c>
      <c r="V15" s="1107"/>
      <c r="W15" s="875" t="s">
        <v>12</v>
      </c>
      <c r="X15" s="959"/>
      <c r="Y15" s="1106" t="s">
        <v>10</v>
      </c>
      <c r="Z15" s="1107"/>
      <c r="AA15" s="875" t="s">
        <v>13</v>
      </c>
      <c r="AB15" s="959"/>
      <c r="AC15" s="1106" t="s">
        <v>10</v>
      </c>
      <c r="AD15" s="1107"/>
      <c r="AE15" s="875" t="s">
        <v>14</v>
      </c>
      <c r="AF15" s="959"/>
      <c r="AG15" s="1106" t="s">
        <v>10</v>
      </c>
      <c r="AH15" s="1107"/>
      <c r="AI15" s="874" t="s">
        <v>15</v>
      </c>
      <c r="AJ15" s="959"/>
      <c r="AK15" s="397" t="s">
        <v>66</v>
      </c>
      <c r="AL15" s="959"/>
      <c r="AM15" s="959"/>
      <c r="AN15" s="392"/>
      <c r="AO15" s="1094"/>
      <c r="AP15" s="392"/>
    </row>
    <row r="16" spans="1:43" ht="2.4" customHeight="1" x14ac:dyDescent="0.3">
      <c r="A16" s="965"/>
      <c r="B16" s="963"/>
      <c r="C16" s="963"/>
      <c r="D16" s="961"/>
      <c r="E16" s="961"/>
      <c r="F16" s="961"/>
      <c r="G16" s="961"/>
      <c r="H16" s="961"/>
      <c r="I16" s="961"/>
      <c r="J16" s="961"/>
      <c r="K16" s="961"/>
      <c r="L16" s="961"/>
      <c r="M16" s="961"/>
      <c r="N16" s="961"/>
      <c r="O16" s="961"/>
      <c r="P16" s="959"/>
      <c r="Q16" s="980"/>
      <c r="R16" s="980"/>
      <c r="S16" s="980"/>
      <c r="T16" s="959"/>
      <c r="U16" s="980"/>
      <c r="V16" s="980"/>
      <c r="W16" s="980"/>
      <c r="X16" s="959"/>
      <c r="Y16" s="980"/>
      <c r="Z16" s="980"/>
      <c r="AA16" s="980"/>
      <c r="AB16" s="959"/>
      <c r="AC16" s="980"/>
      <c r="AD16" s="980"/>
      <c r="AE16" s="980"/>
      <c r="AF16" s="959"/>
      <c r="AG16" s="980"/>
      <c r="AH16" s="980"/>
      <c r="AI16" s="980"/>
      <c r="AJ16" s="959"/>
      <c r="AL16" s="959"/>
      <c r="AM16" s="959"/>
      <c r="AN16" s="392"/>
      <c r="AO16" s="1605" t="s">
        <v>630</v>
      </c>
      <c r="AP16" s="392"/>
    </row>
    <row r="17" spans="1:42" ht="15" customHeight="1" x14ac:dyDescent="0.3">
      <c r="B17" s="403" t="s">
        <v>17</v>
      </c>
      <c r="C17" s="801">
        <f>C6</f>
        <v>0</v>
      </c>
      <c r="D17" s="957" t="s">
        <v>524</v>
      </c>
      <c r="E17" s="957"/>
      <c r="F17" s="957"/>
      <c r="G17" s="957"/>
      <c r="H17" s="957"/>
      <c r="I17" s="957"/>
      <c r="J17" s="957"/>
      <c r="K17" s="957"/>
      <c r="L17" s="957"/>
      <c r="M17" s="957"/>
      <c r="N17" s="406">
        <v>0</v>
      </c>
      <c r="O17" s="407">
        <f>SUM(N17/9)</f>
        <v>0</v>
      </c>
      <c r="P17" s="959"/>
      <c r="Q17" s="408">
        <v>0</v>
      </c>
      <c r="R17" s="409" t="s">
        <v>18</v>
      </c>
      <c r="S17" s="410">
        <f>O17*Q17</f>
        <v>0</v>
      </c>
      <c r="T17" s="959"/>
      <c r="U17" s="411">
        <v>0</v>
      </c>
      <c r="V17" s="412" t="s">
        <v>18</v>
      </c>
      <c r="W17" s="413">
        <f>O17*U17*1.05</f>
        <v>0</v>
      </c>
      <c r="X17" s="959"/>
      <c r="Y17" s="414">
        <v>0</v>
      </c>
      <c r="Z17" s="415" t="s">
        <v>18</v>
      </c>
      <c r="AA17" s="416">
        <f>O17*Y17*1.05*1.05</f>
        <v>0</v>
      </c>
      <c r="AB17" s="959"/>
      <c r="AC17" s="411">
        <v>0</v>
      </c>
      <c r="AD17" s="412" t="s">
        <v>18</v>
      </c>
      <c r="AE17" s="413">
        <f>O17*AC17*1.05*1.05*1.05</f>
        <v>0</v>
      </c>
      <c r="AF17" s="959"/>
      <c r="AG17" s="408">
        <v>0</v>
      </c>
      <c r="AH17" s="409" t="s">
        <v>18</v>
      </c>
      <c r="AI17" s="410">
        <f>O17*AG17*1.05*1.05*1.05*1.05</f>
        <v>0</v>
      </c>
      <c r="AJ17" s="959"/>
      <c r="AK17" s="417">
        <f>S17+W17+AA17+AE17+AI17</f>
        <v>0</v>
      </c>
      <c r="AL17" s="959"/>
      <c r="AM17" s="959"/>
      <c r="AN17" s="392"/>
      <c r="AO17" s="1605"/>
      <c r="AP17" s="392"/>
    </row>
    <row r="18" spans="1:42" x14ac:dyDescent="0.3">
      <c r="B18" s="403" t="str">
        <f>B17</f>
        <v>PI/PD:</v>
      </c>
      <c r="C18" s="801">
        <f>C17</f>
        <v>0</v>
      </c>
      <c r="D18" s="957" t="s">
        <v>525</v>
      </c>
      <c r="E18" s="957"/>
      <c r="F18" s="957"/>
      <c r="G18" s="957"/>
      <c r="H18" s="957"/>
      <c r="I18" s="957"/>
      <c r="J18" s="957"/>
      <c r="K18" s="957"/>
      <c r="L18" s="957"/>
      <c r="M18" s="957"/>
      <c r="N18" s="406">
        <v>0</v>
      </c>
      <c r="O18" s="407">
        <f>SUM(N18/9)</f>
        <v>0</v>
      </c>
      <c r="P18" s="959"/>
      <c r="Q18" s="408">
        <v>0</v>
      </c>
      <c r="R18" s="409" t="s">
        <v>18</v>
      </c>
      <c r="S18" s="410">
        <f>O18*Q18</f>
        <v>0</v>
      </c>
      <c r="T18" s="959"/>
      <c r="U18" s="411">
        <v>0</v>
      </c>
      <c r="V18" s="412" t="s">
        <v>18</v>
      </c>
      <c r="W18" s="413">
        <f>O18*U18*1.05</f>
        <v>0</v>
      </c>
      <c r="X18" s="959"/>
      <c r="Y18" s="414">
        <v>0</v>
      </c>
      <c r="Z18" s="415" t="s">
        <v>18</v>
      </c>
      <c r="AA18" s="416">
        <f>O18*Y18*1.05*1.05</f>
        <v>0</v>
      </c>
      <c r="AB18" s="959"/>
      <c r="AC18" s="411">
        <v>0</v>
      </c>
      <c r="AD18" s="412" t="s">
        <v>18</v>
      </c>
      <c r="AE18" s="413">
        <f>O18*AC18*1.05*1.05*1.05</f>
        <v>0</v>
      </c>
      <c r="AF18" s="959"/>
      <c r="AG18" s="408">
        <v>0</v>
      </c>
      <c r="AH18" s="409" t="s">
        <v>18</v>
      </c>
      <c r="AI18" s="410">
        <f>O18*AG18*1.05*1.05*1.05*1.05</f>
        <v>0</v>
      </c>
      <c r="AJ18" s="959"/>
      <c r="AK18" s="417">
        <f>S18+W18+AA18+AE18+AI18</f>
        <v>0</v>
      </c>
      <c r="AL18" s="959"/>
      <c r="AM18" s="959"/>
      <c r="AN18" s="392"/>
      <c r="AO18" s="1605"/>
      <c r="AP18" s="392"/>
    </row>
    <row r="19" spans="1:42" ht="3.6" customHeight="1" thickBot="1" x14ac:dyDescent="0.35">
      <c r="A19" s="981"/>
      <c r="B19" s="981"/>
      <c r="C19" s="981"/>
      <c r="D19" s="981"/>
      <c r="E19" s="981"/>
      <c r="F19" s="981"/>
      <c r="G19" s="981"/>
      <c r="H19" s="981"/>
      <c r="I19" s="981"/>
      <c r="J19" s="981"/>
      <c r="K19" s="981"/>
      <c r="L19" s="981"/>
      <c r="M19" s="981"/>
      <c r="N19" s="981"/>
      <c r="O19" s="981"/>
      <c r="P19" s="958"/>
      <c r="Q19" s="1059"/>
      <c r="R19" s="1059"/>
      <c r="S19" s="1059"/>
      <c r="T19" s="958"/>
      <c r="U19" s="1059"/>
      <c r="V19" s="1059"/>
      <c r="W19" s="1059"/>
      <c r="X19" s="958"/>
      <c r="Y19" s="1059"/>
      <c r="Z19" s="1059"/>
      <c r="AA19" s="1059"/>
      <c r="AB19" s="958"/>
      <c r="AC19" s="1059"/>
      <c r="AD19" s="1059"/>
      <c r="AE19" s="1059"/>
      <c r="AF19" s="958"/>
      <c r="AG19" s="1059"/>
      <c r="AH19" s="1059"/>
      <c r="AI19" s="1059"/>
      <c r="AJ19" s="958"/>
      <c r="AK19" s="850"/>
      <c r="AL19" s="959"/>
      <c r="AM19" s="959"/>
      <c r="AN19" s="392"/>
      <c r="AO19" s="1606"/>
      <c r="AP19" s="392"/>
    </row>
    <row r="20" spans="1:42" ht="4.8" customHeight="1" x14ac:dyDescent="0.3">
      <c r="A20" s="422"/>
      <c r="B20" s="423"/>
      <c r="C20" s="424"/>
      <c r="D20" s="425"/>
      <c r="E20" s="426"/>
      <c r="F20" s="427"/>
      <c r="G20" s="427"/>
      <c r="H20" s="427"/>
      <c r="I20" s="427"/>
      <c r="J20" s="427"/>
      <c r="K20" s="426"/>
      <c r="L20" s="425"/>
      <c r="M20" s="821"/>
      <c r="N20" s="428"/>
      <c r="O20" s="429"/>
      <c r="P20" s="980"/>
      <c r="Q20" s="431"/>
      <c r="R20" s="432"/>
      <c r="S20" s="429"/>
      <c r="T20" s="977"/>
      <c r="U20" s="431"/>
      <c r="V20" s="432"/>
      <c r="W20" s="429"/>
      <c r="X20" s="977"/>
      <c r="Y20" s="431"/>
      <c r="Z20" s="432"/>
      <c r="AA20" s="429"/>
      <c r="AB20" s="977"/>
      <c r="AC20" s="431"/>
      <c r="AD20" s="432"/>
      <c r="AE20" s="429"/>
      <c r="AF20" s="977"/>
      <c r="AG20" s="431"/>
      <c r="AH20" s="432"/>
      <c r="AI20" s="429"/>
      <c r="AJ20" s="980"/>
      <c r="AK20" s="433"/>
      <c r="AL20" s="959"/>
      <c r="AM20" s="959"/>
      <c r="AN20" s="392"/>
      <c r="AO20" s="619"/>
      <c r="AP20" s="392"/>
    </row>
    <row r="21" spans="1:42" ht="15.75" customHeight="1" x14ac:dyDescent="0.3">
      <c r="A21" s="442" t="s">
        <v>19</v>
      </c>
      <c r="B21" s="615" t="s">
        <v>17</v>
      </c>
      <c r="C21" s="443">
        <f>C6</f>
        <v>0</v>
      </c>
      <c r="D21" s="1097" t="s">
        <v>526</v>
      </c>
      <c r="E21" s="1097"/>
      <c r="F21" s="1097"/>
      <c r="G21" s="444"/>
      <c r="H21" s="1111" t="s">
        <v>140</v>
      </c>
      <c r="I21" s="1111"/>
      <c r="J21" s="1111"/>
      <c r="K21" s="822"/>
      <c r="L21" s="822"/>
      <c r="M21" s="844" t="s">
        <v>37</v>
      </c>
      <c r="N21" s="437">
        <v>0</v>
      </c>
      <c r="O21" s="446">
        <f>SUM(N21/12)</f>
        <v>0</v>
      </c>
      <c r="P21" s="970"/>
      <c r="Q21" s="448">
        <v>0</v>
      </c>
      <c r="R21" s="449" t="s">
        <v>18</v>
      </c>
      <c r="S21" s="446">
        <f>O21*Q21</f>
        <v>0</v>
      </c>
      <c r="T21" s="978"/>
      <c r="U21" s="448">
        <v>0</v>
      </c>
      <c r="V21" s="449" t="s">
        <v>18</v>
      </c>
      <c r="W21" s="446">
        <f>O21*U21*1.05</f>
        <v>0</v>
      </c>
      <c r="X21" s="978"/>
      <c r="Y21" s="448">
        <v>0</v>
      </c>
      <c r="Z21" s="449" t="s">
        <v>18</v>
      </c>
      <c r="AA21" s="446">
        <f>O21*Y21*1.05*1.05</f>
        <v>0</v>
      </c>
      <c r="AB21" s="978"/>
      <c r="AC21" s="448">
        <v>0</v>
      </c>
      <c r="AD21" s="449" t="s">
        <v>18</v>
      </c>
      <c r="AE21" s="446">
        <f>O21*AC21*1.05*1.05*1.5</f>
        <v>0</v>
      </c>
      <c r="AF21" s="978"/>
      <c r="AG21" s="448">
        <v>0</v>
      </c>
      <c r="AH21" s="449" t="s">
        <v>18</v>
      </c>
      <c r="AI21" s="438">
        <f>O21*AG21*1.05*1.05*1.05*1.05</f>
        <v>0</v>
      </c>
      <c r="AJ21" s="970"/>
      <c r="AK21" s="451">
        <f>S21+W21+AA21+AE21+AI21</f>
        <v>0</v>
      </c>
      <c r="AL21" s="959"/>
      <c r="AM21" s="959"/>
      <c r="AN21" s="392"/>
      <c r="AO21" s="452">
        <f>'COST MATCH BUDGET'!AH23</f>
        <v>0</v>
      </c>
      <c r="AP21" s="392"/>
    </row>
    <row r="22" spans="1:42" ht="3" customHeight="1" x14ac:dyDescent="0.3">
      <c r="A22" s="1776"/>
      <c r="B22" s="1777"/>
      <c r="C22" s="1777"/>
      <c r="D22" s="1777"/>
      <c r="E22" s="1777"/>
      <c r="F22" s="1777"/>
      <c r="G22" s="1777"/>
      <c r="H22" s="1777"/>
      <c r="I22" s="1777"/>
      <c r="J22" s="1777"/>
      <c r="K22" s="1777"/>
      <c r="L22" s="1777"/>
      <c r="M22" s="1777"/>
      <c r="N22" s="1777"/>
      <c r="O22" s="1777"/>
      <c r="P22" s="970"/>
      <c r="Q22" s="456"/>
      <c r="R22" s="447"/>
      <c r="S22" s="450"/>
      <c r="T22" s="978"/>
      <c r="U22" s="456"/>
      <c r="V22" s="447"/>
      <c r="W22" s="450"/>
      <c r="X22" s="978"/>
      <c r="Y22" s="456"/>
      <c r="Z22" s="447"/>
      <c r="AA22" s="450"/>
      <c r="AB22" s="978"/>
      <c r="AC22" s="456"/>
      <c r="AD22" s="447"/>
      <c r="AE22" s="450"/>
      <c r="AF22" s="978"/>
      <c r="AG22" s="456"/>
      <c r="AH22" s="447"/>
      <c r="AI22" s="450"/>
      <c r="AJ22" s="970"/>
      <c r="AK22" s="457"/>
      <c r="AL22" s="959"/>
      <c r="AM22" s="959"/>
      <c r="AN22" s="392"/>
      <c r="AO22" s="458"/>
      <c r="AP22" s="392"/>
    </row>
    <row r="23" spans="1:42" ht="15.75" customHeight="1" x14ac:dyDescent="0.3">
      <c r="A23" s="442"/>
      <c r="B23" s="615" t="str">
        <f>B21</f>
        <v>PI/PD:</v>
      </c>
      <c r="C23" s="443">
        <f>C21</f>
        <v>0</v>
      </c>
      <c r="D23" s="1098" t="s">
        <v>527</v>
      </c>
      <c r="E23" s="1098"/>
      <c r="F23" s="1098"/>
      <c r="G23" s="459"/>
      <c r="H23" s="1108"/>
      <c r="I23" s="1108"/>
      <c r="J23" s="1108"/>
      <c r="K23" s="460"/>
      <c r="L23" s="460"/>
      <c r="M23" s="461" t="s">
        <v>21</v>
      </c>
      <c r="N23" s="437">
        <v>0</v>
      </c>
      <c r="O23" s="438">
        <f>SUM(N23/12)</f>
        <v>0</v>
      </c>
      <c r="P23" s="970"/>
      <c r="Q23" s="439">
        <v>0</v>
      </c>
      <c r="R23" s="440" t="s">
        <v>18</v>
      </c>
      <c r="S23" s="438">
        <f>O23*Q23</f>
        <v>0</v>
      </c>
      <c r="T23" s="978"/>
      <c r="U23" s="439">
        <v>0</v>
      </c>
      <c r="V23" s="440" t="s">
        <v>18</v>
      </c>
      <c r="W23" s="438">
        <f>O23*U23*1.05</f>
        <v>0</v>
      </c>
      <c r="X23" s="978"/>
      <c r="Y23" s="439">
        <v>0</v>
      </c>
      <c r="Z23" s="440" t="s">
        <v>18</v>
      </c>
      <c r="AA23" s="438">
        <f>O23*Y23*1.05*1.05</f>
        <v>0</v>
      </c>
      <c r="AB23" s="978"/>
      <c r="AC23" s="439">
        <v>0</v>
      </c>
      <c r="AD23" s="440" t="s">
        <v>18</v>
      </c>
      <c r="AE23" s="446">
        <f>O23*AC23*1.05*1.05*1.5</f>
        <v>0</v>
      </c>
      <c r="AF23" s="978"/>
      <c r="AG23" s="439">
        <v>0</v>
      </c>
      <c r="AH23" s="440" t="s">
        <v>18</v>
      </c>
      <c r="AI23" s="438">
        <f>O23*AG23*1.05*1.05*1.05*1.05</f>
        <v>0</v>
      </c>
      <c r="AJ23" s="970"/>
      <c r="AK23" s="441">
        <f>S23+W23+AA23+AE23+AI23</f>
        <v>0</v>
      </c>
      <c r="AL23" s="959"/>
      <c r="AM23" s="959"/>
      <c r="AN23" s="392"/>
      <c r="AO23" s="418">
        <f>'COST MATCH BUDGET'!AH25</f>
        <v>0</v>
      </c>
      <c r="AP23" s="392"/>
    </row>
    <row r="24" spans="1:42" ht="3.75" customHeight="1" x14ac:dyDescent="0.3">
      <c r="A24" s="1776"/>
      <c r="B24" s="1777"/>
      <c r="C24" s="1777"/>
      <c r="D24" s="1777"/>
      <c r="E24" s="1777"/>
      <c r="F24" s="1777"/>
      <c r="G24" s="1777"/>
      <c r="H24" s="1777"/>
      <c r="I24" s="1777"/>
      <c r="J24" s="1777"/>
      <c r="K24" s="1777"/>
      <c r="L24" s="1777"/>
      <c r="M24" s="1777"/>
      <c r="N24" s="1777"/>
      <c r="O24" s="1777"/>
      <c r="P24" s="970"/>
      <c r="Q24" s="420"/>
      <c r="S24" s="407"/>
      <c r="T24" s="978"/>
      <c r="U24" s="420"/>
      <c r="W24" s="407"/>
      <c r="X24" s="978"/>
      <c r="Y24" s="420"/>
      <c r="AA24" s="407"/>
      <c r="AB24" s="978"/>
      <c r="AC24" s="420"/>
      <c r="AE24" s="407"/>
      <c r="AF24" s="978"/>
      <c r="AG24" s="420"/>
      <c r="AI24" s="407"/>
      <c r="AJ24" s="970"/>
      <c r="AK24" s="464"/>
      <c r="AL24" s="959"/>
      <c r="AM24" s="959"/>
      <c r="AN24" s="392"/>
      <c r="AO24" s="421"/>
      <c r="AP24" s="392"/>
    </row>
    <row r="25" spans="1:42" ht="14.25" customHeight="1" x14ac:dyDescent="0.3">
      <c r="A25" s="465" t="s">
        <v>19</v>
      </c>
      <c r="B25" s="541" t="s">
        <v>17</v>
      </c>
      <c r="C25" s="466">
        <f>C6</f>
        <v>0</v>
      </c>
      <c r="D25" s="1099" t="s">
        <v>528</v>
      </c>
      <c r="E25" s="1099"/>
      <c r="F25" s="1099"/>
      <c r="G25" s="467"/>
      <c r="H25" s="1115" t="s">
        <v>140</v>
      </c>
      <c r="I25" s="1115"/>
      <c r="J25" s="1115"/>
      <c r="K25" s="468"/>
      <c r="L25" s="468"/>
      <c r="M25" s="469" t="s">
        <v>21</v>
      </c>
      <c r="N25" s="470">
        <v>0</v>
      </c>
      <c r="O25" s="417">
        <f>SUM(N25/12)</f>
        <v>0</v>
      </c>
      <c r="P25" s="970"/>
      <c r="Q25" s="471">
        <v>0</v>
      </c>
      <c r="R25" s="468" t="s">
        <v>18</v>
      </c>
      <c r="S25" s="417">
        <f>O25*Q25</f>
        <v>0</v>
      </c>
      <c r="T25" s="978"/>
      <c r="U25" s="471">
        <v>0</v>
      </c>
      <c r="V25" s="468" t="s">
        <v>18</v>
      </c>
      <c r="W25" s="417">
        <f>O25*U25*1.05</f>
        <v>0</v>
      </c>
      <c r="X25" s="978"/>
      <c r="Y25" s="471">
        <v>0</v>
      </c>
      <c r="Z25" s="468" t="s">
        <v>18</v>
      </c>
      <c r="AA25" s="417">
        <f>O25*Y25*1.05*1.05</f>
        <v>0</v>
      </c>
      <c r="AB25" s="978"/>
      <c r="AC25" s="471">
        <v>0</v>
      </c>
      <c r="AD25" s="468" t="s">
        <v>18</v>
      </c>
      <c r="AE25" s="472">
        <f>O25*AC25*1.05*1.05*1.05</f>
        <v>0</v>
      </c>
      <c r="AF25" s="978"/>
      <c r="AG25" s="471">
        <v>0</v>
      </c>
      <c r="AH25" s="468" t="s">
        <v>18</v>
      </c>
      <c r="AI25" s="417">
        <f>O25*AG25*1.05*1.05*1.05*1.05</f>
        <v>0</v>
      </c>
      <c r="AJ25" s="970"/>
      <c r="AK25" s="473">
        <f>S25+W25+AA25+AE25+AI25</f>
        <v>0</v>
      </c>
      <c r="AL25" s="959"/>
      <c r="AM25" s="959"/>
      <c r="AN25" s="392"/>
      <c r="AO25" s="418">
        <f>'COST MATCH BUDGET'!AH26</f>
        <v>0</v>
      </c>
      <c r="AP25" s="392"/>
    </row>
    <row r="26" spans="1:42" ht="3.75" customHeight="1" thickBot="1" x14ac:dyDescent="0.35">
      <c r="A26" s="474"/>
      <c r="B26" s="475"/>
      <c r="C26" s="476"/>
      <c r="D26" s="476"/>
      <c r="E26" s="476"/>
      <c r="F26" s="476"/>
      <c r="G26" s="476"/>
      <c r="H26" s="476"/>
      <c r="I26" s="476"/>
      <c r="J26" s="476"/>
      <c r="K26" s="476"/>
      <c r="L26" s="476"/>
      <c r="M26" s="476"/>
      <c r="N26" s="477"/>
      <c r="O26" s="478"/>
      <c r="P26" s="981"/>
      <c r="Q26" s="480"/>
      <c r="R26" s="476"/>
      <c r="S26" s="478"/>
      <c r="T26" s="979"/>
      <c r="U26" s="480"/>
      <c r="V26" s="476"/>
      <c r="W26" s="478"/>
      <c r="X26" s="979"/>
      <c r="Y26" s="480"/>
      <c r="Z26" s="476"/>
      <c r="AA26" s="478"/>
      <c r="AB26" s="979"/>
      <c r="AC26" s="480"/>
      <c r="AD26" s="476"/>
      <c r="AE26" s="478"/>
      <c r="AF26" s="979"/>
      <c r="AG26" s="480"/>
      <c r="AH26" s="476"/>
      <c r="AI26" s="478"/>
      <c r="AJ26" s="981"/>
      <c r="AK26" s="482"/>
      <c r="AL26" s="959"/>
      <c r="AM26" s="959"/>
      <c r="AN26" s="392"/>
      <c r="AO26" s="618"/>
      <c r="AP26" s="392"/>
    </row>
    <row r="27" spans="1:42" ht="2.4" customHeight="1" x14ac:dyDescent="0.3">
      <c r="A27" s="980"/>
      <c r="B27" s="980"/>
      <c r="C27" s="980"/>
      <c r="D27" s="980"/>
      <c r="E27" s="980"/>
      <c r="F27" s="980"/>
      <c r="G27" s="980"/>
      <c r="H27" s="980"/>
      <c r="I27" s="980"/>
      <c r="J27" s="980"/>
      <c r="K27" s="980"/>
      <c r="L27" s="980"/>
      <c r="M27" s="980"/>
      <c r="N27" s="980"/>
      <c r="O27" s="980"/>
      <c r="P27" s="980"/>
      <c r="Q27" s="1052"/>
      <c r="R27" s="1052"/>
      <c r="S27" s="1052"/>
      <c r="T27" s="1052"/>
      <c r="U27" s="1052"/>
      <c r="V27" s="1052"/>
      <c r="W27" s="1052"/>
      <c r="X27" s="1052"/>
      <c r="Y27" s="1052"/>
      <c r="Z27" s="1052"/>
      <c r="AA27" s="1052"/>
      <c r="AB27" s="1052"/>
      <c r="AC27" s="1052"/>
      <c r="AD27" s="1052"/>
      <c r="AE27" s="1052"/>
      <c r="AF27" s="1052"/>
      <c r="AG27" s="1052"/>
      <c r="AH27" s="1052"/>
      <c r="AI27" s="1052"/>
      <c r="AJ27" s="1052"/>
      <c r="AK27" s="849"/>
      <c r="AL27" s="959"/>
      <c r="AM27" s="959"/>
      <c r="AN27" s="392"/>
      <c r="AO27" s="421"/>
      <c r="AP27" s="392"/>
    </row>
    <row r="28" spans="1:42" x14ac:dyDescent="0.3">
      <c r="A28" s="823" t="s">
        <v>22</v>
      </c>
      <c r="B28" s="810" t="s">
        <v>23</v>
      </c>
      <c r="C28" s="389" t="s">
        <v>20</v>
      </c>
      <c r="D28" s="957" t="s">
        <v>524</v>
      </c>
      <c r="E28" s="957"/>
      <c r="F28" s="957"/>
      <c r="G28" s="957"/>
      <c r="H28" s="957"/>
      <c r="I28" s="957"/>
      <c r="J28" s="957"/>
      <c r="K28" s="957"/>
      <c r="L28" s="957"/>
      <c r="M28" s="957"/>
      <c r="N28" s="406">
        <v>0</v>
      </c>
      <c r="O28" s="407">
        <f t="shared" ref="O28:O35" si="0">SUM(N28/9)</f>
        <v>0</v>
      </c>
      <c r="P28" s="957"/>
      <c r="Q28" s="408">
        <v>0</v>
      </c>
      <c r="R28" s="409" t="s">
        <v>18</v>
      </c>
      <c r="S28" s="410">
        <f t="shared" ref="S28:S35" si="1">O28*Q28</f>
        <v>0</v>
      </c>
      <c r="T28" s="1053"/>
      <c r="U28" s="411">
        <v>0</v>
      </c>
      <c r="V28" s="412" t="s">
        <v>18</v>
      </c>
      <c r="W28" s="413">
        <f t="shared" ref="W28:W35" si="2">O28*U28*1.05</f>
        <v>0</v>
      </c>
      <c r="X28" s="1053"/>
      <c r="Y28" s="414">
        <v>0</v>
      </c>
      <c r="Z28" s="415" t="s">
        <v>18</v>
      </c>
      <c r="AA28" s="416">
        <f t="shared" ref="AA28:AA35" si="3">O28*Y28*1.05*1.05</f>
        <v>0</v>
      </c>
      <c r="AB28" s="1053"/>
      <c r="AC28" s="411">
        <v>0</v>
      </c>
      <c r="AD28" s="412" t="s">
        <v>18</v>
      </c>
      <c r="AE28" s="413">
        <f t="shared" ref="AE28:AE35" si="4">O28*AC28*1.05*1.05*1.05</f>
        <v>0</v>
      </c>
      <c r="AF28" s="1053"/>
      <c r="AG28" s="408">
        <v>0</v>
      </c>
      <c r="AH28" s="409" t="s">
        <v>18</v>
      </c>
      <c r="AI28" s="410">
        <f t="shared" ref="AI28:AI35" si="5">O28*AG28*1.05*1.05*1.05*1.05</f>
        <v>0</v>
      </c>
      <c r="AJ28" s="1053"/>
      <c r="AK28" s="417">
        <f t="shared" ref="AK28:AK35" si="6">S28+W28+AA28+AE28+AI28</f>
        <v>0</v>
      </c>
      <c r="AL28" s="959"/>
      <c r="AM28" s="959"/>
      <c r="AN28" s="392"/>
      <c r="AO28" s="418">
        <f>'COST MATCH BUDGET'!AH29</f>
        <v>0</v>
      </c>
      <c r="AP28" s="392"/>
    </row>
    <row r="29" spans="1:42" x14ac:dyDescent="0.3">
      <c r="A29" s="824"/>
      <c r="B29" s="805" t="s">
        <v>23</v>
      </c>
      <c r="C29" s="389" t="str">
        <f>C28</f>
        <v>Insert Name</v>
      </c>
      <c r="D29" s="957" t="s">
        <v>525</v>
      </c>
      <c r="E29" s="957"/>
      <c r="F29" s="957"/>
      <c r="G29" s="957"/>
      <c r="H29" s="957"/>
      <c r="I29" s="957"/>
      <c r="J29" s="957"/>
      <c r="K29" s="957"/>
      <c r="L29" s="957"/>
      <c r="M29" s="957"/>
      <c r="N29" s="406">
        <v>0</v>
      </c>
      <c r="O29" s="407">
        <f t="shared" si="0"/>
        <v>0</v>
      </c>
      <c r="P29" s="957"/>
      <c r="Q29" s="408">
        <v>0</v>
      </c>
      <c r="R29" s="409" t="s">
        <v>18</v>
      </c>
      <c r="S29" s="410">
        <f t="shared" si="1"/>
        <v>0</v>
      </c>
      <c r="T29" s="1053"/>
      <c r="U29" s="411">
        <v>0</v>
      </c>
      <c r="V29" s="412" t="s">
        <v>18</v>
      </c>
      <c r="W29" s="413">
        <f t="shared" si="2"/>
        <v>0</v>
      </c>
      <c r="X29" s="1053"/>
      <c r="Y29" s="414">
        <v>0</v>
      </c>
      <c r="Z29" s="415" t="s">
        <v>18</v>
      </c>
      <c r="AA29" s="416">
        <f t="shared" si="3"/>
        <v>0</v>
      </c>
      <c r="AB29" s="1053"/>
      <c r="AC29" s="411">
        <v>0</v>
      </c>
      <c r="AD29" s="412" t="s">
        <v>18</v>
      </c>
      <c r="AE29" s="413">
        <f t="shared" si="4"/>
        <v>0</v>
      </c>
      <c r="AF29" s="1053"/>
      <c r="AG29" s="408">
        <v>0</v>
      </c>
      <c r="AH29" s="409" t="s">
        <v>18</v>
      </c>
      <c r="AI29" s="410">
        <f t="shared" si="5"/>
        <v>0</v>
      </c>
      <c r="AJ29" s="1053"/>
      <c r="AK29" s="417">
        <f t="shared" si="6"/>
        <v>0</v>
      </c>
      <c r="AL29" s="959"/>
      <c r="AM29" s="959"/>
      <c r="AN29" s="392"/>
      <c r="AO29" s="418">
        <f>'COST MATCH BUDGET'!AH30</f>
        <v>0</v>
      </c>
      <c r="AP29" s="392"/>
    </row>
    <row r="30" spans="1:42" x14ac:dyDescent="0.3">
      <c r="A30" s="823" t="s">
        <v>24</v>
      </c>
      <c r="B30" s="810" t="s">
        <v>23</v>
      </c>
      <c r="C30" s="389" t="s">
        <v>20</v>
      </c>
      <c r="D30" s="957" t="s">
        <v>524</v>
      </c>
      <c r="E30" s="957"/>
      <c r="F30" s="957"/>
      <c r="G30" s="957"/>
      <c r="H30" s="957"/>
      <c r="I30" s="957"/>
      <c r="J30" s="957"/>
      <c r="K30" s="957"/>
      <c r="L30" s="957"/>
      <c r="M30" s="957"/>
      <c r="N30" s="406">
        <v>0</v>
      </c>
      <c r="O30" s="407">
        <f t="shared" si="0"/>
        <v>0</v>
      </c>
      <c r="P30" s="957"/>
      <c r="Q30" s="408">
        <v>0</v>
      </c>
      <c r="R30" s="409" t="s">
        <v>18</v>
      </c>
      <c r="S30" s="410">
        <f t="shared" si="1"/>
        <v>0</v>
      </c>
      <c r="T30" s="1053"/>
      <c r="U30" s="411">
        <v>0</v>
      </c>
      <c r="V30" s="412" t="s">
        <v>18</v>
      </c>
      <c r="W30" s="413">
        <f t="shared" si="2"/>
        <v>0</v>
      </c>
      <c r="X30" s="1053"/>
      <c r="Y30" s="414">
        <v>0</v>
      </c>
      <c r="Z30" s="415" t="s">
        <v>18</v>
      </c>
      <c r="AA30" s="416">
        <f t="shared" si="3"/>
        <v>0</v>
      </c>
      <c r="AB30" s="1053"/>
      <c r="AC30" s="411">
        <v>0</v>
      </c>
      <c r="AD30" s="412" t="s">
        <v>18</v>
      </c>
      <c r="AE30" s="413">
        <f t="shared" si="4"/>
        <v>0</v>
      </c>
      <c r="AF30" s="1053"/>
      <c r="AG30" s="408">
        <v>0</v>
      </c>
      <c r="AH30" s="409" t="s">
        <v>18</v>
      </c>
      <c r="AI30" s="410">
        <f t="shared" si="5"/>
        <v>0</v>
      </c>
      <c r="AJ30" s="1053"/>
      <c r="AK30" s="417">
        <f t="shared" si="6"/>
        <v>0</v>
      </c>
      <c r="AL30" s="959"/>
      <c r="AM30" s="959"/>
      <c r="AN30" s="392"/>
      <c r="AO30" s="418">
        <f>'COST MATCH BUDGET'!AH31</f>
        <v>0</v>
      </c>
      <c r="AP30" s="392"/>
    </row>
    <row r="31" spans="1:42" x14ac:dyDescent="0.3">
      <c r="A31" s="824"/>
      <c r="B31" s="805" t="s">
        <v>23</v>
      </c>
      <c r="C31" s="389" t="str">
        <f>C30</f>
        <v>Insert Name</v>
      </c>
      <c r="D31" s="957" t="s">
        <v>525</v>
      </c>
      <c r="E31" s="957"/>
      <c r="F31" s="957"/>
      <c r="G31" s="957"/>
      <c r="H31" s="957"/>
      <c r="I31" s="957"/>
      <c r="J31" s="957"/>
      <c r="K31" s="957"/>
      <c r="L31" s="957"/>
      <c r="M31" s="957"/>
      <c r="N31" s="406">
        <v>0</v>
      </c>
      <c r="O31" s="407">
        <f t="shared" si="0"/>
        <v>0</v>
      </c>
      <c r="P31" s="957"/>
      <c r="Q31" s="408">
        <v>0</v>
      </c>
      <c r="R31" s="409" t="s">
        <v>18</v>
      </c>
      <c r="S31" s="410">
        <f t="shared" si="1"/>
        <v>0</v>
      </c>
      <c r="T31" s="1053"/>
      <c r="U31" s="411">
        <v>0</v>
      </c>
      <c r="V31" s="412" t="s">
        <v>18</v>
      </c>
      <c r="W31" s="413">
        <f t="shared" si="2"/>
        <v>0</v>
      </c>
      <c r="X31" s="1053"/>
      <c r="Y31" s="414">
        <v>0</v>
      </c>
      <c r="Z31" s="415" t="s">
        <v>18</v>
      </c>
      <c r="AA31" s="416">
        <f t="shared" si="3"/>
        <v>0</v>
      </c>
      <c r="AB31" s="1053"/>
      <c r="AC31" s="411">
        <v>0</v>
      </c>
      <c r="AD31" s="412" t="s">
        <v>18</v>
      </c>
      <c r="AE31" s="413">
        <f t="shared" si="4"/>
        <v>0</v>
      </c>
      <c r="AF31" s="1053"/>
      <c r="AG31" s="408">
        <v>0</v>
      </c>
      <c r="AH31" s="409" t="s">
        <v>18</v>
      </c>
      <c r="AI31" s="410">
        <f t="shared" si="5"/>
        <v>0</v>
      </c>
      <c r="AJ31" s="1053"/>
      <c r="AK31" s="417">
        <f t="shared" si="6"/>
        <v>0</v>
      </c>
      <c r="AL31" s="959"/>
      <c r="AM31" s="959"/>
      <c r="AN31" s="392"/>
      <c r="AO31" s="418">
        <f>'COST MATCH BUDGET'!AH32</f>
        <v>0</v>
      </c>
      <c r="AP31" s="392"/>
    </row>
    <row r="32" spans="1:42" x14ac:dyDescent="0.3">
      <c r="A32" s="823" t="s">
        <v>25</v>
      </c>
      <c r="B32" s="810" t="s">
        <v>23</v>
      </c>
      <c r="C32" s="389" t="s">
        <v>20</v>
      </c>
      <c r="D32" s="957" t="s">
        <v>524</v>
      </c>
      <c r="E32" s="957"/>
      <c r="F32" s="957"/>
      <c r="G32" s="957"/>
      <c r="H32" s="957"/>
      <c r="I32" s="957"/>
      <c r="J32" s="957"/>
      <c r="K32" s="957"/>
      <c r="L32" s="957"/>
      <c r="M32" s="957"/>
      <c r="N32" s="406">
        <v>0</v>
      </c>
      <c r="O32" s="407">
        <f t="shared" si="0"/>
        <v>0</v>
      </c>
      <c r="P32" s="957"/>
      <c r="Q32" s="408">
        <v>0</v>
      </c>
      <c r="R32" s="409" t="s">
        <v>18</v>
      </c>
      <c r="S32" s="410">
        <f t="shared" si="1"/>
        <v>0</v>
      </c>
      <c r="T32" s="1053"/>
      <c r="U32" s="411">
        <v>0</v>
      </c>
      <c r="V32" s="412" t="s">
        <v>18</v>
      </c>
      <c r="W32" s="413">
        <f t="shared" si="2"/>
        <v>0</v>
      </c>
      <c r="X32" s="1053"/>
      <c r="Y32" s="414">
        <v>0</v>
      </c>
      <c r="Z32" s="415" t="s">
        <v>18</v>
      </c>
      <c r="AA32" s="416">
        <f t="shared" si="3"/>
        <v>0</v>
      </c>
      <c r="AB32" s="1053"/>
      <c r="AC32" s="411">
        <v>0</v>
      </c>
      <c r="AD32" s="412" t="s">
        <v>18</v>
      </c>
      <c r="AE32" s="413">
        <f t="shared" si="4"/>
        <v>0</v>
      </c>
      <c r="AF32" s="1053"/>
      <c r="AG32" s="408">
        <v>0</v>
      </c>
      <c r="AH32" s="409" t="s">
        <v>18</v>
      </c>
      <c r="AI32" s="410">
        <f t="shared" si="5"/>
        <v>0</v>
      </c>
      <c r="AJ32" s="1053"/>
      <c r="AK32" s="417">
        <f t="shared" si="6"/>
        <v>0</v>
      </c>
      <c r="AL32" s="959"/>
      <c r="AM32" s="959"/>
      <c r="AN32" s="392"/>
      <c r="AO32" s="418">
        <f>'COST MATCH BUDGET'!AH33</f>
        <v>0</v>
      </c>
      <c r="AP32" s="392"/>
    </row>
    <row r="33" spans="1:42" x14ac:dyDescent="0.3">
      <c r="A33" s="824"/>
      <c r="B33" s="805" t="s">
        <v>23</v>
      </c>
      <c r="C33" s="389" t="str">
        <f>C32</f>
        <v>Insert Name</v>
      </c>
      <c r="D33" s="957" t="s">
        <v>525</v>
      </c>
      <c r="E33" s="957"/>
      <c r="F33" s="957"/>
      <c r="G33" s="957"/>
      <c r="H33" s="957"/>
      <c r="I33" s="957"/>
      <c r="J33" s="957"/>
      <c r="K33" s="957"/>
      <c r="L33" s="957"/>
      <c r="M33" s="957"/>
      <c r="N33" s="406">
        <v>0</v>
      </c>
      <c r="O33" s="407">
        <f t="shared" si="0"/>
        <v>0</v>
      </c>
      <c r="P33" s="957"/>
      <c r="Q33" s="408">
        <v>0</v>
      </c>
      <c r="R33" s="409" t="s">
        <v>18</v>
      </c>
      <c r="S33" s="410">
        <f t="shared" si="1"/>
        <v>0</v>
      </c>
      <c r="T33" s="1053"/>
      <c r="U33" s="411">
        <v>0</v>
      </c>
      <c r="V33" s="412" t="s">
        <v>18</v>
      </c>
      <c r="W33" s="413">
        <f t="shared" si="2"/>
        <v>0</v>
      </c>
      <c r="X33" s="1053"/>
      <c r="Y33" s="414">
        <v>0</v>
      </c>
      <c r="Z33" s="415" t="s">
        <v>18</v>
      </c>
      <c r="AA33" s="416">
        <f t="shared" si="3"/>
        <v>0</v>
      </c>
      <c r="AB33" s="1053"/>
      <c r="AC33" s="411">
        <v>0</v>
      </c>
      <c r="AD33" s="412" t="s">
        <v>18</v>
      </c>
      <c r="AE33" s="413">
        <f t="shared" si="4"/>
        <v>0</v>
      </c>
      <c r="AF33" s="1053"/>
      <c r="AG33" s="408">
        <v>0</v>
      </c>
      <c r="AH33" s="409" t="s">
        <v>18</v>
      </c>
      <c r="AI33" s="410">
        <f t="shared" si="5"/>
        <v>0</v>
      </c>
      <c r="AJ33" s="1053"/>
      <c r="AK33" s="417">
        <f t="shared" si="6"/>
        <v>0</v>
      </c>
      <c r="AL33" s="959"/>
      <c r="AM33" s="959"/>
      <c r="AN33" s="392"/>
      <c r="AO33" s="418">
        <f>'COST MATCH BUDGET'!AH34</f>
        <v>0</v>
      </c>
      <c r="AP33" s="392"/>
    </row>
    <row r="34" spans="1:42" x14ac:dyDescent="0.3">
      <c r="A34" s="823" t="s">
        <v>26</v>
      </c>
      <c r="B34" s="810" t="s">
        <v>23</v>
      </c>
      <c r="C34" s="389" t="s">
        <v>20</v>
      </c>
      <c r="D34" s="957" t="s">
        <v>524</v>
      </c>
      <c r="E34" s="957"/>
      <c r="F34" s="957"/>
      <c r="G34" s="957"/>
      <c r="H34" s="957"/>
      <c r="I34" s="957"/>
      <c r="J34" s="957"/>
      <c r="K34" s="957"/>
      <c r="L34" s="957"/>
      <c r="M34" s="957"/>
      <c r="N34" s="406">
        <v>0</v>
      </c>
      <c r="O34" s="407">
        <f t="shared" si="0"/>
        <v>0</v>
      </c>
      <c r="P34" s="957"/>
      <c r="Q34" s="408">
        <v>0</v>
      </c>
      <c r="R34" s="409" t="s">
        <v>18</v>
      </c>
      <c r="S34" s="410">
        <f t="shared" si="1"/>
        <v>0</v>
      </c>
      <c r="T34" s="1053"/>
      <c r="U34" s="411">
        <v>0</v>
      </c>
      <c r="V34" s="412" t="s">
        <v>18</v>
      </c>
      <c r="W34" s="413">
        <f t="shared" si="2"/>
        <v>0</v>
      </c>
      <c r="X34" s="1053"/>
      <c r="Y34" s="414">
        <v>0</v>
      </c>
      <c r="Z34" s="415" t="s">
        <v>18</v>
      </c>
      <c r="AA34" s="416">
        <f t="shared" si="3"/>
        <v>0</v>
      </c>
      <c r="AB34" s="1053"/>
      <c r="AC34" s="411">
        <v>0</v>
      </c>
      <c r="AD34" s="412" t="s">
        <v>18</v>
      </c>
      <c r="AE34" s="413">
        <f t="shared" si="4"/>
        <v>0</v>
      </c>
      <c r="AF34" s="1053"/>
      <c r="AG34" s="408">
        <v>0</v>
      </c>
      <c r="AH34" s="409" t="s">
        <v>18</v>
      </c>
      <c r="AI34" s="410">
        <f t="shared" si="5"/>
        <v>0</v>
      </c>
      <c r="AJ34" s="1053"/>
      <c r="AK34" s="417">
        <f t="shared" si="6"/>
        <v>0</v>
      </c>
      <c r="AL34" s="959"/>
      <c r="AM34" s="959"/>
      <c r="AN34" s="392"/>
      <c r="AO34" s="418">
        <f>'COST MATCH BUDGET'!AH35</f>
        <v>0</v>
      </c>
      <c r="AP34" s="392"/>
    </row>
    <row r="35" spans="1:42" x14ac:dyDescent="0.3">
      <c r="A35" s="824"/>
      <c r="B35" s="805" t="s">
        <v>23</v>
      </c>
      <c r="C35" s="389" t="str">
        <f>C34</f>
        <v>Insert Name</v>
      </c>
      <c r="D35" s="957" t="s">
        <v>525</v>
      </c>
      <c r="E35" s="957"/>
      <c r="F35" s="957"/>
      <c r="G35" s="957"/>
      <c r="H35" s="957"/>
      <c r="I35" s="957"/>
      <c r="J35" s="957"/>
      <c r="K35" s="957"/>
      <c r="L35" s="957"/>
      <c r="M35" s="957"/>
      <c r="N35" s="406">
        <v>0</v>
      </c>
      <c r="O35" s="407">
        <f t="shared" si="0"/>
        <v>0</v>
      </c>
      <c r="P35" s="957"/>
      <c r="Q35" s="408">
        <v>0</v>
      </c>
      <c r="R35" s="409" t="s">
        <v>18</v>
      </c>
      <c r="S35" s="410">
        <f t="shared" si="1"/>
        <v>0</v>
      </c>
      <c r="T35" s="1053"/>
      <c r="U35" s="411">
        <v>0</v>
      </c>
      <c r="V35" s="412" t="s">
        <v>18</v>
      </c>
      <c r="W35" s="413">
        <f t="shared" si="2"/>
        <v>0</v>
      </c>
      <c r="X35" s="1053"/>
      <c r="Y35" s="414">
        <v>0</v>
      </c>
      <c r="Z35" s="415" t="s">
        <v>18</v>
      </c>
      <c r="AA35" s="416">
        <f t="shared" si="3"/>
        <v>0</v>
      </c>
      <c r="AB35" s="1053"/>
      <c r="AC35" s="411">
        <v>0</v>
      </c>
      <c r="AD35" s="412" t="s">
        <v>18</v>
      </c>
      <c r="AE35" s="413">
        <f t="shared" si="4"/>
        <v>0</v>
      </c>
      <c r="AF35" s="1053"/>
      <c r="AG35" s="408">
        <v>0</v>
      </c>
      <c r="AH35" s="409" t="s">
        <v>18</v>
      </c>
      <c r="AI35" s="410">
        <f t="shared" si="5"/>
        <v>0</v>
      </c>
      <c r="AJ35" s="1053"/>
      <c r="AK35" s="417">
        <f t="shared" si="6"/>
        <v>0</v>
      </c>
      <c r="AL35" s="959"/>
      <c r="AM35" s="959"/>
      <c r="AN35" s="392"/>
      <c r="AO35" s="418">
        <f>'COST MATCH BUDGET'!AH36</f>
        <v>0</v>
      </c>
      <c r="AP35" s="392"/>
    </row>
    <row r="36" spans="1:42" ht="6" customHeight="1" thickBot="1" x14ac:dyDescent="0.35">
      <c r="A36" s="981"/>
      <c r="B36" s="981"/>
      <c r="C36" s="981"/>
      <c r="D36" s="981"/>
      <c r="E36" s="981"/>
      <c r="F36" s="981"/>
      <c r="G36" s="981"/>
      <c r="H36" s="981"/>
      <c r="I36" s="981"/>
      <c r="J36" s="981"/>
      <c r="K36" s="981"/>
      <c r="L36" s="981"/>
      <c r="M36" s="981"/>
      <c r="N36" s="981"/>
      <c r="O36" s="981"/>
      <c r="P36" s="957"/>
      <c r="Q36" s="957"/>
      <c r="R36" s="957"/>
      <c r="S36" s="957"/>
      <c r="T36" s="1053"/>
      <c r="U36" s="957"/>
      <c r="V36" s="957"/>
      <c r="W36" s="957"/>
      <c r="X36" s="1053"/>
      <c r="Y36" s="957"/>
      <c r="Z36" s="957"/>
      <c r="AA36" s="957"/>
      <c r="AB36" s="1053"/>
      <c r="AC36" s="957"/>
      <c r="AD36" s="957"/>
      <c r="AE36" s="957"/>
      <c r="AF36" s="1053"/>
      <c r="AG36" s="957"/>
      <c r="AH36" s="957"/>
      <c r="AI36" s="957"/>
      <c r="AJ36" s="1053"/>
      <c r="AK36" s="957"/>
      <c r="AL36" s="959"/>
      <c r="AM36" s="959"/>
      <c r="AN36" s="392"/>
      <c r="AO36" s="486"/>
      <c r="AP36" s="392"/>
    </row>
    <row r="37" spans="1:42" s="395" customFormat="1" ht="13.5" customHeight="1" thickBot="1" x14ac:dyDescent="0.3">
      <c r="A37" s="1109" t="s">
        <v>593</v>
      </c>
      <c r="B37" s="1110"/>
      <c r="C37" s="1110"/>
      <c r="D37" s="1110"/>
      <c r="E37" s="1110"/>
      <c r="F37" s="1110"/>
      <c r="G37" s="1110"/>
      <c r="H37" s="1110"/>
      <c r="I37" s="1110"/>
      <c r="J37" s="1110"/>
      <c r="K37" s="1110"/>
      <c r="L37" s="1110"/>
      <c r="M37" s="878"/>
      <c r="N37" s="876" t="s">
        <v>9</v>
      </c>
      <c r="O37" s="877" t="s">
        <v>27</v>
      </c>
      <c r="P37" s="957"/>
      <c r="Q37" s="957"/>
      <c r="R37" s="957"/>
      <c r="S37" s="957"/>
      <c r="T37" s="1053"/>
      <c r="U37" s="957"/>
      <c r="V37" s="957"/>
      <c r="W37" s="957"/>
      <c r="X37" s="1053"/>
      <c r="Y37" s="957"/>
      <c r="Z37" s="957"/>
      <c r="AA37" s="957"/>
      <c r="AB37" s="1053"/>
      <c r="AC37" s="957"/>
      <c r="AD37" s="957"/>
      <c r="AE37" s="957"/>
      <c r="AF37" s="1053"/>
      <c r="AG37" s="957"/>
      <c r="AH37" s="957"/>
      <c r="AI37" s="957"/>
      <c r="AJ37" s="1053"/>
      <c r="AK37" s="957"/>
      <c r="AL37" s="959"/>
      <c r="AM37" s="959"/>
      <c r="AN37" s="398"/>
      <c r="AO37" s="488"/>
      <c r="AP37" s="398"/>
    </row>
    <row r="38" spans="1:42" ht="12.75" customHeight="1" x14ac:dyDescent="0.3">
      <c r="B38" s="808" t="s">
        <v>563</v>
      </c>
      <c r="C38" s="808" t="s">
        <v>562</v>
      </c>
      <c r="D38" s="1116" t="s">
        <v>157</v>
      </c>
      <c r="E38" s="1116"/>
      <c r="F38" s="1116"/>
      <c r="G38" s="1116"/>
      <c r="H38" s="1116"/>
      <c r="I38" s="1116"/>
      <c r="J38" s="1116"/>
      <c r="K38" s="1116"/>
      <c r="L38" s="1116"/>
      <c r="M38" s="1116"/>
      <c r="N38" s="1116"/>
      <c r="O38" s="1116"/>
      <c r="P38" s="957"/>
      <c r="Q38" s="957"/>
      <c r="R38" s="957"/>
      <c r="S38" s="957"/>
      <c r="T38" s="1053"/>
      <c r="U38" s="957"/>
      <c r="V38" s="957"/>
      <c r="W38" s="957"/>
      <c r="X38" s="1053"/>
      <c r="Y38" s="957"/>
      <c r="Z38" s="957"/>
      <c r="AA38" s="957"/>
      <c r="AB38" s="1053"/>
      <c r="AC38" s="957"/>
      <c r="AD38" s="957"/>
      <c r="AE38" s="957"/>
      <c r="AF38" s="1053"/>
      <c r="AG38" s="957"/>
      <c r="AH38" s="957"/>
      <c r="AI38" s="957"/>
      <c r="AJ38" s="1053"/>
      <c r="AK38" s="957"/>
      <c r="AL38" s="959"/>
      <c r="AM38" s="959"/>
      <c r="AN38" s="392"/>
      <c r="AO38" s="402"/>
      <c r="AP38" s="392"/>
    </row>
    <row r="39" spans="1:42" x14ac:dyDescent="0.3">
      <c r="A39" s="823" t="s">
        <v>22</v>
      </c>
      <c r="B39" s="810" t="s">
        <v>28</v>
      </c>
      <c r="C39" s="393" t="s">
        <v>20</v>
      </c>
      <c r="D39" s="957" t="s">
        <v>571</v>
      </c>
      <c r="E39" s="957"/>
      <c r="F39" s="957"/>
      <c r="G39" s="957"/>
      <c r="H39" s="957"/>
      <c r="I39" s="957"/>
      <c r="J39" s="957"/>
      <c r="K39" s="957"/>
      <c r="L39" s="957"/>
      <c r="M39" s="957"/>
      <c r="N39" s="406">
        <v>0</v>
      </c>
      <c r="O39" s="407">
        <f>SUM(N39/12)</f>
        <v>0</v>
      </c>
      <c r="P39" s="957"/>
      <c r="Q39" s="408">
        <v>0</v>
      </c>
      <c r="R39" s="409" t="s">
        <v>18</v>
      </c>
      <c r="S39" s="410">
        <f>O39*Q39</f>
        <v>0</v>
      </c>
      <c r="T39" s="1053"/>
      <c r="U39" s="411">
        <v>0</v>
      </c>
      <c r="V39" s="412" t="s">
        <v>18</v>
      </c>
      <c r="W39" s="413">
        <f>O39*U39*1.05</f>
        <v>0</v>
      </c>
      <c r="X39" s="1053"/>
      <c r="Y39" s="414">
        <v>0</v>
      </c>
      <c r="Z39" s="415" t="s">
        <v>18</v>
      </c>
      <c r="AA39" s="416">
        <f>O39*Y39*1.05*1.05</f>
        <v>0</v>
      </c>
      <c r="AB39" s="1053"/>
      <c r="AC39" s="411">
        <v>0</v>
      </c>
      <c r="AD39" s="412" t="s">
        <v>18</v>
      </c>
      <c r="AE39" s="413">
        <f>O39*AC39*1.05*1.05*1.05</f>
        <v>0</v>
      </c>
      <c r="AF39" s="1053"/>
      <c r="AG39" s="408">
        <v>0</v>
      </c>
      <c r="AH39" s="409" t="s">
        <v>18</v>
      </c>
      <c r="AI39" s="410">
        <f>O39*AG39*1.05*1.05*1.05*1.05</f>
        <v>0</v>
      </c>
      <c r="AJ39" s="1053"/>
      <c r="AK39" s="417">
        <f>S39+W39+AA39+AE39+AI39</f>
        <v>0</v>
      </c>
      <c r="AL39" s="959"/>
      <c r="AM39" s="959"/>
      <c r="AN39" s="392"/>
      <c r="AO39" s="418">
        <f>'COST MATCH BUDGET'!AH39</f>
        <v>0</v>
      </c>
      <c r="AP39" s="392"/>
    </row>
    <row r="40" spans="1:42" x14ac:dyDescent="0.3">
      <c r="A40" s="823" t="s">
        <v>24</v>
      </c>
      <c r="B40" s="810" t="s">
        <v>28</v>
      </c>
      <c r="C40" s="393" t="s">
        <v>20</v>
      </c>
      <c r="D40" s="957" t="s">
        <v>571</v>
      </c>
      <c r="E40" s="957"/>
      <c r="F40" s="957"/>
      <c r="G40" s="957"/>
      <c r="H40" s="957"/>
      <c r="I40" s="957"/>
      <c r="J40" s="957"/>
      <c r="K40" s="957"/>
      <c r="L40" s="957"/>
      <c r="M40" s="957"/>
      <c r="N40" s="406">
        <v>0</v>
      </c>
      <c r="O40" s="407">
        <f>SUM(N40/12)</f>
        <v>0</v>
      </c>
      <c r="P40" s="957"/>
      <c r="Q40" s="408">
        <v>0</v>
      </c>
      <c r="R40" s="409" t="s">
        <v>18</v>
      </c>
      <c r="S40" s="410">
        <f>O40*Q40</f>
        <v>0</v>
      </c>
      <c r="T40" s="1053"/>
      <c r="U40" s="411">
        <v>0</v>
      </c>
      <c r="V40" s="412" t="s">
        <v>18</v>
      </c>
      <c r="W40" s="413">
        <f>O40*U40*1.05</f>
        <v>0</v>
      </c>
      <c r="X40" s="1053"/>
      <c r="Y40" s="414">
        <v>0</v>
      </c>
      <c r="Z40" s="415" t="s">
        <v>18</v>
      </c>
      <c r="AA40" s="416">
        <f>O40*Y40*1.05*1.05</f>
        <v>0</v>
      </c>
      <c r="AB40" s="1053"/>
      <c r="AC40" s="411">
        <v>0</v>
      </c>
      <c r="AD40" s="412" t="s">
        <v>18</v>
      </c>
      <c r="AE40" s="413">
        <f>O40*AC40*1.05*1.05*1.05</f>
        <v>0</v>
      </c>
      <c r="AF40" s="1053"/>
      <c r="AG40" s="408">
        <v>0</v>
      </c>
      <c r="AH40" s="409" t="s">
        <v>18</v>
      </c>
      <c r="AI40" s="410">
        <f>O40*AG40*1.05*1.05*1.05*1.05</f>
        <v>0</v>
      </c>
      <c r="AJ40" s="1053"/>
      <c r="AK40" s="417">
        <f>S40+W40+AA40+AE40+AI40</f>
        <v>0</v>
      </c>
      <c r="AL40" s="959"/>
      <c r="AM40" s="959"/>
      <c r="AN40" s="392"/>
      <c r="AO40" s="418">
        <f>'COST MATCH BUDGET'!AH40</f>
        <v>0</v>
      </c>
      <c r="AP40" s="392"/>
    </row>
    <row r="41" spans="1:42" x14ac:dyDescent="0.3">
      <c r="A41" s="823" t="s">
        <v>25</v>
      </c>
      <c r="B41" s="810" t="s">
        <v>28</v>
      </c>
      <c r="C41" s="393" t="s">
        <v>20</v>
      </c>
      <c r="D41" s="957" t="s">
        <v>571</v>
      </c>
      <c r="E41" s="957"/>
      <c r="F41" s="957"/>
      <c r="G41" s="957"/>
      <c r="H41" s="957"/>
      <c r="I41" s="957"/>
      <c r="J41" s="957"/>
      <c r="K41" s="957"/>
      <c r="L41" s="957"/>
      <c r="M41" s="957"/>
      <c r="N41" s="406">
        <v>0</v>
      </c>
      <c r="O41" s="407">
        <f>SUM(N41/12)</f>
        <v>0</v>
      </c>
      <c r="P41" s="957"/>
      <c r="Q41" s="408">
        <v>0</v>
      </c>
      <c r="R41" s="409" t="s">
        <v>18</v>
      </c>
      <c r="S41" s="410">
        <f>O41*Q41</f>
        <v>0</v>
      </c>
      <c r="T41" s="1053"/>
      <c r="U41" s="411">
        <v>0</v>
      </c>
      <c r="V41" s="412" t="s">
        <v>18</v>
      </c>
      <c r="W41" s="413">
        <f>O41*U41*1.05</f>
        <v>0</v>
      </c>
      <c r="X41" s="1053"/>
      <c r="Y41" s="414">
        <v>0</v>
      </c>
      <c r="Z41" s="415" t="s">
        <v>18</v>
      </c>
      <c r="AA41" s="416">
        <f>O41*Y41*1.05*1.05</f>
        <v>0</v>
      </c>
      <c r="AB41" s="1053"/>
      <c r="AC41" s="411">
        <v>0</v>
      </c>
      <c r="AD41" s="412" t="s">
        <v>18</v>
      </c>
      <c r="AE41" s="413">
        <f>O41*AC41*1.05*1.05*1.05</f>
        <v>0</v>
      </c>
      <c r="AF41" s="1053"/>
      <c r="AG41" s="408">
        <v>0</v>
      </c>
      <c r="AH41" s="409" t="s">
        <v>18</v>
      </c>
      <c r="AI41" s="410">
        <f>O41*AG41*1.05*1.05*1.05*1.05</f>
        <v>0</v>
      </c>
      <c r="AJ41" s="1053"/>
      <c r="AK41" s="417">
        <f>S41+W41+AA41+AE41+AI41</f>
        <v>0</v>
      </c>
      <c r="AL41" s="959"/>
      <c r="AM41" s="959"/>
      <c r="AN41" s="392"/>
      <c r="AO41" s="418">
        <f>'COST MATCH BUDGET'!AH41</f>
        <v>0</v>
      </c>
      <c r="AP41" s="392"/>
    </row>
    <row r="42" spans="1:42" x14ac:dyDescent="0.3">
      <c r="A42" s="823" t="s">
        <v>26</v>
      </c>
      <c r="B42" s="810" t="s">
        <v>28</v>
      </c>
      <c r="C42" s="393" t="s">
        <v>20</v>
      </c>
      <c r="D42" s="957" t="s">
        <v>571</v>
      </c>
      <c r="E42" s="957"/>
      <c r="F42" s="957"/>
      <c r="G42" s="957"/>
      <c r="H42" s="957"/>
      <c r="I42" s="957"/>
      <c r="J42" s="957"/>
      <c r="K42" s="957"/>
      <c r="L42" s="957"/>
      <c r="M42" s="957"/>
      <c r="N42" s="406">
        <v>0</v>
      </c>
      <c r="O42" s="407">
        <f>SUM(N42/12)</f>
        <v>0</v>
      </c>
      <c r="P42" s="957"/>
      <c r="Q42" s="408">
        <v>0</v>
      </c>
      <c r="R42" s="409" t="s">
        <v>18</v>
      </c>
      <c r="S42" s="410">
        <f>O42*Q42</f>
        <v>0</v>
      </c>
      <c r="T42" s="1053"/>
      <c r="U42" s="411">
        <v>0</v>
      </c>
      <c r="V42" s="412" t="s">
        <v>18</v>
      </c>
      <c r="W42" s="413">
        <f>O42*U42*1.05</f>
        <v>0</v>
      </c>
      <c r="X42" s="1053"/>
      <c r="Y42" s="414">
        <v>0</v>
      </c>
      <c r="Z42" s="415" t="s">
        <v>18</v>
      </c>
      <c r="AA42" s="416">
        <f>O42*Y42*1.05*1.05</f>
        <v>0</v>
      </c>
      <c r="AB42" s="1053"/>
      <c r="AC42" s="411">
        <v>0</v>
      </c>
      <c r="AD42" s="412" t="s">
        <v>18</v>
      </c>
      <c r="AE42" s="413">
        <f>O42*AC42*1.05*1.05*1.05</f>
        <v>0</v>
      </c>
      <c r="AF42" s="1053"/>
      <c r="AG42" s="408">
        <v>0</v>
      </c>
      <c r="AH42" s="409" t="s">
        <v>18</v>
      </c>
      <c r="AI42" s="410">
        <f>O42*AG42*1.05*1.05*1.05*1.05</f>
        <v>0</v>
      </c>
      <c r="AJ42" s="1053"/>
      <c r="AK42" s="417">
        <f>S42+W42+AA42+AE42+AI42</f>
        <v>0</v>
      </c>
      <c r="AL42" s="959"/>
      <c r="AM42" s="959"/>
      <c r="AN42" s="392"/>
      <c r="AO42" s="418">
        <f>'COST MATCH BUDGET'!AH42</f>
        <v>0</v>
      </c>
      <c r="AP42" s="392"/>
    </row>
    <row r="43" spans="1:42" ht="14.25" customHeight="1" x14ac:dyDescent="0.3">
      <c r="A43" s="1079" t="s">
        <v>577</v>
      </c>
      <c r="B43" s="1079"/>
      <c r="C43" s="1079"/>
      <c r="D43" s="1079"/>
      <c r="E43" s="1079"/>
      <c r="F43" s="1079"/>
      <c r="G43" s="1079"/>
      <c r="H43" s="1079"/>
      <c r="I43" s="1079"/>
      <c r="J43" s="1079"/>
      <c r="K43" s="1079"/>
      <c r="L43" s="1079"/>
      <c r="M43" s="1079"/>
      <c r="N43" s="1079"/>
      <c r="O43" s="1079"/>
      <c r="P43" s="957"/>
      <c r="Q43" s="1051"/>
      <c r="R43" s="1051"/>
      <c r="S43" s="1051"/>
      <c r="T43" s="1053"/>
      <c r="U43" s="1051"/>
      <c r="V43" s="1051"/>
      <c r="W43" s="1051"/>
      <c r="X43" s="1053"/>
      <c r="Y43" s="1051"/>
      <c r="Z43" s="1051"/>
      <c r="AA43" s="1051"/>
      <c r="AB43" s="1053"/>
      <c r="AC43" s="1051"/>
      <c r="AD43" s="1051"/>
      <c r="AE43" s="1051"/>
      <c r="AF43" s="1053"/>
      <c r="AG43" s="1051"/>
      <c r="AH43" s="1051"/>
      <c r="AI43" s="1051"/>
      <c r="AJ43" s="1053"/>
      <c r="AK43" s="847"/>
      <c r="AL43" s="959"/>
      <c r="AM43" s="959"/>
      <c r="AN43" s="392"/>
      <c r="AO43" s="421"/>
      <c r="AP43" s="392"/>
    </row>
    <row r="44" spans="1:42" x14ac:dyDescent="0.3">
      <c r="A44" s="823" t="s">
        <v>22</v>
      </c>
      <c r="B44" s="810" t="s">
        <v>28</v>
      </c>
      <c r="C44" s="393" t="s">
        <v>20</v>
      </c>
      <c r="D44" s="957" t="s">
        <v>529</v>
      </c>
      <c r="E44" s="957"/>
      <c r="F44" s="957"/>
      <c r="G44" s="957"/>
      <c r="H44" s="957"/>
      <c r="I44" s="957"/>
      <c r="J44" s="957"/>
      <c r="K44" s="957"/>
      <c r="L44" s="957"/>
      <c r="M44" s="957"/>
      <c r="N44" s="406">
        <v>0</v>
      </c>
      <c r="O44" s="407">
        <f t="shared" ref="O44:O49" si="7">SUM(N44/12)</f>
        <v>0</v>
      </c>
      <c r="P44" s="957"/>
      <c r="Q44" s="408">
        <v>0</v>
      </c>
      <c r="R44" s="409" t="s">
        <v>18</v>
      </c>
      <c r="S44" s="410">
        <f t="shared" ref="S44:S49" si="8">O44*Q44</f>
        <v>0</v>
      </c>
      <c r="T44" s="1053"/>
      <c r="U44" s="411">
        <v>0</v>
      </c>
      <c r="V44" s="412" t="s">
        <v>18</v>
      </c>
      <c r="W44" s="413">
        <f t="shared" ref="W44:W49" si="9">O44*U44*1.05</f>
        <v>0</v>
      </c>
      <c r="X44" s="1053"/>
      <c r="Y44" s="414">
        <v>0</v>
      </c>
      <c r="Z44" s="415" t="s">
        <v>18</v>
      </c>
      <c r="AA44" s="416">
        <f t="shared" ref="AA44:AA49" si="10">O44*Y44*1.05*1.05</f>
        <v>0</v>
      </c>
      <c r="AB44" s="1053"/>
      <c r="AC44" s="411">
        <v>0</v>
      </c>
      <c r="AD44" s="412" t="s">
        <v>18</v>
      </c>
      <c r="AE44" s="413">
        <f t="shared" ref="AE44:AE49" si="11">O44*AC44*1.05*1.05*1.05</f>
        <v>0</v>
      </c>
      <c r="AF44" s="1053"/>
      <c r="AG44" s="408">
        <v>0</v>
      </c>
      <c r="AH44" s="409" t="s">
        <v>18</v>
      </c>
      <c r="AI44" s="410">
        <f t="shared" ref="AI44:AI49" si="12">O44*AG44*1.05*1.05*1.05*1.05</f>
        <v>0</v>
      </c>
      <c r="AJ44" s="1053"/>
      <c r="AK44" s="417">
        <f t="shared" ref="AK44:AK49" si="13">S44+W44+AA44+AE44+AI44</f>
        <v>0</v>
      </c>
      <c r="AL44" s="959"/>
      <c r="AM44" s="959"/>
      <c r="AN44" s="392"/>
      <c r="AO44" s="418">
        <f>'COST MATCH BUDGET'!AH44</f>
        <v>0</v>
      </c>
      <c r="AP44" s="392"/>
    </row>
    <row r="45" spans="1:42" x14ac:dyDescent="0.3">
      <c r="A45" s="823" t="s">
        <v>24</v>
      </c>
      <c r="B45" s="810" t="s">
        <v>28</v>
      </c>
      <c r="C45" s="393" t="s">
        <v>20</v>
      </c>
      <c r="D45" s="957" t="s">
        <v>529</v>
      </c>
      <c r="E45" s="957"/>
      <c r="F45" s="957"/>
      <c r="G45" s="957"/>
      <c r="H45" s="957"/>
      <c r="I45" s="957"/>
      <c r="J45" s="957"/>
      <c r="K45" s="957"/>
      <c r="L45" s="957"/>
      <c r="M45" s="957"/>
      <c r="N45" s="406">
        <v>0</v>
      </c>
      <c r="O45" s="407">
        <f t="shared" si="7"/>
        <v>0</v>
      </c>
      <c r="P45" s="957"/>
      <c r="Q45" s="408">
        <v>0</v>
      </c>
      <c r="R45" s="409" t="s">
        <v>18</v>
      </c>
      <c r="S45" s="410">
        <f t="shared" si="8"/>
        <v>0</v>
      </c>
      <c r="T45" s="1053"/>
      <c r="U45" s="411">
        <v>0</v>
      </c>
      <c r="V45" s="412" t="s">
        <v>18</v>
      </c>
      <c r="W45" s="413">
        <f t="shared" si="9"/>
        <v>0</v>
      </c>
      <c r="X45" s="1053"/>
      <c r="Y45" s="414">
        <v>0</v>
      </c>
      <c r="Z45" s="415" t="s">
        <v>18</v>
      </c>
      <c r="AA45" s="416">
        <f t="shared" si="10"/>
        <v>0</v>
      </c>
      <c r="AB45" s="1053"/>
      <c r="AC45" s="411">
        <v>0</v>
      </c>
      <c r="AD45" s="412" t="s">
        <v>18</v>
      </c>
      <c r="AE45" s="413">
        <f t="shared" si="11"/>
        <v>0</v>
      </c>
      <c r="AF45" s="1053"/>
      <c r="AG45" s="408">
        <v>0</v>
      </c>
      <c r="AH45" s="409" t="s">
        <v>18</v>
      </c>
      <c r="AI45" s="410">
        <f t="shared" si="12"/>
        <v>0</v>
      </c>
      <c r="AJ45" s="1053"/>
      <c r="AK45" s="417">
        <f t="shared" si="13"/>
        <v>0</v>
      </c>
      <c r="AL45" s="959"/>
      <c r="AM45" s="959"/>
      <c r="AN45" s="392"/>
      <c r="AO45" s="418">
        <f>'COST MATCH BUDGET'!AH45</f>
        <v>0</v>
      </c>
      <c r="AP45" s="392"/>
    </row>
    <row r="46" spans="1:42" x14ac:dyDescent="0.3">
      <c r="A46" s="823" t="s">
        <v>25</v>
      </c>
      <c r="B46" s="810" t="s">
        <v>28</v>
      </c>
      <c r="C46" s="393" t="s">
        <v>20</v>
      </c>
      <c r="D46" s="957" t="s">
        <v>529</v>
      </c>
      <c r="E46" s="957"/>
      <c r="F46" s="957"/>
      <c r="G46" s="957"/>
      <c r="H46" s="957"/>
      <c r="I46" s="957"/>
      <c r="J46" s="957"/>
      <c r="K46" s="957"/>
      <c r="L46" s="957"/>
      <c r="M46" s="957"/>
      <c r="N46" s="406">
        <v>0</v>
      </c>
      <c r="O46" s="407">
        <f t="shared" si="7"/>
        <v>0</v>
      </c>
      <c r="P46" s="957"/>
      <c r="Q46" s="408">
        <v>0</v>
      </c>
      <c r="R46" s="409" t="s">
        <v>18</v>
      </c>
      <c r="S46" s="410">
        <f t="shared" si="8"/>
        <v>0</v>
      </c>
      <c r="T46" s="1053"/>
      <c r="U46" s="411">
        <v>0</v>
      </c>
      <c r="V46" s="412" t="s">
        <v>18</v>
      </c>
      <c r="W46" s="413">
        <f t="shared" si="9"/>
        <v>0</v>
      </c>
      <c r="X46" s="1053"/>
      <c r="Y46" s="414">
        <v>0</v>
      </c>
      <c r="Z46" s="415" t="s">
        <v>18</v>
      </c>
      <c r="AA46" s="416">
        <f t="shared" si="10"/>
        <v>0</v>
      </c>
      <c r="AB46" s="1053"/>
      <c r="AC46" s="411">
        <v>0</v>
      </c>
      <c r="AD46" s="412" t="s">
        <v>18</v>
      </c>
      <c r="AE46" s="413">
        <f t="shared" si="11"/>
        <v>0</v>
      </c>
      <c r="AF46" s="1053"/>
      <c r="AG46" s="408">
        <v>0</v>
      </c>
      <c r="AH46" s="409" t="s">
        <v>18</v>
      </c>
      <c r="AI46" s="410">
        <f t="shared" si="12"/>
        <v>0</v>
      </c>
      <c r="AJ46" s="1053"/>
      <c r="AK46" s="417">
        <f t="shared" si="13"/>
        <v>0</v>
      </c>
      <c r="AL46" s="959"/>
      <c r="AM46" s="959"/>
      <c r="AN46" s="392"/>
      <c r="AO46" s="418">
        <f>'COST MATCH BUDGET'!AH46</f>
        <v>0</v>
      </c>
      <c r="AP46" s="392"/>
    </row>
    <row r="47" spans="1:42" x14ac:dyDescent="0.3">
      <c r="A47" s="823" t="s">
        <v>26</v>
      </c>
      <c r="B47" s="810" t="s">
        <v>28</v>
      </c>
      <c r="C47" s="393" t="s">
        <v>20</v>
      </c>
      <c r="D47" s="957" t="s">
        <v>529</v>
      </c>
      <c r="E47" s="957"/>
      <c r="F47" s="957"/>
      <c r="G47" s="957"/>
      <c r="H47" s="957"/>
      <c r="I47" s="957"/>
      <c r="J47" s="957"/>
      <c r="K47" s="957"/>
      <c r="L47" s="957"/>
      <c r="M47" s="957"/>
      <c r="N47" s="406">
        <v>0</v>
      </c>
      <c r="O47" s="407">
        <f t="shared" si="7"/>
        <v>0</v>
      </c>
      <c r="P47" s="957"/>
      <c r="Q47" s="408">
        <v>0</v>
      </c>
      <c r="R47" s="409" t="s">
        <v>18</v>
      </c>
      <c r="S47" s="410">
        <f t="shared" si="8"/>
        <v>0</v>
      </c>
      <c r="T47" s="1053"/>
      <c r="U47" s="411">
        <v>0</v>
      </c>
      <c r="V47" s="412" t="s">
        <v>18</v>
      </c>
      <c r="W47" s="413">
        <f t="shared" si="9"/>
        <v>0</v>
      </c>
      <c r="X47" s="1053"/>
      <c r="Y47" s="414">
        <v>0</v>
      </c>
      <c r="Z47" s="415" t="s">
        <v>18</v>
      </c>
      <c r="AA47" s="416">
        <f t="shared" si="10"/>
        <v>0</v>
      </c>
      <c r="AB47" s="1053"/>
      <c r="AC47" s="411">
        <v>0</v>
      </c>
      <c r="AD47" s="412" t="s">
        <v>18</v>
      </c>
      <c r="AE47" s="413">
        <f t="shared" si="11"/>
        <v>0</v>
      </c>
      <c r="AF47" s="1053"/>
      <c r="AG47" s="408">
        <v>0</v>
      </c>
      <c r="AH47" s="409" t="s">
        <v>18</v>
      </c>
      <c r="AI47" s="410">
        <f t="shared" si="12"/>
        <v>0</v>
      </c>
      <c r="AJ47" s="1053"/>
      <c r="AK47" s="417">
        <f t="shared" si="13"/>
        <v>0</v>
      </c>
      <c r="AL47" s="959"/>
      <c r="AM47" s="959"/>
      <c r="AN47" s="392"/>
      <c r="AO47" s="418">
        <f>'COST MATCH BUDGET'!AH47</f>
        <v>0</v>
      </c>
      <c r="AP47" s="392"/>
    </row>
    <row r="48" spans="1:42" x14ac:dyDescent="0.3">
      <c r="A48" s="823" t="s">
        <v>29</v>
      </c>
      <c r="B48" s="810" t="s">
        <v>28</v>
      </c>
      <c r="C48" s="393" t="s">
        <v>20</v>
      </c>
      <c r="D48" s="957" t="s">
        <v>529</v>
      </c>
      <c r="E48" s="957"/>
      <c r="F48" s="957"/>
      <c r="G48" s="957"/>
      <c r="H48" s="957"/>
      <c r="I48" s="957"/>
      <c r="J48" s="957"/>
      <c r="K48" s="957"/>
      <c r="L48" s="957"/>
      <c r="M48" s="957"/>
      <c r="N48" s="406">
        <v>0</v>
      </c>
      <c r="O48" s="407">
        <f t="shared" si="7"/>
        <v>0</v>
      </c>
      <c r="P48" s="957"/>
      <c r="Q48" s="492">
        <v>0</v>
      </c>
      <c r="R48" s="493" t="s">
        <v>18</v>
      </c>
      <c r="S48" s="410">
        <f t="shared" si="8"/>
        <v>0</v>
      </c>
      <c r="T48" s="1053"/>
      <c r="U48" s="411">
        <v>0</v>
      </c>
      <c r="V48" s="412" t="s">
        <v>18</v>
      </c>
      <c r="W48" s="413">
        <f t="shared" si="9"/>
        <v>0</v>
      </c>
      <c r="X48" s="1053"/>
      <c r="Y48" s="414">
        <v>0</v>
      </c>
      <c r="Z48" s="415" t="s">
        <v>18</v>
      </c>
      <c r="AA48" s="416">
        <f t="shared" si="10"/>
        <v>0</v>
      </c>
      <c r="AB48" s="1053"/>
      <c r="AC48" s="411">
        <v>0</v>
      </c>
      <c r="AD48" s="412" t="s">
        <v>18</v>
      </c>
      <c r="AE48" s="413">
        <f t="shared" si="11"/>
        <v>0</v>
      </c>
      <c r="AF48" s="1053"/>
      <c r="AG48" s="408">
        <v>0</v>
      </c>
      <c r="AH48" s="409" t="s">
        <v>18</v>
      </c>
      <c r="AI48" s="410">
        <f t="shared" si="12"/>
        <v>0</v>
      </c>
      <c r="AJ48" s="1053"/>
      <c r="AK48" s="417">
        <f t="shared" si="13"/>
        <v>0</v>
      </c>
      <c r="AL48" s="959"/>
      <c r="AM48" s="959"/>
      <c r="AN48" s="392"/>
      <c r="AO48" s="418">
        <f>'COST MATCH BUDGET'!AH48</f>
        <v>0</v>
      </c>
      <c r="AP48" s="392"/>
    </row>
    <row r="49" spans="1:42" x14ac:dyDescent="0.3">
      <c r="A49" s="823" t="s">
        <v>30</v>
      </c>
      <c r="B49" s="810" t="s">
        <v>28</v>
      </c>
      <c r="C49" s="393" t="s">
        <v>20</v>
      </c>
      <c r="D49" s="957" t="s">
        <v>529</v>
      </c>
      <c r="E49" s="957"/>
      <c r="F49" s="957"/>
      <c r="G49" s="957"/>
      <c r="H49" s="957"/>
      <c r="I49" s="957"/>
      <c r="J49" s="957"/>
      <c r="K49" s="957"/>
      <c r="L49" s="957"/>
      <c r="M49" s="957"/>
      <c r="N49" s="406">
        <v>0</v>
      </c>
      <c r="O49" s="407">
        <f t="shared" si="7"/>
        <v>0</v>
      </c>
      <c r="P49" s="957"/>
      <c r="Q49" s="492">
        <v>0</v>
      </c>
      <c r="R49" s="493" t="s">
        <v>18</v>
      </c>
      <c r="S49" s="410">
        <f t="shared" si="8"/>
        <v>0</v>
      </c>
      <c r="T49" s="1053"/>
      <c r="U49" s="411">
        <v>0</v>
      </c>
      <c r="V49" s="412" t="s">
        <v>18</v>
      </c>
      <c r="W49" s="413">
        <f t="shared" si="9"/>
        <v>0</v>
      </c>
      <c r="X49" s="1053"/>
      <c r="Y49" s="414">
        <v>0</v>
      </c>
      <c r="Z49" s="415" t="s">
        <v>18</v>
      </c>
      <c r="AA49" s="416">
        <f t="shared" si="10"/>
        <v>0</v>
      </c>
      <c r="AB49" s="1053"/>
      <c r="AC49" s="411">
        <v>0</v>
      </c>
      <c r="AD49" s="412" t="s">
        <v>18</v>
      </c>
      <c r="AE49" s="413">
        <f t="shared" si="11"/>
        <v>0</v>
      </c>
      <c r="AF49" s="1053"/>
      <c r="AG49" s="408">
        <v>0</v>
      </c>
      <c r="AH49" s="409" t="s">
        <v>18</v>
      </c>
      <c r="AI49" s="410">
        <f t="shared" si="12"/>
        <v>0</v>
      </c>
      <c r="AJ49" s="1053"/>
      <c r="AK49" s="417">
        <f t="shared" si="13"/>
        <v>0</v>
      </c>
      <c r="AL49" s="959"/>
      <c r="AM49" s="959"/>
      <c r="AN49" s="392"/>
      <c r="AO49" s="418">
        <f>'COST MATCH BUDGET'!AH49</f>
        <v>0</v>
      </c>
      <c r="AP49" s="392"/>
    </row>
    <row r="50" spans="1:42" s="792" customFormat="1" ht="4.8" customHeight="1" x14ac:dyDescent="0.3">
      <c r="A50" s="1376"/>
      <c r="B50" s="1376"/>
      <c r="C50" s="1376"/>
      <c r="D50" s="1376"/>
      <c r="E50" s="1376"/>
      <c r="F50" s="1376"/>
      <c r="G50" s="1376"/>
      <c r="H50" s="1376"/>
      <c r="I50" s="1376"/>
      <c r="J50" s="1376"/>
      <c r="K50" s="1376"/>
      <c r="L50" s="1376"/>
      <c r="M50" s="1375"/>
      <c r="N50" s="1379"/>
      <c r="O50" s="1379"/>
      <c r="P50" s="957"/>
      <c r="Q50" s="1380"/>
      <c r="R50" s="1380"/>
      <c r="S50" s="1381"/>
      <c r="T50" s="1053"/>
      <c r="U50" s="1397"/>
      <c r="V50" s="1397"/>
      <c r="W50" s="1381"/>
      <c r="X50" s="1053"/>
      <c r="Y50" s="1397"/>
      <c r="Z50" s="1397"/>
      <c r="AA50" s="1381"/>
      <c r="AB50" s="1053"/>
      <c r="AC50" s="1397"/>
      <c r="AD50" s="1397"/>
      <c r="AE50" s="1381"/>
      <c r="AF50" s="1053"/>
      <c r="AG50" s="1397"/>
      <c r="AH50" s="1397"/>
      <c r="AI50" s="1381"/>
      <c r="AJ50" s="1053"/>
      <c r="AK50" s="1381"/>
      <c r="AL50" s="959"/>
      <c r="AM50" s="959"/>
      <c r="AN50" s="392"/>
      <c r="AO50" s="421"/>
      <c r="AP50" s="392"/>
    </row>
    <row r="51" spans="1:42" x14ac:dyDescent="0.3">
      <c r="A51" s="1376"/>
      <c r="B51" s="1376"/>
      <c r="C51" s="1376"/>
      <c r="D51" s="1376"/>
      <c r="E51" s="1376"/>
      <c r="F51" s="1376"/>
      <c r="G51" s="1376"/>
      <c r="H51" s="1376"/>
      <c r="I51" s="1376"/>
      <c r="J51" s="1376"/>
      <c r="K51" s="1376"/>
      <c r="L51" s="1376"/>
      <c r="M51" s="1375"/>
      <c r="N51" s="1379"/>
      <c r="O51" s="1379"/>
      <c r="P51" s="957"/>
      <c r="Q51" s="1434" t="s">
        <v>11</v>
      </c>
      <c r="R51" s="1434"/>
      <c r="S51" s="1381"/>
      <c r="T51" s="1053"/>
      <c r="U51" s="1434" t="s">
        <v>12</v>
      </c>
      <c r="V51" s="1434"/>
      <c r="W51" s="1381"/>
      <c r="X51" s="1053"/>
      <c r="Y51" s="1434" t="s">
        <v>13</v>
      </c>
      <c r="Z51" s="1434"/>
      <c r="AA51" s="1381"/>
      <c r="AB51" s="1053"/>
      <c r="AC51" s="1434" t="s">
        <v>14</v>
      </c>
      <c r="AD51" s="1434"/>
      <c r="AE51" s="1381"/>
      <c r="AF51" s="1053"/>
      <c r="AG51" s="1434" t="s">
        <v>15</v>
      </c>
      <c r="AH51" s="1434"/>
      <c r="AI51" s="1381"/>
      <c r="AJ51" s="1053"/>
      <c r="AK51" s="1381"/>
      <c r="AL51" s="959"/>
      <c r="AM51" s="959"/>
      <c r="AN51" s="392"/>
      <c r="AO51" s="421"/>
      <c r="AP51" s="392"/>
    </row>
    <row r="52" spans="1:42" x14ac:dyDescent="0.3">
      <c r="A52" s="1376"/>
      <c r="B52" s="1376"/>
      <c r="C52" s="1376"/>
      <c r="D52" s="1376"/>
      <c r="E52" s="1376"/>
      <c r="F52" s="1376"/>
      <c r="G52" s="1376"/>
      <c r="H52" s="1376"/>
      <c r="I52" s="1376"/>
      <c r="J52" s="1376"/>
      <c r="K52" s="1376"/>
      <c r="L52" s="1376"/>
      <c r="M52" s="1375"/>
      <c r="N52" s="966" t="s">
        <v>33</v>
      </c>
      <c r="O52" s="966"/>
      <c r="P52" s="957"/>
      <c r="Q52" s="1382">
        <v>0</v>
      </c>
      <c r="R52" s="1382"/>
      <c r="S52" s="1381"/>
      <c r="T52" s="1053"/>
      <c r="U52" s="1382">
        <v>0</v>
      </c>
      <c r="V52" s="1382"/>
      <c r="W52" s="1381"/>
      <c r="X52" s="1053"/>
      <c r="Y52" s="1382">
        <v>0</v>
      </c>
      <c r="Z52" s="1382"/>
      <c r="AA52" s="1381"/>
      <c r="AB52" s="1053"/>
      <c r="AC52" s="1382">
        <v>0</v>
      </c>
      <c r="AD52" s="1382"/>
      <c r="AE52" s="1381"/>
      <c r="AF52" s="1053"/>
      <c r="AG52" s="1382">
        <v>0</v>
      </c>
      <c r="AH52" s="1382"/>
      <c r="AI52" s="1381"/>
      <c r="AJ52" s="1053"/>
      <c r="AK52" s="1381"/>
      <c r="AL52" s="959"/>
      <c r="AM52" s="959"/>
      <c r="AN52" s="392"/>
      <c r="AO52" s="421"/>
      <c r="AP52" s="392"/>
    </row>
    <row r="53" spans="1:42" x14ac:dyDescent="0.3">
      <c r="A53" s="1376"/>
      <c r="B53" s="1376"/>
      <c r="C53" s="1376"/>
      <c r="D53" s="1376"/>
      <c r="E53" s="1376"/>
      <c r="F53" s="1376"/>
      <c r="G53" s="1376"/>
      <c r="H53" s="1376"/>
      <c r="I53" s="1376"/>
      <c r="J53" s="1376"/>
      <c r="K53" s="1376"/>
      <c r="L53" s="1376"/>
      <c r="M53" s="495" t="s">
        <v>31</v>
      </c>
      <c r="N53" s="1373" t="s">
        <v>34</v>
      </c>
      <c r="O53" s="1373"/>
      <c r="P53" s="957"/>
      <c r="Q53" s="1383">
        <v>0</v>
      </c>
      <c r="R53" s="1383"/>
      <c r="S53" s="1381"/>
      <c r="T53" s="1053"/>
      <c r="U53" s="1387">
        <v>0</v>
      </c>
      <c r="V53" s="1387"/>
      <c r="W53" s="1381"/>
      <c r="X53" s="1053"/>
      <c r="Y53" s="1391">
        <v>0</v>
      </c>
      <c r="Z53" s="1391"/>
      <c r="AA53" s="1381"/>
      <c r="AB53" s="1053"/>
      <c r="AC53" s="1387">
        <v>0</v>
      </c>
      <c r="AD53" s="1387"/>
      <c r="AE53" s="1381"/>
      <c r="AF53" s="1053"/>
      <c r="AG53" s="1383">
        <v>0</v>
      </c>
      <c r="AH53" s="1383"/>
      <c r="AI53" s="1396"/>
      <c r="AJ53" s="1053"/>
      <c r="AK53" s="1381"/>
      <c r="AL53" s="959"/>
      <c r="AM53" s="959"/>
      <c r="AN53" s="392"/>
      <c r="AO53" s="421"/>
      <c r="AP53" s="392"/>
    </row>
    <row r="54" spans="1:42" x14ac:dyDescent="0.3">
      <c r="A54" s="855" t="s">
        <v>22</v>
      </c>
      <c r="B54" s="639" t="s">
        <v>32</v>
      </c>
      <c r="C54" s="813" t="s">
        <v>28</v>
      </c>
      <c r="D54" s="957" t="s">
        <v>620</v>
      </c>
      <c r="E54" s="957"/>
      <c r="F54" s="957"/>
      <c r="G54" s="957"/>
      <c r="H54" s="957"/>
      <c r="I54" s="957"/>
      <c r="J54" s="957"/>
      <c r="K54" s="957"/>
      <c r="L54" s="957"/>
      <c r="M54" s="496">
        <v>0</v>
      </c>
      <c r="N54" s="406">
        <f>SUM(M54*2080)</f>
        <v>0</v>
      </c>
      <c r="O54" s="407">
        <f>SUM(N54/12)</f>
        <v>0</v>
      </c>
      <c r="P54" s="957"/>
      <c r="Q54" s="1398">
        <f>SUM(Q53/173.33)</f>
        <v>0</v>
      </c>
      <c r="R54" s="1399" t="s">
        <v>18</v>
      </c>
      <c r="S54" s="1384">
        <f>O54*Q54</f>
        <v>0</v>
      </c>
      <c r="T54" s="1053"/>
      <c r="U54" s="1388">
        <f>SUM(U53/173.33)</f>
        <v>0</v>
      </c>
      <c r="V54" s="1389" t="s">
        <v>18</v>
      </c>
      <c r="W54" s="1390">
        <f>O54*U54*1.02</f>
        <v>0</v>
      </c>
      <c r="X54" s="1053"/>
      <c r="Y54" s="1392">
        <f>SUM(Y53/173.33)</f>
        <v>0</v>
      </c>
      <c r="Z54" s="1393" t="s">
        <v>18</v>
      </c>
      <c r="AA54" s="1394">
        <f>O54*Y54*1.02*1.02</f>
        <v>0</v>
      </c>
      <c r="AB54" s="1053"/>
      <c r="AC54" s="1388">
        <f>SUM(AC53/173.33)</f>
        <v>0</v>
      </c>
      <c r="AD54" s="1389" t="s">
        <v>18</v>
      </c>
      <c r="AE54" s="1390">
        <f>O54*AC54*1.02*1.02*1.02</f>
        <v>0</v>
      </c>
      <c r="AF54" s="1053"/>
      <c r="AG54" s="1385">
        <f>SUM(AG53/173.33)</f>
        <v>0</v>
      </c>
      <c r="AH54" s="1386" t="s">
        <v>18</v>
      </c>
      <c r="AI54" s="1395">
        <f>O54*AG54*1.02*1.02*1.02*1.02</f>
        <v>0</v>
      </c>
      <c r="AJ54" s="1053"/>
      <c r="AK54" s="417">
        <f>S54+W54+AA54+AE54+AI54</f>
        <v>0</v>
      </c>
      <c r="AL54" s="959"/>
      <c r="AM54" s="959"/>
      <c r="AN54" s="392"/>
      <c r="AO54" s="418"/>
      <c r="AP54" s="392"/>
    </row>
    <row r="55" spans="1:42" s="792" customFormat="1" ht="4.8" customHeight="1" x14ac:dyDescent="0.3">
      <c r="A55" s="1376"/>
      <c r="B55" s="1376"/>
      <c r="C55" s="1376"/>
      <c r="D55" s="1376"/>
      <c r="E55" s="1376"/>
      <c r="F55" s="1376"/>
      <c r="G55" s="1376"/>
      <c r="H55" s="1376"/>
      <c r="I55" s="1376"/>
      <c r="J55" s="1376"/>
      <c r="K55" s="1376"/>
      <c r="L55" s="1376"/>
      <c r="M55" s="1378"/>
      <c r="N55" s="1379"/>
      <c r="O55" s="1379"/>
      <c r="P55" s="957"/>
      <c r="Q55" s="1404"/>
      <c r="R55" s="1404"/>
      <c r="S55" s="1402"/>
      <c r="T55" s="1053"/>
      <c r="U55" s="1403"/>
      <c r="V55" s="1403"/>
      <c r="W55" s="1405"/>
      <c r="X55" s="1053"/>
      <c r="Y55" s="1403"/>
      <c r="Z55" s="1403"/>
      <c r="AA55" s="1405"/>
      <c r="AB55" s="1053"/>
      <c r="AC55" s="1403"/>
      <c r="AD55" s="1403"/>
      <c r="AE55" s="1405"/>
      <c r="AF55" s="1053"/>
      <c r="AG55" s="1403"/>
      <c r="AH55" s="1403"/>
      <c r="AI55" s="1405"/>
      <c r="AJ55" s="1053"/>
      <c r="AK55" s="1381"/>
      <c r="AL55" s="959"/>
      <c r="AM55" s="959"/>
      <c r="AO55" s="421"/>
    </row>
    <row r="56" spans="1:42" s="792" customFormat="1" x14ac:dyDescent="0.3">
      <c r="A56" s="1376"/>
      <c r="B56" s="1376"/>
      <c r="C56" s="1376"/>
      <c r="D56" s="1376"/>
      <c r="E56" s="1376"/>
      <c r="F56" s="1376"/>
      <c r="G56" s="1376"/>
      <c r="H56" s="1376"/>
      <c r="I56" s="1376"/>
      <c r="J56" s="1376"/>
      <c r="K56" s="1376"/>
      <c r="L56" s="1376"/>
      <c r="M56" s="1377"/>
      <c r="N56" s="1379"/>
      <c r="O56" s="1379"/>
      <c r="P56" s="957"/>
      <c r="Q56" s="1435" t="s">
        <v>11</v>
      </c>
      <c r="R56" s="1436"/>
      <c r="S56" s="1403"/>
      <c r="T56" s="1053"/>
      <c r="U56" s="1437" t="s">
        <v>12</v>
      </c>
      <c r="V56" s="1437"/>
      <c r="W56" s="1406"/>
      <c r="X56" s="1053"/>
      <c r="Y56" s="1437" t="s">
        <v>13</v>
      </c>
      <c r="Z56" s="1437"/>
      <c r="AA56" s="1406"/>
      <c r="AB56" s="1053"/>
      <c r="AC56" s="1437" t="s">
        <v>14</v>
      </c>
      <c r="AD56" s="1437"/>
      <c r="AE56" s="1406"/>
      <c r="AF56" s="1053"/>
      <c r="AG56" s="1434" t="s">
        <v>15</v>
      </c>
      <c r="AH56" s="1434"/>
      <c r="AI56" s="1406"/>
      <c r="AJ56" s="1053"/>
      <c r="AK56" s="1381"/>
      <c r="AL56" s="959"/>
      <c r="AM56" s="959"/>
      <c r="AN56" s="392"/>
      <c r="AO56" s="421"/>
      <c r="AP56" s="392"/>
    </row>
    <row r="57" spans="1:42" s="792" customFormat="1" x14ac:dyDescent="0.3">
      <c r="A57" s="1376"/>
      <c r="B57" s="1376"/>
      <c r="C57" s="1376"/>
      <c r="D57" s="1376"/>
      <c r="E57" s="1376"/>
      <c r="F57" s="1376"/>
      <c r="G57" s="1376"/>
      <c r="H57" s="1376"/>
      <c r="I57" s="1376"/>
      <c r="J57" s="1376"/>
      <c r="K57" s="1376"/>
      <c r="L57" s="1376"/>
      <c r="M57" s="1377"/>
      <c r="N57" s="1374" t="s">
        <v>33</v>
      </c>
      <c r="O57" s="1374"/>
      <c r="P57" s="957"/>
      <c r="Q57" s="1409">
        <v>0</v>
      </c>
      <c r="R57" s="1410"/>
      <c r="S57" s="1403"/>
      <c r="T57" s="1053"/>
      <c r="U57" s="1382">
        <v>0</v>
      </c>
      <c r="V57" s="1382"/>
      <c r="W57" s="1406"/>
      <c r="X57" s="1053"/>
      <c r="Y57" s="1382">
        <v>0</v>
      </c>
      <c r="Z57" s="1382"/>
      <c r="AA57" s="1406"/>
      <c r="AB57" s="1053"/>
      <c r="AC57" s="1382">
        <v>0</v>
      </c>
      <c r="AD57" s="1382"/>
      <c r="AE57" s="1406"/>
      <c r="AF57" s="1053"/>
      <c r="AG57" s="1382">
        <v>0</v>
      </c>
      <c r="AH57" s="1382"/>
      <c r="AI57" s="1406"/>
      <c r="AJ57" s="1053"/>
      <c r="AK57" s="1381"/>
      <c r="AL57" s="959"/>
      <c r="AM57" s="959"/>
      <c r="AN57" s="392"/>
      <c r="AO57" s="421"/>
      <c r="AP57" s="392"/>
    </row>
    <row r="58" spans="1:42" s="792" customFormat="1" x14ac:dyDescent="0.3">
      <c r="A58" s="1376"/>
      <c r="B58" s="1376"/>
      <c r="C58" s="1376"/>
      <c r="D58" s="1376"/>
      <c r="E58" s="1376"/>
      <c r="F58" s="1376"/>
      <c r="G58" s="1376"/>
      <c r="H58" s="1376"/>
      <c r="I58" s="1376"/>
      <c r="J58" s="1376"/>
      <c r="K58" s="1376"/>
      <c r="L58" s="1376"/>
      <c r="M58" s="495" t="s">
        <v>31</v>
      </c>
      <c r="N58" s="1373" t="s">
        <v>34</v>
      </c>
      <c r="O58" s="1373"/>
      <c r="P58" s="957"/>
      <c r="Q58" s="1407">
        <v>0</v>
      </c>
      <c r="R58" s="1408"/>
      <c r="S58" s="1404"/>
      <c r="T58" s="1053"/>
      <c r="U58" s="1387">
        <v>0</v>
      </c>
      <c r="V58" s="1387"/>
      <c r="W58" s="1396"/>
      <c r="X58" s="1053"/>
      <c r="Y58" s="1391">
        <v>0</v>
      </c>
      <c r="Z58" s="1391"/>
      <c r="AA58" s="1396"/>
      <c r="AB58" s="1053"/>
      <c r="AC58" s="1387">
        <v>0</v>
      </c>
      <c r="AD58" s="1387"/>
      <c r="AE58" s="1396"/>
      <c r="AF58" s="1053"/>
      <c r="AG58" s="1383">
        <v>0</v>
      </c>
      <c r="AH58" s="1383"/>
      <c r="AI58" s="1396"/>
      <c r="AJ58" s="1053"/>
      <c r="AK58" s="1381"/>
      <c r="AL58" s="959"/>
      <c r="AM58" s="959"/>
      <c r="AN58" s="392"/>
      <c r="AO58" s="421"/>
      <c r="AP58" s="392"/>
    </row>
    <row r="59" spans="1:42" x14ac:dyDescent="0.3">
      <c r="A59" s="855" t="s">
        <v>24</v>
      </c>
      <c r="B59" s="679" t="s">
        <v>35</v>
      </c>
      <c r="C59" s="813" t="s">
        <v>28</v>
      </c>
      <c r="D59" s="957" t="s">
        <v>529</v>
      </c>
      <c r="E59" s="957"/>
      <c r="F59" s="957"/>
      <c r="G59" s="957"/>
      <c r="H59" s="957"/>
      <c r="I59" s="957"/>
      <c r="J59" s="957"/>
      <c r="K59" s="957"/>
      <c r="L59" s="957"/>
      <c r="M59" s="496">
        <v>0</v>
      </c>
      <c r="N59" s="406">
        <f>SUM(M59*2080)</f>
        <v>0</v>
      </c>
      <c r="O59" s="407">
        <f>SUM(N59/12)</f>
        <v>0</v>
      </c>
      <c r="P59" s="957"/>
      <c r="Q59" s="1385">
        <f>SUM(Q58/173.33)</f>
        <v>0</v>
      </c>
      <c r="R59" s="1386" t="s">
        <v>18</v>
      </c>
      <c r="S59" s="1384">
        <f>O59*Q59</f>
        <v>0</v>
      </c>
      <c r="T59" s="1053"/>
      <c r="U59" s="1388">
        <f>SUM(U58/173.33)</f>
        <v>0</v>
      </c>
      <c r="V59" s="1389" t="s">
        <v>18</v>
      </c>
      <c r="W59" s="1390">
        <f>O59*U59*1.02</f>
        <v>0</v>
      </c>
      <c r="X59" s="1053"/>
      <c r="Y59" s="1392">
        <f>SUM(Y58/173.33)</f>
        <v>0</v>
      </c>
      <c r="Z59" s="1393" t="s">
        <v>18</v>
      </c>
      <c r="AA59" s="1394">
        <f>O59*Y59*1.02*1.02</f>
        <v>0</v>
      </c>
      <c r="AB59" s="1053"/>
      <c r="AC59" s="1388">
        <f>SUM(AC58/173.33)</f>
        <v>0</v>
      </c>
      <c r="AD59" s="1389" t="s">
        <v>18</v>
      </c>
      <c r="AE59" s="1390">
        <f>O59*AC59*1.02*1.02*1.02</f>
        <v>0</v>
      </c>
      <c r="AF59" s="1053"/>
      <c r="AG59" s="1385">
        <f>SUM(AG58/173.33)</f>
        <v>0</v>
      </c>
      <c r="AH59" s="1386" t="s">
        <v>18</v>
      </c>
      <c r="AI59" s="1395">
        <f>O59*AG59*1.02*1.02*1.02*1.02</f>
        <v>0</v>
      </c>
      <c r="AJ59" s="1053"/>
      <c r="AK59" s="417">
        <f>S59+W59+AA59+AE59+AI59</f>
        <v>0</v>
      </c>
      <c r="AL59" s="959"/>
      <c r="AM59" s="959"/>
      <c r="AN59" s="392"/>
      <c r="AO59" s="418"/>
      <c r="AP59" s="392"/>
    </row>
    <row r="60" spans="1:42" s="792" customFormat="1" ht="4.8" customHeight="1" thickBot="1" x14ac:dyDescent="0.35">
      <c r="A60" s="1366"/>
      <c r="B60" s="1367"/>
      <c r="C60" s="1368"/>
      <c r="D60" s="1369"/>
      <c r="E60" s="1369"/>
      <c r="F60" s="1369"/>
      <c r="G60" s="1369"/>
      <c r="H60" s="1369"/>
      <c r="I60" s="1369"/>
      <c r="J60" s="1369"/>
      <c r="K60" s="1369"/>
      <c r="L60" s="1369"/>
      <c r="M60" s="1369"/>
      <c r="N60" s="1370"/>
      <c r="O60" s="1371"/>
      <c r="P60" s="957"/>
      <c r="Q60" s="1372"/>
      <c r="S60" s="1371"/>
      <c r="T60" s="1053"/>
      <c r="U60" s="1372"/>
      <c r="W60" s="1371"/>
      <c r="X60" s="1053"/>
      <c r="Y60" s="1372"/>
      <c r="AA60" s="1371"/>
      <c r="AB60" s="1053"/>
      <c r="AC60" s="1372"/>
      <c r="AE60" s="1371"/>
      <c r="AF60" s="1053"/>
      <c r="AG60" s="1372"/>
      <c r="AI60" s="1371"/>
      <c r="AJ60" s="1053"/>
      <c r="AK60" s="1371"/>
      <c r="AL60" s="959"/>
      <c r="AM60" s="959"/>
      <c r="AN60" s="392"/>
      <c r="AO60" s="421"/>
      <c r="AP60" s="392"/>
    </row>
    <row r="61" spans="1:42" s="395" customFormat="1" ht="13.8" customHeight="1" thickBot="1" x14ac:dyDescent="0.35">
      <c r="A61" s="843"/>
      <c r="B61" s="843"/>
      <c r="C61" s="843"/>
      <c r="D61" s="1080" t="s">
        <v>642</v>
      </c>
      <c r="E61" s="1081"/>
      <c r="F61" s="1081"/>
      <c r="G61" s="1081"/>
      <c r="H61" s="1081"/>
      <c r="I61" s="1081"/>
      <c r="J61" s="1081"/>
      <c r="K61" s="1081"/>
      <c r="L61" s="1081"/>
      <c r="M61" s="1081"/>
      <c r="N61" s="1081"/>
      <c r="O61" s="1081"/>
      <c r="P61" s="1081"/>
      <c r="Q61" s="520"/>
      <c r="R61" s="520"/>
      <c r="S61" s="883">
        <f>SUM(S17:S60)</f>
        <v>0</v>
      </c>
      <c r="T61" s="883"/>
      <c r="U61" s="883"/>
      <c r="V61" s="883"/>
      <c r="W61" s="883">
        <f>SUM(W17:W60)</f>
        <v>0</v>
      </c>
      <c r="X61" s="883"/>
      <c r="Y61" s="883"/>
      <c r="Z61" s="883"/>
      <c r="AA61" s="883">
        <f>SUM(AA17:AA60)</f>
        <v>0</v>
      </c>
      <c r="AB61" s="883"/>
      <c r="AC61" s="883"/>
      <c r="AD61" s="883"/>
      <c r="AE61" s="883">
        <f>SUM(AE17:AE60)</f>
        <v>0</v>
      </c>
      <c r="AF61" s="883"/>
      <c r="AG61" s="883"/>
      <c r="AH61" s="883"/>
      <c r="AI61" s="883">
        <f>SUM(AI17:AI60)</f>
        <v>0</v>
      </c>
      <c r="AJ61" s="533"/>
      <c r="AK61" s="536">
        <f>S61+W61+AA61+AE61+AI61</f>
        <v>0</v>
      </c>
      <c r="AL61" s="959"/>
      <c r="AM61" s="959"/>
      <c r="AN61" s="398"/>
      <c r="AO61" s="884">
        <f>'COST MATCH BUDGET'!AH61</f>
        <v>0</v>
      </c>
      <c r="AP61" s="398"/>
    </row>
    <row r="62" spans="1:42" ht="4.2" customHeight="1" thickBot="1" x14ac:dyDescent="0.35">
      <c r="A62" s="848"/>
      <c r="B62" s="848"/>
      <c r="C62" s="981"/>
      <c r="D62" s="981"/>
      <c r="E62" s="981"/>
      <c r="F62" s="981"/>
      <c r="G62" s="981"/>
      <c r="H62" s="981"/>
      <c r="I62" s="981"/>
      <c r="J62" s="981"/>
      <c r="K62" s="981"/>
      <c r="L62" s="981"/>
      <c r="M62" s="981"/>
      <c r="N62" s="981"/>
      <c r="O62" s="981"/>
      <c r="P62" s="970"/>
      <c r="Q62" s="970"/>
      <c r="R62" s="970"/>
      <c r="S62" s="970"/>
      <c r="T62" s="970"/>
      <c r="U62" s="970"/>
      <c r="V62" s="970"/>
      <c r="W62" s="970"/>
      <c r="X62" s="970"/>
      <c r="Y62" s="970"/>
      <c r="Z62" s="970"/>
      <c r="AA62" s="970"/>
      <c r="AB62" s="970"/>
      <c r="AC62" s="970"/>
      <c r="AD62" s="970"/>
      <c r="AE62" s="970"/>
      <c r="AF62" s="970"/>
      <c r="AG62" s="970"/>
      <c r="AH62" s="970"/>
      <c r="AI62" s="970"/>
      <c r="AJ62" s="970"/>
      <c r="AK62" s="970"/>
      <c r="AL62" s="959"/>
      <c r="AM62" s="959"/>
      <c r="AN62" s="392"/>
      <c r="AO62" s="486"/>
      <c r="AP62" s="392"/>
    </row>
    <row r="63" spans="1:42" ht="14.4" thickBot="1" x14ac:dyDescent="0.35">
      <c r="A63" s="879" t="s">
        <v>36</v>
      </c>
      <c r="B63" s="880"/>
      <c r="C63" s="880"/>
      <c r="D63" s="880"/>
      <c r="E63" s="880"/>
      <c r="F63" s="880"/>
      <c r="G63" s="880"/>
      <c r="H63" s="880"/>
      <c r="I63" s="880"/>
      <c r="J63" s="880"/>
      <c r="K63" s="880"/>
      <c r="L63" s="880"/>
      <c r="M63" s="880"/>
      <c r="N63" s="880"/>
      <c r="O63" s="881"/>
      <c r="P63" s="970"/>
      <c r="Q63" s="970"/>
      <c r="R63" s="970"/>
      <c r="S63" s="970"/>
      <c r="T63" s="970"/>
      <c r="U63" s="970"/>
      <c r="V63" s="970"/>
      <c r="W63" s="970"/>
      <c r="X63" s="970"/>
      <c r="Y63" s="970"/>
      <c r="Z63" s="970"/>
      <c r="AA63" s="970"/>
      <c r="AB63" s="970"/>
      <c r="AC63" s="970"/>
      <c r="AD63" s="970"/>
      <c r="AE63" s="970"/>
      <c r="AF63" s="970"/>
      <c r="AG63" s="970"/>
      <c r="AH63" s="970"/>
      <c r="AI63" s="970"/>
      <c r="AJ63" s="970"/>
      <c r="AK63" s="970"/>
      <c r="AL63" s="959"/>
      <c r="AM63" s="959"/>
      <c r="AN63" s="392"/>
      <c r="AO63" s="499"/>
      <c r="AP63" s="392"/>
    </row>
    <row r="64" spans="1:42" ht="5.4" customHeight="1" x14ac:dyDescent="0.3">
      <c r="A64" s="980"/>
      <c r="B64" s="980"/>
      <c r="C64" s="980"/>
      <c r="D64" s="980"/>
      <c r="E64" s="980"/>
      <c r="F64" s="980"/>
      <c r="G64" s="980"/>
      <c r="H64" s="980"/>
      <c r="I64" s="980"/>
      <c r="J64" s="980"/>
      <c r="K64" s="980"/>
      <c r="L64" s="980"/>
      <c r="M64" s="980"/>
      <c r="N64" s="980"/>
      <c r="O64" s="980"/>
      <c r="P64" s="970"/>
      <c r="Q64" s="970"/>
      <c r="R64" s="970"/>
      <c r="S64" s="970"/>
      <c r="T64" s="970"/>
      <c r="U64" s="970"/>
      <c r="V64" s="970"/>
      <c r="W64" s="970"/>
      <c r="X64" s="970"/>
      <c r="Y64" s="970"/>
      <c r="Z64" s="970"/>
      <c r="AA64" s="970"/>
      <c r="AB64" s="970"/>
      <c r="AC64" s="970"/>
      <c r="AD64" s="970"/>
      <c r="AE64" s="970"/>
      <c r="AF64" s="970"/>
      <c r="AG64" s="970"/>
      <c r="AH64" s="970"/>
      <c r="AI64" s="970"/>
      <c r="AJ64" s="970"/>
      <c r="AK64" s="970"/>
      <c r="AL64" s="959"/>
      <c r="AM64" s="959"/>
      <c r="AN64" s="392"/>
      <c r="AO64" s="402"/>
      <c r="AP64" s="392"/>
    </row>
    <row r="65" spans="1:42" x14ac:dyDescent="0.3">
      <c r="B65" s="419" t="str">
        <f>B17</f>
        <v>PI/PD:</v>
      </c>
      <c r="C65" s="801">
        <f>C17</f>
        <v>0</v>
      </c>
      <c r="D65" s="957" t="s">
        <v>524</v>
      </c>
      <c r="E65" s="957"/>
      <c r="F65" s="957"/>
      <c r="G65" s="957"/>
      <c r="H65" s="957"/>
      <c r="I65" s="957"/>
      <c r="J65" s="957"/>
      <c r="K65" s="957"/>
      <c r="L65" s="957"/>
      <c r="M65" s="957"/>
      <c r="N65" s="957"/>
      <c r="O65" s="500">
        <v>0.53480000000000005</v>
      </c>
      <c r="P65" s="970"/>
      <c r="Q65" s="409"/>
      <c r="R65" s="409"/>
      <c r="S65" s="410">
        <f>S17*O65</f>
        <v>0</v>
      </c>
      <c r="T65" s="970"/>
      <c r="U65" s="412"/>
      <c r="V65" s="412"/>
      <c r="W65" s="413">
        <f>W17*O65</f>
        <v>0</v>
      </c>
      <c r="X65" s="970"/>
      <c r="Y65" s="415"/>
      <c r="Z65" s="415"/>
      <c r="AA65" s="416">
        <f>AA17*O65</f>
        <v>0</v>
      </c>
      <c r="AB65" s="970"/>
      <c r="AC65" s="412"/>
      <c r="AD65" s="412"/>
      <c r="AE65" s="413">
        <f>AE17*O65</f>
        <v>0</v>
      </c>
      <c r="AF65" s="970"/>
      <c r="AG65" s="409"/>
      <c r="AH65" s="409"/>
      <c r="AI65" s="410">
        <f>AI17*O65</f>
        <v>0</v>
      </c>
      <c r="AJ65" s="970"/>
      <c r="AK65" s="417">
        <f>S65+W65+AA65+AE65+AI65</f>
        <v>0</v>
      </c>
      <c r="AL65" s="959"/>
      <c r="AM65" s="959"/>
      <c r="AN65" s="392"/>
      <c r="AO65" s="418">
        <f>'COST MATCH BUDGET'!AH64</f>
        <v>0</v>
      </c>
      <c r="AP65" s="392"/>
    </row>
    <row r="66" spans="1:42" x14ac:dyDescent="0.3">
      <c r="B66" s="419" t="str">
        <f>B18</f>
        <v>PI/PD:</v>
      </c>
      <c r="C66" s="801">
        <f>C18</f>
        <v>0</v>
      </c>
      <c r="D66" s="957" t="s">
        <v>525</v>
      </c>
      <c r="E66" s="957"/>
      <c r="F66" s="957"/>
      <c r="G66" s="957"/>
      <c r="H66" s="957"/>
      <c r="I66" s="957"/>
      <c r="J66" s="957"/>
      <c r="K66" s="957"/>
      <c r="L66" s="957"/>
      <c r="M66" s="957"/>
      <c r="N66" s="957"/>
      <c r="O66" s="501">
        <v>8.8499999999999995E-2</v>
      </c>
      <c r="P66" s="970"/>
      <c r="Q66" s="409"/>
      <c r="R66" s="409"/>
      <c r="S66" s="410">
        <f>S18*O66</f>
        <v>0</v>
      </c>
      <c r="T66" s="970"/>
      <c r="U66" s="412"/>
      <c r="V66" s="412"/>
      <c r="W66" s="413">
        <f>W18*O66</f>
        <v>0</v>
      </c>
      <c r="X66" s="970"/>
      <c r="Y66" s="415"/>
      <c r="Z66" s="415"/>
      <c r="AA66" s="416">
        <f>AA18*O66</f>
        <v>0</v>
      </c>
      <c r="AB66" s="970"/>
      <c r="AC66" s="412"/>
      <c r="AD66" s="412"/>
      <c r="AE66" s="413">
        <f>AE18*O66</f>
        <v>0</v>
      </c>
      <c r="AF66" s="970"/>
      <c r="AG66" s="409"/>
      <c r="AH66" s="409"/>
      <c r="AI66" s="410">
        <f>AI18*O66</f>
        <v>0</v>
      </c>
      <c r="AJ66" s="970"/>
      <c r="AK66" s="417">
        <f>S66+W66+AA66+AE66+AI66</f>
        <v>0</v>
      </c>
      <c r="AL66" s="959"/>
      <c r="AM66" s="959"/>
      <c r="AN66" s="392"/>
      <c r="AO66" s="418">
        <f>'COST MATCH BUDGET'!AH65</f>
        <v>0</v>
      </c>
      <c r="AP66" s="392"/>
    </row>
    <row r="67" spans="1:42" ht="6" customHeight="1" thickBot="1" x14ac:dyDescent="0.35">
      <c r="A67" s="981"/>
      <c r="B67" s="981"/>
      <c r="C67" s="981"/>
      <c r="D67" s="981"/>
      <c r="E67" s="981"/>
      <c r="F67" s="981"/>
      <c r="G67" s="981"/>
      <c r="H67" s="981"/>
      <c r="I67" s="981"/>
      <c r="J67" s="981"/>
      <c r="K67" s="981"/>
      <c r="L67" s="981"/>
      <c r="M67" s="981"/>
      <c r="N67" s="981"/>
      <c r="O67" s="981"/>
      <c r="P67" s="981"/>
      <c r="Q67" s="981"/>
      <c r="R67" s="981"/>
      <c r="S67" s="981"/>
      <c r="T67" s="981"/>
      <c r="U67" s="981"/>
      <c r="V67" s="981"/>
      <c r="W67" s="981"/>
      <c r="X67" s="981"/>
      <c r="Y67" s="981"/>
      <c r="Z67" s="981"/>
      <c r="AA67" s="981"/>
      <c r="AB67" s="981"/>
      <c r="AC67" s="981"/>
      <c r="AD67" s="981"/>
      <c r="AE67" s="981"/>
      <c r="AF67" s="981"/>
      <c r="AG67" s="981"/>
      <c r="AH67" s="981"/>
      <c r="AI67" s="981"/>
      <c r="AJ67" s="981"/>
      <c r="AK67" s="848"/>
      <c r="AL67" s="959"/>
      <c r="AM67" s="959"/>
      <c r="AN67" s="392"/>
      <c r="AO67" s="421"/>
      <c r="AP67" s="392"/>
    </row>
    <row r="68" spans="1:42" ht="3" customHeight="1" x14ac:dyDescent="0.3">
      <c r="A68" s="422"/>
      <c r="B68" s="423"/>
      <c r="C68" s="424"/>
      <c r="D68" s="425"/>
      <c r="E68" s="425"/>
      <c r="F68" s="425"/>
      <c r="G68" s="425"/>
      <c r="H68" s="425"/>
      <c r="I68" s="425"/>
      <c r="J68" s="425"/>
      <c r="K68" s="425"/>
      <c r="L68" s="425"/>
      <c r="M68" s="425"/>
      <c r="N68" s="432"/>
      <c r="O68" s="502"/>
      <c r="P68" s="980"/>
      <c r="Q68" s="432"/>
      <c r="R68" s="432"/>
      <c r="S68" s="429"/>
      <c r="T68" s="977"/>
      <c r="U68" s="432"/>
      <c r="V68" s="432"/>
      <c r="W68" s="429"/>
      <c r="X68" s="977"/>
      <c r="Y68" s="432"/>
      <c r="Z68" s="432"/>
      <c r="AA68" s="429"/>
      <c r="AB68" s="977"/>
      <c r="AC68" s="432"/>
      <c r="AD68" s="432"/>
      <c r="AE68" s="429"/>
      <c r="AF68" s="977"/>
      <c r="AG68" s="432"/>
      <c r="AH68" s="432"/>
      <c r="AI68" s="429"/>
      <c r="AJ68" s="980"/>
      <c r="AK68" s="503"/>
      <c r="AL68" s="959"/>
      <c r="AM68" s="959"/>
      <c r="AN68" s="392"/>
      <c r="AO68" s="421"/>
      <c r="AP68" s="392"/>
    </row>
    <row r="69" spans="1:42" ht="15.6" x14ac:dyDescent="0.3">
      <c r="A69" s="861" t="s">
        <v>19</v>
      </c>
      <c r="B69" s="615" t="str">
        <f>B21</f>
        <v>PI/PD:</v>
      </c>
      <c r="C69" s="615">
        <f>C17</f>
        <v>0</v>
      </c>
      <c r="D69" s="440"/>
      <c r="E69" s="440"/>
      <c r="F69" s="1097" t="s">
        <v>530</v>
      </c>
      <c r="G69" s="1097"/>
      <c r="H69" s="1097"/>
      <c r="I69" s="1097"/>
      <c r="J69" s="1097"/>
      <c r="K69" s="1097"/>
      <c r="L69" s="1097"/>
      <c r="M69" s="440"/>
      <c r="N69" s="504" t="s">
        <v>37</v>
      </c>
      <c r="O69" s="505">
        <v>0.58120000000000005</v>
      </c>
      <c r="P69" s="970"/>
      <c r="Q69" s="439"/>
      <c r="R69" s="440"/>
      <c r="S69" s="438">
        <f>O69*S21</f>
        <v>0</v>
      </c>
      <c r="T69" s="978"/>
      <c r="U69" s="439"/>
      <c r="V69" s="440"/>
      <c r="W69" s="438">
        <f>O69*W21</f>
        <v>0</v>
      </c>
      <c r="X69" s="978"/>
      <c r="Y69" s="439"/>
      <c r="Z69" s="440"/>
      <c r="AA69" s="438">
        <f>O69*AA21</f>
        <v>0</v>
      </c>
      <c r="AB69" s="978"/>
      <c r="AC69" s="439"/>
      <c r="AD69" s="440"/>
      <c r="AE69" s="438">
        <f>O69*AE21</f>
        <v>0</v>
      </c>
      <c r="AF69" s="978"/>
      <c r="AG69" s="439"/>
      <c r="AH69" s="440"/>
      <c r="AI69" s="438">
        <f>O69*AI21</f>
        <v>0</v>
      </c>
      <c r="AJ69" s="970"/>
      <c r="AK69" s="473">
        <f>S69+W69+AA69+AE69+AI69</f>
        <v>0</v>
      </c>
      <c r="AL69" s="959"/>
      <c r="AM69" s="959"/>
      <c r="AN69" s="392"/>
      <c r="AO69" s="418">
        <f>'COST MATCH BUDGET'!AH68</f>
        <v>0</v>
      </c>
      <c r="AP69" s="392"/>
    </row>
    <row r="70" spans="1:42" ht="2.25" customHeight="1" x14ac:dyDescent="0.3">
      <c r="A70" s="506"/>
      <c r="B70" s="807"/>
      <c r="C70" s="801"/>
      <c r="F70" s="497"/>
      <c r="G70" s="497"/>
      <c r="H70" s="497"/>
      <c r="I70" s="497"/>
      <c r="J70" s="497"/>
      <c r="K70" s="497"/>
      <c r="L70" s="497"/>
      <c r="N70" s="455"/>
      <c r="O70" s="501"/>
      <c r="P70" s="970"/>
      <c r="Q70" s="420"/>
      <c r="S70" s="407"/>
      <c r="T70" s="978"/>
      <c r="U70" s="420"/>
      <c r="W70" s="407">
        <f>O70*W22</f>
        <v>0</v>
      </c>
      <c r="X70" s="978"/>
      <c r="Y70" s="420"/>
      <c r="AA70" s="407">
        <f>O70*AA22</f>
        <v>0</v>
      </c>
      <c r="AB70" s="978"/>
      <c r="AC70" s="420"/>
      <c r="AE70" s="407">
        <f>O70*AE22</f>
        <v>0</v>
      </c>
      <c r="AF70" s="978"/>
      <c r="AG70" s="420"/>
      <c r="AI70" s="407"/>
      <c r="AJ70" s="970"/>
      <c r="AK70" s="464"/>
      <c r="AL70" s="959"/>
      <c r="AM70" s="959"/>
      <c r="AN70" s="392"/>
      <c r="AO70" s="421"/>
      <c r="AP70" s="392"/>
    </row>
    <row r="71" spans="1:42" ht="15" customHeight="1" x14ac:dyDescent="0.3">
      <c r="A71" s="434"/>
      <c r="B71" s="435" t="str">
        <f>B69</f>
        <v>PI/PD:</v>
      </c>
      <c r="C71" s="615">
        <f>C69</f>
        <v>0</v>
      </c>
      <c r="D71" s="804"/>
      <c r="E71" s="804"/>
      <c r="F71" s="846"/>
      <c r="G71" s="846"/>
      <c r="H71" s="1097" t="s">
        <v>528</v>
      </c>
      <c r="I71" s="1097"/>
      <c r="J71" s="1097"/>
      <c r="K71" s="846"/>
      <c r="L71" s="846"/>
      <c r="M71" s="804"/>
      <c r="N71" s="504" t="s">
        <v>21</v>
      </c>
      <c r="O71" s="505">
        <v>8.8499999999999995E-2</v>
      </c>
      <c r="P71" s="970"/>
      <c r="Q71" s="439"/>
      <c r="R71" s="440"/>
      <c r="S71" s="438">
        <f>O71*S23</f>
        <v>0</v>
      </c>
      <c r="T71" s="978"/>
      <c r="U71" s="439"/>
      <c r="V71" s="440"/>
      <c r="W71" s="438">
        <f>O71*W23</f>
        <v>0</v>
      </c>
      <c r="X71" s="978"/>
      <c r="Y71" s="439"/>
      <c r="Z71" s="440"/>
      <c r="AA71" s="438">
        <f>O71*AA23</f>
        <v>0</v>
      </c>
      <c r="AB71" s="978"/>
      <c r="AC71" s="439"/>
      <c r="AD71" s="440"/>
      <c r="AE71" s="438">
        <f>O71*AE23</f>
        <v>0</v>
      </c>
      <c r="AF71" s="978"/>
      <c r="AG71" s="439"/>
      <c r="AH71" s="440"/>
      <c r="AI71" s="438">
        <f>O71*AI23</f>
        <v>0</v>
      </c>
      <c r="AJ71" s="970"/>
      <c r="AK71" s="473">
        <f>S71+W71+AA71+AE71+AI71</f>
        <v>0</v>
      </c>
      <c r="AL71" s="959"/>
      <c r="AM71" s="959"/>
      <c r="AN71" s="392"/>
      <c r="AO71" s="418">
        <f>'COST MATCH BUDGET'!AH70</f>
        <v>0</v>
      </c>
      <c r="AP71" s="392"/>
    </row>
    <row r="72" spans="1:42" ht="2.25" customHeight="1" x14ac:dyDescent="0.3">
      <c r="A72" s="507"/>
      <c r="B72" s="419"/>
      <c r="C72" s="419"/>
      <c r="D72" s="806"/>
      <c r="E72" s="806"/>
      <c r="F72" s="497"/>
      <c r="G72" s="497"/>
      <c r="H72" s="497"/>
      <c r="I72" s="497"/>
      <c r="J72" s="497"/>
      <c r="K72" s="497"/>
      <c r="L72" s="497"/>
      <c r="M72" s="806"/>
      <c r="N72" s="455"/>
      <c r="O72" s="501"/>
      <c r="P72" s="970"/>
      <c r="Q72" s="420"/>
      <c r="S72" s="407"/>
      <c r="T72" s="978"/>
      <c r="U72" s="420"/>
      <c r="W72" s="407">
        <f>O72*W24</f>
        <v>0</v>
      </c>
      <c r="X72" s="978"/>
      <c r="Y72" s="420"/>
      <c r="AA72" s="407">
        <f>O72*AA24</f>
        <v>0</v>
      </c>
      <c r="AB72" s="978"/>
      <c r="AC72" s="420"/>
      <c r="AE72" s="407">
        <f>O72*AE24</f>
        <v>0</v>
      </c>
      <c r="AF72" s="978"/>
      <c r="AG72" s="420"/>
      <c r="AI72" s="407"/>
      <c r="AJ72" s="970"/>
      <c r="AK72" s="464"/>
      <c r="AL72" s="959"/>
      <c r="AM72" s="959"/>
      <c r="AN72" s="392"/>
      <c r="AO72" s="421"/>
      <c r="AP72" s="392"/>
    </row>
    <row r="73" spans="1:42" ht="12" customHeight="1" x14ac:dyDescent="0.3">
      <c r="A73" s="862" t="s">
        <v>19</v>
      </c>
      <c r="B73" s="541" t="str">
        <f>B25</f>
        <v>PI/PD:</v>
      </c>
      <c r="C73" s="541">
        <f>C69</f>
        <v>0</v>
      </c>
      <c r="D73" s="468"/>
      <c r="E73" s="468"/>
      <c r="F73" s="1121" t="s">
        <v>528</v>
      </c>
      <c r="G73" s="1121"/>
      <c r="H73" s="1121"/>
      <c r="I73" s="1121"/>
      <c r="J73" s="1121"/>
      <c r="K73" s="1121"/>
      <c r="L73" s="1121"/>
      <c r="M73" s="468"/>
      <c r="N73" s="508"/>
      <c r="O73" s="508">
        <v>0.64449999999999996</v>
      </c>
      <c r="P73" s="970"/>
      <c r="Q73" s="471"/>
      <c r="R73" s="468"/>
      <c r="S73" s="417">
        <f>O73*S25</f>
        <v>0</v>
      </c>
      <c r="T73" s="978"/>
      <c r="U73" s="471"/>
      <c r="V73" s="468"/>
      <c r="W73" s="417">
        <f>O73*W25</f>
        <v>0</v>
      </c>
      <c r="X73" s="978"/>
      <c r="Y73" s="471"/>
      <c r="Z73" s="468"/>
      <c r="AA73" s="417">
        <f>O73*AA25</f>
        <v>0</v>
      </c>
      <c r="AB73" s="978"/>
      <c r="AC73" s="471"/>
      <c r="AD73" s="468"/>
      <c r="AE73" s="417">
        <f>O73*AE25</f>
        <v>0</v>
      </c>
      <c r="AF73" s="978"/>
      <c r="AG73" s="471"/>
      <c r="AH73" s="468"/>
      <c r="AI73" s="417">
        <f>O73*AI25</f>
        <v>0</v>
      </c>
      <c r="AJ73" s="970"/>
      <c r="AK73" s="473">
        <f>S73+W73+AA73+AE73+AI73</f>
        <v>0</v>
      </c>
      <c r="AL73" s="959"/>
      <c r="AM73" s="959"/>
      <c r="AN73" s="392"/>
      <c r="AO73" s="418">
        <f>'COST MATCH BUDGET'!AH72</f>
        <v>0</v>
      </c>
      <c r="AP73" s="392"/>
    </row>
    <row r="74" spans="1:42" ht="4.2" customHeight="1" thickBot="1" x14ac:dyDescent="0.35">
      <c r="A74" s="509"/>
      <c r="B74" s="510"/>
      <c r="C74" s="476"/>
      <c r="D74" s="476"/>
      <c r="E74" s="476"/>
      <c r="F74" s="511"/>
      <c r="G74" s="511"/>
      <c r="H74" s="511"/>
      <c r="I74" s="511"/>
      <c r="J74" s="511"/>
      <c r="K74" s="511"/>
      <c r="L74" s="511"/>
      <c r="M74" s="476"/>
      <c r="N74" s="512"/>
      <c r="O74" s="512"/>
      <c r="P74" s="981"/>
      <c r="Q74" s="480"/>
      <c r="R74" s="476"/>
      <c r="S74" s="478"/>
      <c r="T74" s="979"/>
      <c r="U74" s="480"/>
      <c r="V74" s="476"/>
      <c r="W74" s="478"/>
      <c r="X74" s="979"/>
      <c r="Y74" s="480"/>
      <c r="Z74" s="476"/>
      <c r="AA74" s="478"/>
      <c r="AB74" s="979"/>
      <c r="AC74" s="480"/>
      <c r="AD74" s="476"/>
      <c r="AE74" s="478"/>
      <c r="AF74" s="979"/>
      <c r="AG74" s="480"/>
      <c r="AH74" s="476"/>
      <c r="AI74" s="478"/>
      <c r="AJ74" s="981"/>
      <c r="AK74" s="482"/>
      <c r="AL74" s="959"/>
      <c r="AM74" s="959"/>
      <c r="AN74" s="392"/>
      <c r="AO74" s="421"/>
      <c r="AP74" s="392"/>
    </row>
    <row r="75" spans="1:42" x14ac:dyDescent="0.3">
      <c r="A75" s="823" t="s">
        <v>22</v>
      </c>
      <c r="B75" s="490" t="str">
        <f t="shared" ref="B75:C82" si="14">B28</f>
        <v>Co-I/PI:</v>
      </c>
      <c r="C75" s="389" t="str">
        <f t="shared" si="14"/>
        <v>Insert Name</v>
      </c>
      <c r="D75" s="980" t="s">
        <v>524</v>
      </c>
      <c r="E75" s="980"/>
      <c r="F75" s="980"/>
      <c r="G75" s="980"/>
      <c r="H75" s="980"/>
      <c r="I75" s="980"/>
      <c r="J75" s="980"/>
      <c r="K75" s="980"/>
      <c r="L75" s="980"/>
      <c r="M75" s="980"/>
      <c r="N75" s="980"/>
      <c r="O75" s="500">
        <v>0.53480000000000005</v>
      </c>
      <c r="P75" s="980"/>
      <c r="Q75" s="409"/>
      <c r="R75" s="409"/>
      <c r="S75" s="410">
        <f>S28*O75</f>
        <v>0</v>
      </c>
      <c r="T75" s="977"/>
      <c r="U75" s="412"/>
      <c r="V75" s="412"/>
      <c r="W75" s="413">
        <f>W28*O75</f>
        <v>0</v>
      </c>
      <c r="X75" s="977"/>
      <c r="Y75" s="415"/>
      <c r="Z75" s="415"/>
      <c r="AA75" s="416">
        <f>AA28*O75</f>
        <v>0</v>
      </c>
      <c r="AB75" s="977"/>
      <c r="AC75" s="412"/>
      <c r="AD75" s="412"/>
      <c r="AE75" s="413">
        <f>AE28*O75</f>
        <v>0</v>
      </c>
      <c r="AF75" s="977"/>
      <c r="AG75" s="409"/>
      <c r="AH75" s="409"/>
      <c r="AI75" s="410">
        <f>AI28*O75</f>
        <v>0</v>
      </c>
      <c r="AJ75" s="980"/>
      <c r="AK75" s="417">
        <f t="shared" ref="AK75:AK82" si="15">S75+W75+AA75+AE75+AI75</f>
        <v>0</v>
      </c>
      <c r="AL75" s="959"/>
      <c r="AM75" s="959"/>
      <c r="AN75" s="392"/>
      <c r="AO75" s="418">
        <f>'COST MATCH BUDGET'!AH74</f>
        <v>0</v>
      </c>
      <c r="AP75" s="392"/>
    </row>
    <row r="76" spans="1:42" x14ac:dyDescent="0.3">
      <c r="A76" s="824"/>
      <c r="B76" s="803" t="str">
        <f t="shared" si="14"/>
        <v>Co-I/PI:</v>
      </c>
      <c r="C76" s="389" t="str">
        <f t="shared" si="14"/>
        <v>Insert Name</v>
      </c>
      <c r="D76" s="957" t="s">
        <v>525</v>
      </c>
      <c r="E76" s="957"/>
      <c r="F76" s="957"/>
      <c r="G76" s="957"/>
      <c r="H76" s="957"/>
      <c r="I76" s="957"/>
      <c r="J76" s="957"/>
      <c r="K76" s="957"/>
      <c r="L76" s="957"/>
      <c r="M76" s="957"/>
      <c r="N76" s="970"/>
      <c r="O76" s="500">
        <v>8.8499999999999995E-2</v>
      </c>
      <c r="P76" s="970"/>
      <c r="Q76" s="409"/>
      <c r="R76" s="409"/>
      <c r="S76" s="410">
        <f>S29*O76</f>
        <v>0</v>
      </c>
      <c r="T76" s="997"/>
      <c r="U76" s="412"/>
      <c r="V76" s="412"/>
      <c r="W76" s="413">
        <f>W29*O76</f>
        <v>0</v>
      </c>
      <c r="X76" s="978"/>
      <c r="Y76" s="415"/>
      <c r="Z76" s="415"/>
      <c r="AA76" s="416">
        <f>AA29*O76</f>
        <v>0</v>
      </c>
      <c r="AB76" s="978"/>
      <c r="AC76" s="412"/>
      <c r="AD76" s="412"/>
      <c r="AE76" s="413">
        <f>AE29*O76</f>
        <v>0</v>
      </c>
      <c r="AF76" s="997"/>
      <c r="AG76" s="409"/>
      <c r="AH76" s="409"/>
      <c r="AI76" s="410">
        <f>AI29*O76</f>
        <v>0</v>
      </c>
      <c r="AJ76" s="957"/>
      <c r="AK76" s="417">
        <f t="shared" si="15"/>
        <v>0</v>
      </c>
      <c r="AL76" s="959"/>
      <c r="AM76" s="959"/>
      <c r="AN76" s="392"/>
      <c r="AO76" s="418">
        <f>'COST MATCH BUDGET'!AH75</f>
        <v>0</v>
      </c>
      <c r="AP76" s="392"/>
    </row>
    <row r="77" spans="1:42" x14ac:dyDescent="0.3">
      <c r="A77" s="823" t="s">
        <v>24</v>
      </c>
      <c r="B77" s="490" t="str">
        <f t="shared" si="14"/>
        <v>Co-I/PI:</v>
      </c>
      <c r="C77" s="389" t="str">
        <f t="shared" si="14"/>
        <v>Insert Name</v>
      </c>
      <c r="D77" s="957" t="s">
        <v>524</v>
      </c>
      <c r="E77" s="957"/>
      <c r="F77" s="957"/>
      <c r="G77" s="957"/>
      <c r="H77" s="957"/>
      <c r="I77" s="957"/>
      <c r="J77" s="957"/>
      <c r="K77" s="957"/>
      <c r="L77" s="957"/>
      <c r="M77" s="957"/>
      <c r="N77" s="970"/>
      <c r="O77" s="500">
        <v>0.53480000000000005</v>
      </c>
      <c r="P77" s="970"/>
      <c r="Q77" s="409"/>
      <c r="R77" s="409"/>
      <c r="S77" s="410">
        <f>S30*O77</f>
        <v>0</v>
      </c>
      <c r="T77" s="997"/>
      <c r="U77" s="412"/>
      <c r="V77" s="412"/>
      <c r="W77" s="413">
        <f>W30*O77</f>
        <v>0</v>
      </c>
      <c r="X77" s="978"/>
      <c r="Y77" s="415"/>
      <c r="Z77" s="415"/>
      <c r="AA77" s="416">
        <f>AA30*O77</f>
        <v>0</v>
      </c>
      <c r="AB77" s="978"/>
      <c r="AC77" s="412"/>
      <c r="AD77" s="412"/>
      <c r="AE77" s="413">
        <f>AE30*O77</f>
        <v>0</v>
      </c>
      <c r="AF77" s="997"/>
      <c r="AG77" s="409"/>
      <c r="AH77" s="409"/>
      <c r="AI77" s="410">
        <f>AI30*O77</f>
        <v>0</v>
      </c>
      <c r="AJ77" s="957"/>
      <c r="AK77" s="417">
        <f t="shared" si="15"/>
        <v>0</v>
      </c>
      <c r="AL77" s="959"/>
      <c r="AM77" s="959"/>
      <c r="AN77" s="392"/>
      <c r="AO77" s="418">
        <f>'COST MATCH BUDGET'!AH76</f>
        <v>0</v>
      </c>
      <c r="AP77" s="392"/>
    </row>
    <row r="78" spans="1:42" x14ac:dyDescent="0.3">
      <c r="A78" s="824"/>
      <c r="B78" s="803" t="str">
        <f t="shared" si="14"/>
        <v>Co-I/PI:</v>
      </c>
      <c r="C78" s="389" t="str">
        <f t="shared" si="14"/>
        <v>Insert Name</v>
      </c>
      <c r="D78" s="957" t="s">
        <v>525</v>
      </c>
      <c r="E78" s="957"/>
      <c r="F78" s="957"/>
      <c r="G78" s="957"/>
      <c r="H78" s="957"/>
      <c r="I78" s="957"/>
      <c r="J78" s="957"/>
      <c r="K78" s="957"/>
      <c r="L78" s="957"/>
      <c r="M78" s="957"/>
      <c r="N78" s="970"/>
      <c r="O78" s="500">
        <v>8.8499999999999995E-2</v>
      </c>
      <c r="P78" s="970"/>
      <c r="Q78" s="409"/>
      <c r="R78" s="409"/>
      <c r="S78" s="410">
        <f>S31*O78</f>
        <v>0</v>
      </c>
      <c r="T78" s="997"/>
      <c r="U78" s="412"/>
      <c r="V78" s="412"/>
      <c r="W78" s="413">
        <f>W31*O78</f>
        <v>0</v>
      </c>
      <c r="X78" s="978"/>
      <c r="Y78" s="415"/>
      <c r="Z78" s="415"/>
      <c r="AA78" s="416">
        <f>AA31*O78</f>
        <v>0</v>
      </c>
      <c r="AB78" s="978"/>
      <c r="AC78" s="412"/>
      <c r="AD78" s="412"/>
      <c r="AE78" s="413">
        <f>AE31*O78</f>
        <v>0</v>
      </c>
      <c r="AF78" s="997"/>
      <c r="AG78" s="409"/>
      <c r="AH78" s="409"/>
      <c r="AI78" s="410">
        <f>AI31*O78</f>
        <v>0</v>
      </c>
      <c r="AJ78" s="957"/>
      <c r="AK78" s="417">
        <f t="shared" si="15"/>
        <v>0</v>
      </c>
      <c r="AL78" s="959"/>
      <c r="AM78" s="959"/>
      <c r="AN78" s="392"/>
      <c r="AO78" s="418">
        <f>'COST MATCH BUDGET'!AH77</f>
        <v>0</v>
      </c>
      <c r="AP78" s="392"/>
    </row>
    <row r="79" spans="1:42" x14ac:dyDescent="0.3">
      <c r="A79" s="823" t="s">
        <v>25</v>
      </c>
      <c r="B79" s="490" t="str">
        <f t="shared" si="14"/>
        <v>Co-I/PI:</v>
      </c>
      <c r="C79" s="389" t="str">
        <f t="shared" si="14"/>
        <v>Insert Name</v>
      </c>
      <c r="D79" s="957" t="s">
        <v>524</v>
      </c>
      <c r="E79" s="957"/>
      <c r="F79" s="957"/>
      <c r="G79" s="957"/>
      <c r="H79" s="957"/>
      <c r="I79" s="957"/>
      <c r="J79" s="957"/>
      <c r="K79" s="957"/>
      <c r="L79" s="957"/>
      <c r="M79" s="957"/>
      <c r="N79" s="970"/>
      <c r="O79" s="500">
        <v>0.53480000000000005</v>
      </c>
      <c r="P79" s="970"/>
      <c r="Q79" s="409"/>
      <c r="R79" s="409"/>
      <c r="S79" s="410">
        <f>S32*O79</f>
        <v>0</v>
      </c>
      <c r="T79" s="997"/>
      <c r="U79" s="412"/>
      <c r="V79" s="412"/>
      <c r="W79" s="413">
        <f>W32*O79</f>
        <v>0</v>
      </c>
      <c r="X79" s="978"/>
      <c r="Y79" s="415"/>
      <c r="Z79" s="415"/>
      <c r="AA79" s="416">
        <f>AA32*O79</f>
        <v>0</v>
      </c>
      <c r="AB79" s="978"/>
      <c r="AC79" s="412"/>
      <c r="AD79" s="412"/>
      <c r="AE79" s="413">
        <f>AE32*O79</f>
        <v>0</v>
      </c>
      <c r="AF79" s="997"/>
      <c r="AG79" s="409"/>
      <c r="AH79" s="409"/>
      <c r="AI79" s="410">
        <f>AI32*O79</f>
        <v>0</v>
      </c>
      <c r="AJ79" s="957"/>
      <c r="AK79" s="417">
        <f t="shared" si="15"/>
        <v>0</v>
      </c>
      <c r="AL79" s="959"/>
      <c r="AM79" s="959"/>
      <c r="AN79" s="392"/>
      <c r="AO79" s="418">
        <f>'COST MATCH BUDGET'!AH78</f>
        <v>0</v>
      </c>
      <c r="AP79" s="392"/>
    </row>
    <row r="80" spans="1:42" x14ac:dyDescent="0.3">
      <c r="A80" s="824"/>
      <c r="B80" s="803" t="str">
        <f t="shared" si="14"/>
        <v>Co-I/PI:</v>
      </c>
      <c r="C80" s="389" t="str">
        <f t="shared" si="14"/>
        <v>Insert Name</v>
      </c>
      <c r="D80" s="957" t="s">
        <v>525</v>
      </c>
      <c r="E80" s="957"/>
      <c r="F80" s="957"/>
      <c r="G80" s="957"/>
      <c r="H80" s="957"/>
      <c r="I80" s="957"/>
      <c r="J80" s="957"/>
      <c r="K80" s="957"/>
      <c r="L80" s="957"/>
      <c r="M80" s="957"/>
      <c r="N80" s="970"/>
      <c r="O80" s="500">
        <v>8.8499999999999995E-2</v>
      </c>
      <c r="P80" s="970"/>
      <c r="Q80" s="409"/>
      <c r="R80" s="409"/>
      <c r="S80" s="410">
        <f>S33*O80</f>
        <v>0</v>
      </c>
      <c r="T80" s="997"/>
      <c r="U80" s="412"/>
      <c r="V80" s="412"/>
      <c r="W80" s="413">
        <f>W33*O80</f>
        <v>0</v>
      </c>
      <c r="X80" s="978"/>
      <c r="Y80" s="415"/>
      <c r="Z80" s="415"/>
      <c r="AA80" s="416">
        <f>AA33*O80</f>
        <v>0</v>
      </c>
      <c r="AB80" s="978"/>
      <c r="AC80" s="412"/>
      <c r="AD80" s="412"/>
      <c r="AE80" s="413">
        <f>AE33*O80</f>
        <v>0</v>
      </c>
      <c r="AF80" s="997"/>
      <c r="AG80" s="409"/>
      <c r="AH80" s="409"/>
      <c r="AI80" s="410">
        <f>AI33*O80</f>
        <v>0</v>
      </c>
      <c r="AJ80" s="957"/>
      <c r="AK80" s="417">
        <f t="shared" si="15"/>
        <v>0</v>
      </c>
      <c r="AL80" s="959"/>
      <c r="AM80" s="959"/>
      <c r="AN80" s="392"/>
      <c r="AO80" s="418">
        <f>'COST MATCH BUDGET'!AH79</f>
        <v>0</v>
      </c>
      <c r="AP80" s="392"/>
    </row>
    <row r="81" spans="1:42" x14ac:dyDescent="0.3">
      <c r="A81" s="823" t="s">
        <v>26</v>
      </c>
      <c r="B81" s="490" t="str">
        <f t="shared" si="14"/>
        <v>Co-I/PI:</v>
      </c>
      <c r="C81" s="389" t="str">
        <f t="shared" si="14"/>
        <v>Insert Name</v>
      </c>
      <c r="D81" s="957" t="s">
        <v>524</v>
      </c>
      <c r="E81" s="957"/>
      <c r="F81" s="957"/>
      <c r="G81" s="957"/>
      <c r="H81" s="957"/>
      <c r="I81" s="957"/>
      <c r="J81" s="957"/>
      <c r="K81" s="957"/>
      <c r="L81" s="957"/>
      <c r="M81" s="957"/>
      <c r="N81" s="970"/>
      <c r="O81" s="500">
        <v>0.53480000000000005</v>
      </c>
      <c r="P81" s="970"/>
      <c r="Q81" s="409"/>
      <c r="R81" s="409"/>
      <c r="S81" s="410">
        <f>S34*O81</f>
        <v>0</v>
      </c>
      <c r="T81" s="997"/>
      <c r="U81" s="412"/>
      <c r="V81" s="412"/>
      <c r="W81" s="413">
        <f>W34*O81</f>
        <v>0</v>
      </c>
      <c r="X81" s="978"/>
      <c r="Y81" s="415"/>
      <c r="Z81" s="415"/>
      <c r="AA81" s="416">
        <f>AA34*O81</f>
        <v>0</v>
      </c>
      <c r="AB81" s="978"/>
      <c r="AC81" s="412"/>
      <c r="AD81" s="412"/>
      <c r="AE81" s="413">
        <f>AE34*O81</f>
        <v>0</v>
      </c>
      <c r="AF81" s="997"/>
      <c r="AG81" s="409"/>
      <c r="AH81" s="409"/>
      <c r="AI81" s="410">
        <f>AI34*O81</f>
        <v>0</v>
      </c>
      <c r="AJ81" s="957"/>
      <c r="AK81" s="417">
        <f t="shared" si="15"/>
        <v>0</v>
      </c>
      <c r="AL81" s="959"/>
      <c r="AM81" s="959"/>
      <c r="AN81" s="392"/>
      <c r="AO81" s="418">
        <f>'COST MATCH BUDGET'!AH80</f>
        <v>0</v>
      </c>
      <c r="AP81" s="392"/>
    </row>
    <row r="82" spans="1:42" x14ac:dyDescent="0.3">
      <c r="A82" s="824"/>
      <c r="B82" s="803" t="str">
        <f t="shared" si="14"/>
        <v>Co-I/PI:</v>
      </c>
      <c r="C82" s="389" t="str">
        <f t="shared" si="14"/>
        <v>Insert Name</v>
      </c>
      <c r="D82" s="957" t="s">
        <v>525</v>
      </c>
      <c r="E82" s="957"/>
      <c r="F82" s="957"/>
      <c r="G82" s="957"/>
      <c r="H82" s="957"/>
      <c r="I82" s="957"/>
      <c r="J82" s="957"/>
      <c r="K82" s="957"/>
      <c r="L82" s="957"/>
      <c r="M82" s="957"/>
      <c r="N82" s="970"/>
      <c r="O82" s="500">
        <v>8.8499999999999995E-2</v>
      </c>
      <c r="P82" s="970"/>
      <c r="Q82" s="409"/>
      <c r="R82" s="409"/>
      <c r="S82" s="410">
        <f>S35*O82</f>
        <v>0</v>
      </c>
      <c r="T82" s="997"/>
      <c r="U82" s="412"/>
      <c r="V82" s="412"/>
      <c r="W82" s="413">
        <f>W35*O82</f>
        <v>0</v>
      </c>
      <c r="X82" s="978"/>
      <c r="Y82" s="415"/>
      <c r="Z82" s="415"/>
      <c r="AA82" s="416">
        <f>AA35*O82</f>
        <v>0</v>
      </c>
      <c r="AB82" s="978"/>
      <c r="AC82" s="412"/>
      <c r="AD82" s="412"/>
      <c r="AE82" s="413">
        <f>AE35*O82</f>
        <v>0</v>
      </c>
      <c r="AF82" s="997"/>
      <c r="AG82" s="409"/>
      <c r="AH82" s="409"/>
      <c r="AI82" s="410">
        <f>AI35*O82</f>
        <v>0</v>
      </c>
      <c r="AJ82" s="957"/>
      <c r="AK82" s="417">
        <f t="shared" si="15"/>
        <v>0</v>
      </c>
      <c r="AL82" s="959"/>
      <c r="AM82" s="959"/>
      <c r="AN82" s="392"/>
      <c r="AO82" s="418">
        <f>'COST MATCH BUDGET'!AH81</f>
        <v>0</v>
      </c>
      <c r="AP82" s="392"/>
    </row>
    <row r="83" spans="1:42" ht="4.2" customHeight="1" x14ac:dyDescent="0.3">
      <c r="A83" s="1054"/>
      <c r="B83" s="1054"/>
      <c r="C83" s="1054"/>
      <c r="D83" s="1054"/>
      <c r="E83" s="1054"/>
      <c r="F83" s="1054"/>
      <c r="G83" s="1054"/>
      <c r="H83" s="1054"/>
      <c r="I83" s="1054"/>
      <c r="J83" s="1054"/>
      <c r="K83" s="1054"/>
      <c r="L83" s="1054"/>
      <c r="M83" s="1054"/>
      <c r="N83" s="970"/>
      <c r="O83" s="816"/>
      <c r="P83" s="970"/>
      <c r="Q83" s="957"/>
      <c r="R83" s="957"/>
      <c r="S83" s="957"/>
      <c r="T83" s="997"/>
      <c r="U83" s="957"/>
      <c r="V83" s="957"/>
      <c r="W83" s="957"/>
      <c r="X83" s="978"/>
      <c r="Y83" s="957"/>
      <c r="Z83" s="957"/>
      <c r="AA83" s="957"/>
      <c r="AB83" s="978"/>
      <c r="AC83" s="957"/>
      <c r="AD83" s="957"/>
      <c r="AE83" s="957"/>
      <c r="AF83" s="997"/>
      <c r="AG83" s="957"/>
      <c r="AH83" s="957"/>
      <c r="AI83" s="957"/>
      <c r="AJ83" s="957"/>
      <c r="AK83" s="407"/>
      <c r="AL83" s="959"/>
      <c r="AM83" s="959"/>
      <c r="AN83" s="392"/>
      <c r="AO83" s="421"/>
      <c r="AP83" s="392"/>
    </row>
    <row r="84" spans="1:42" x14ac:dyDescent="0.3">
      <c r="A84" s="823" t="s">
        <v>22</v>
      </c>
      <c r="B84" s="490" t="str">
        <f t="shared" ref="B84:C87" si="16">B39</f>
        <v>TBD</v>
      </c>
      <c r="C84" s="393" t="str">
        <f t="shared" si="16"/>
        <v>Insert Name</v>
      </c>
      <c r="D84" s="957" t="s">
        <v>531</v>
      </c>
      <c r="E84" s="957"/>
      <c r="F84" s="957"/>
      <c r="G84" s="957"/>
      <c r="H84" s="957"/>
      <c r="I84" s="957"/>
      <c r="J84" s="957"/>
      <c r="K84" s="957"/>
      <c r="L84" s="957"/>
      <c r="M84" s="957"/>
      <c r="N84" s="806" t="s">
        <v>473</v>
      </c>
      <c r="O84" s="501">
        <v>0.624</v>
      </c>
      <c r="P84" s="970"/>
      <c r="Q84" s="409"/>
      <c r="R84" s="409"/>
      <c r="S84" s="410">
        <f>S39*O84</f>
        <v>0</v>
      </c>
      <c r="T84" s="997"/>
      <c r="U84" s="412"/>
      <c r="V84" s="412"/>
      <c r="W84" s="413">
        <f>W39*O84</f>
        <v>0</v>
      </c>
      <c r="X84" s="978"/>
      <c r="Y84" s="415"/>
      <c r="Z84" s="415"/>
      <c r="AA84" s="416">
        <f>AA39*O84</f>
        <v>0</v>
      </c>
      <c r="AB84" s="978"/>
      <c r="AC84" s="412"/>
      <c r="AD84" s="412"/>
      <c r="AE84" s="413">
        <f>AE39*O84</f>
        <v>0</v>
      </c>
      <c r="AF84" s="997"/>
      <c r="AG84" s="409"/>
      <c r="AH84" s="409"/>
      <c r="AI84" s="410">
        <f>AI39*O84</f>
        <v>0</v>
      </c>
      <c r="AJ84" s="957"/>
      <c r="AK84" s="417">
        <f>S84+W84+AA84+AE84+AI84</f>
        <v>0</v>
      </c>
      <c r="AL84" s="959"/>
      <c r="AM84" s="959"/>
      <c r="AN84" s="392"/>
      <c r="AO84" s="418">
        <f>'COST MATCH BUDGET'!AH83</f>
        <v>0</v>
      </c>
      <c r="AP84" s="392"/>
    </row>
    <row r="85" spans="1:42" x14ac:dyDescent="0.3">
      <c r="A85" s="823" t="s">
        <v>24</v>
      </c>
      <c r="B85" s="490" t="str">
        <f t="shared" si="16"/>
        <v>TBD</v>
      </c>
      <c r="C85" s="393" t="str">
        <f t="shared" si="16"/>
        <v>Insert Name</v>
      </c>
      <c r="D85" s="957" t="s">
        <v>531</v>
      </c>
      <c r="E85" s="957"/>
      <c r="F85" s="957"/>
      <c r="G85" s="957"/>
      <c r="H85" s="957"/>
      <c r="I85" s="957"/>
      <c r="J85" s="957"/>
      <c r="K85" s="957"/>
      <c r="L85" s="957"/>
      <c r="M85" s="957"/>
      <c r="N85" s="806" t="s">
        <v>473</v>
      </c>
      <c r="O85" s="501">
        <v>0.624</v>
      </c>
      <c r="P85" s="970"/>
      <c r="Q85" s="409"/>
      <c r="R85" s="409"/>
      <c r="S85" s="410">
        <f>S40*O85</f>
        <v>0</v>
      </c>
      <c r="T85" s="997"/>
      <c r="U85" s="412"/>
      <c r="V85" s="513"/>
      <c r="W85" s="413">
        <f>W40*O85</f>
        <v>0</v>
      </c>
      <c r="X85" s="978"/>
      <c r="Y85" s="415"/>
      <c r="Z85" s="415"/>
      <c r="AA85" s="416">
        <f>AA40*O85</f>
        <v>0</v>
      </c>
      <c r="AB85" s="978"/>
      <c r="AC85" s="412"/>
      <c r="AD85" s="412"/>
      <c r="AE85" s="413">
        <f>AE40*O85</f>
        <v>0</v>
      </c>
      <c r="AF85" s="997"/>
      <c r="AG85" s="409"/>
      <c r="AH85" s="409"/>
      <c r="AI85" s="410">
        <f>AI40*O85</f>
        <v>0</v>
      </c>
      <c r="AJ85" s="957"/>
      <c r="AK85" s="417">
        <f>S85+W85+AA85+AE85+AI85</f>
        <v>0</v>
      </c>
      <c r="AL85" s="959"/>
      <c r="AM85" s="959"/>
      <c r="AN85" s="392"/>
      <c r="AO85" s="418">
        <f>'COST MATCH BUDGET'!AH84</f>
        <v>0</v>
      </c>
      <c r="AP85" s="392"/>
    </row>
    <row r="86" spans="1:42" x14ac:dyDescent="0.3">
      <c r="A86" s="823" t="s">
        <v>25</v>
      </c>
      <c r="B86" s="490" t="str">
        <f t="shared" si="16"/>
        <v>TBD</v>
      </c>
      <c r="C86" s="393" t="str">
        <f t="shared" si="16"/>
        <v>Insert Name</v>
      </c>
      <c r="D86" s="957" t="s">
        <v>531</v>
      </c>
      <c r="E86" s="957"/>
      <c r="F86" s="957"/>
      <c r="G86" s="957"/>
      <c r="H86" s="957"/>
      <c r="I86" s="957"/>
      <c r="J86" s="957"/>
      <c r="K86" s="957"/>
      <c r="L86" s="957"/>
      <c r="M86" s="957"/>
      <c r="N86" s="401" t="s">
        <v>473</v>
      </c>
      <c r="O86" s="501">
        <v>0.624</v>
      </c>
      <c r="P86" s="970"/>
      <c r="Q86" s="409"/>
      <c r="R86" s="409"/>
      <c r="S86" s="410">
        <f>S41*O86</f>
        <v>0</v>
      </c>
      <c r="T86" s="997"/>
      <c r="U86" s="412"/>
      <c r="V86" s="412"/>
      <c r="W86" s="413">
        <f>W41*O86</f>
        <v>0</v>
      </c>
      <c r="X86" s="978"/>
      <c r="Y86" s="415"/>
      <c r="Z86" s="415"/>
      <c r="AA86" s="416">
        <f>AA41*O86</f>
        <v>0</v>
      </c>
      <c r="AB86" s="978"/>
      <c r="AC86" s="412"/>
      <c r="AD86" s="412"/>
      <c r="AE86" s="413">
        <f>AE41*O86</f>
        <v>0</v>
      </c>
      <c r="AF86" s="997"/>
      <c r="AG86" s="409"/>
      <c r="AH86" s="409"/>
      <c r="AI86" s="410">
        <f>AI41*O86</f>
        <v>0</v>
      </c>
      <c r="AJ86" s="957"/>
      <c r="AK86" s="417">
        <f>S86+W86+AA86+AE86+AI86</f>
        <v>0</v>
      </c>
      <c r="AL86" s="959"/>
      <c r="AM86" s="959"/>
      <c r="AN86" s="392"/>
      <c r="AO86" s="418">
        <f>'COST MATCH BUDGET'!AH85</f>
        <v>0</v>
      </c>
      <c r="AP86" s="392"/>
    </row>
    <row r="87" spans="1:42" x14ac:dyDescent="0.3">
      <c r="A87" s="823" t="s">
        <v>26</v>
      </c>
      <c r="B87" s="490" t="str">
        <f t="shared" si="16"/>
        <v>TBD</v>
      </c>
      <c r="C87" s="393" t="str">
        <f t="shared" si="16"/>
        <v>Insert Name</v>
      </c>
      <c r="D87" s="957" t="s">
        <v>531</v>
      </c>
      <c r="E87" s="957"/>
      <c r="F87" s="957"/>
      <c r="G87" s="957"/>
      <c r="H87" s="957"/>
      <c r="I87" s="957"/>
      <c r="J87" s="957"/>
      <c r="K87" s="957"/>
      <c r="L87" s="957"/>
      <c r="M87" s="957"/>
      <c r="N87" s="401" t="s">
        <v>473</v>
      </c>
      <c r="O87" s="501">
        <v>0.624</v>
      </c>
      <c r="P87" s="970"/>
      <c r="Q87" s="409"/>
      <c r="R87" s="409"/>
      <c r="S87" s="410">
        <f>S42*O87</f>
        <v>0</v>
      </c>
      <c r="T87" s="997"/>
      <c r="U87" s="412"/>
      <c r="V87" s="412"/>
      <c r="W87" s="413">
        <f>W42*O87</f>
        <v>0</v>
      </c>
      <c r="X87" s="978"/>
      <c r="Y87" s="415"/>
      <c r="Z87" s="415"/>
      <c r="AA87" s="416">
        <f>AA42*O87</f>
        <v>0</v>
      </c>
      <c r="AB87" s="978"/>
      <c r="AC87" s="412"/>
      <c r="AD87" s="412"/>
      <c r="AE87" s="413">
        <f>AE42*O87</f>
        <v>0</v>
      </c>
      <c r="AF87" s="997"/>
      <c r="AG87" s="409"/>
      <c r="AH87" s="409"/>
      <c r="AI87" s="410">
        <f>AI42*O87</f>
        <v>0</v>
      </c>
      <c r="AJ87" s="957"/>
      <c r="AK87" s="417">
        <f>S87+W87+AA87+AE87+AI87</f>
        <v>0</v>
      </c>
      <c r="AL87" s="959"/>
      <c r="AM87" s="959"/>
      <c r="AN87" s="392"/>
      <c r="AO87" s="418">
        <f>'COST MATCH BUDGET'!AH86</f>
        <v>0</v>
      </c>
      <c r="AP87" s="392"/>
    </row>
    <row r="88" spans="1:42" ht="3.6" customHeight="1" x14ac:dyDescent="0.3">
      <c r="A88" s="1054"/>
      <c r="B88" s="1054"/>
      <c r="C88" s="1054"/>
      <c r="D88" s="1054"/>
      <c r="E88" s="1054"/>
      <c r="F88" s="1054"/>
      <c r="G88" s="1054"/>
      <c r="H88" s="1054"/>
      <c r="I88" s="1054"/>
      <c r="J88" s="1054"/>
      <c r="K88" s="1054"/>
      <c r="L88" s="1054"/>
      <c r="M88" s="1054"/>
      <c r="N88" s="1054"/>
      <c r="O88" s="1054"/>
      <c r="P88" s="970"/>
      <c r="Q88" s="957"/>
      <c r="R88" s="957"/>
      <c r="S88" s="957"/>
      <c r="T88" s="997"/>
      <c r="U88" s="957"/>
      <c r="V88" s="957"/>
      <c r="W88" s="957"/>
      <c r="X88" s="978"/>
      <c r="Y88" s="957"/>
      <c r="Z88" s="957"/>
      <c r="AA88" s="957"/>
      <c r="AB88" s="978"/>
      <c r="AC88" s="957"/>
      <c r="AD88" s="957"/>
      <c r="AE88" s="957"/>
      <c r="AF88" s="997"/>
      <c r="AG88" s="957"/>
      <c r="AH88" s="957"/>
      <c r="AI88" s="957"/>
      <c r="AJ88" s="957"/>
      <c r="AK88" s="407"/>
      <c r="AL88" s="959"/>
      <c r="AM88" s="959"/>
      <c r="AN88" s="392"/>
      <c r="AO88" s="421"/>
      <c r="AP88" s="392"/>
    </row>
    <row r="89" spans="1:42" x14ac:dyDescent="0.3">
      <c r="A89" s="823" t="s">
        <v>22</v>
      </c>
      <c r="B89" s="490" t="str">
        <f t="shared" ref="B89:C94" si="17">B44</f>
        <v>TBD</v>
      </c>
      <c r="C89" s="393" t="str">
        <f t="shared" si="17"/>
        <v>Insert Name</v>
      </c>
      <c r="D89" s="957" t="s">
        <v>529</v>
      </c>
      <c r="E89" s="957"/>
      <c r="F89" s="957"/>
      <c r="G89" s="957"/>
      <c r="H89" s="957"/>
      <c r="I89" s="957"/>
      <c r="J89" s="957"/>
      <c r="K89" s="957"/>
      <c r="L89" s="957"/>
      <c r="M89" s="957"/>
      <c r="N89" s="826" t="s">
        <v>473</v>
      </c>
      <c r="O89" s="500">
        <v>0.64449999999999996</v>
      </c>
      <c r="P89" s="970"/>
      <c r="Q89" s="409"/>
      <c r="R89" s="409"/>
      <c r="S89" s="410">
        <f>S44*O89</f>
        <v>0</v>
      </c>
      <c r="T89" s="997"/>
      <c r="U89" s="412"/>
      <c r="V89" s="412"/>
      <c r="W89" s="413">
        <f>W44*O89</f>
        <v>0</v>
      </c>
      <c r="X89" s="978"/>
      <c r="Y89" s="415"/>
      <c r="Z89" s="415"/>
      <c r="AA89" s="416">
        <f>AA44*O89</f>
        <v>0</v>
      </c>
      <c r="AB89" s="978"/>
      <c r="AC89" s="412"/>
      <c r="AD89" s="412"/>
      <c r="AE89" s="413">
        <f>AE44*O89</f>
        <v>0</v>
      </c>
      <c r="AF89" s="997"/>
      <c r="AG89" s="409"/>
      <c r="AH89" s="409"/>
      <c r="AI89" s="410">
        <f>AI44*O89</f>
        <v>0</v>
      </c>
      <c r="AJ89" s="957"/>
      <c r="AK89" s="417">
        <f t="shared" ref="AK89:AK94" si="18">S89+W89+AA89+AE89+AI89</f>
        <v>0</v>
      </c>
      <c r="AL89" s="959"/>
      <c r="AM89" s="959"/>
      <c r="AN89" s="392"/>
      <c r="AO89" s="418">
        <f>'COST MATCH BUDGET'!AH88</f>
        <v>0</v>
      </c>
      <c r="AP89" s="392"/>
    </row>
    <row r="90" spans="1:42" x14ac:dyDescent="0.3">
      <c r="A90" s="823" t="s">
        <v>24</v>
      </c>
      <c r="B90" s="490" t="str">
        <f t="shared" si="17"/>
        <v>TBD</v>
      </c>
      <c r="C90" s="393" t="str">
        <f t="shared" si="17"/>
        <v>Insert Name</v>
      </c>
      <c r="D90" s="957" t="s">
        <v>529</v>
      </c>
      <c r="E90" s="957"/>
      <c r="F90" s="957"/>
      <c r="G90" s="957"/>
      <c r="H90" s="957"/>
      <c r="I90" s="957"/>
      <c r="J90" s="957"/>
      <c r="K90" s="957"/>
      <c r="L90" s="957"/>
      <c r="M90" s="957"/>
      <c r="N90" s="826" t="s">
        <v>473</v>
      </c>
      <c r="O90" s="500">
        <v>0.64449999999999996</v>
      </c>
      <c r="P90" s="970"/>
      <c r="Q90" s="409"/>
      <c r="R90" s="409"/>
      <c r="S90" s="410">
        <f>S45*O90</f>
        <v>0</v>
      </c>
      <c r="T90" s="997"/>
      <c r="U90" s="412"/>
      <c r="V90" s="412"/>
      <c r="W90" s="413">
        <f>W45*O90</f>
        <v>0</v>
      </c>
      <c r="X90" s="978"/>
      <c r="Y90" s="415"/>
      <c r="Z90" s="415"/>
      <c r="AA90" s="416">
        <f>AA45*O90</f>
        <v>0</v>
      </c>
      <c r="AB90" s="978"/>
      <c r="AC90" s="412"/>
      <c r="AD90" s="412"/>
      <c r="AE90" s="413">
        <f>AE45*O90</f>
        <v>0</v>
      </c>
      <c r="AF90" s="997"/>
      <c r="AG90" s="409"/>
      <c r="AH90" s="409"/>
      <c r="AI90" s="410">
        <f>AI45*O90</f>
        <v>0</v>
      </c>
      <c r="AJ90" s="957"/>
      <c r="AK90" s="417">
        <f t="shared" si="18"/>
        <v>0</v>
      </c>
      <c r="AL90" s="959"/>
      <c r="AM90" s="959"/>
      <c r="AN90" s="392"/>
      <c r="AO90" s="418">
        <f>'COST MATCH BUDGET'!AH89</f>
        <v>0</v>
      </c>
      <c r="AP90" s="392"/>
    </row>
    <row r="91" spans="1:42" x14ac:dyDescent="0.3">
      <c r="A91" s="823" t="s">
        <v>25</v>
      </c>
      <c r="B91" s="490" t="str">
        <f t="shared" si="17"/>
        <v>TBD</v>
      </c>
      <c r="C91" s="393" t="str">
        <f t="shared" si="17"/>
        <v>Insert Name</v>
      </c>
      <c r="D91" s="957" t="s">
        <v>529</v>
      </c>
      <c r="E91" s="957"/>
      <c r="F91" s="957"/>
      <c r="G91" s="957"/>
      <c r="H91" s="957"/>
      <c r="I91" s="957"/>
      <c r="J91" s="957"/>
      <c r="K91" s="957"/>
      <c r="L91" s="957"/>
      <c r="M91" s="957"/>
      <c r="N91" s="826" t="s">
        <v>473</v>
      </c>
      <c r="O91" s="500">
        <v>0.64449999999999996</v>
      </c>
      <c r="P91" s="970"/>
      <c r="Q91" s="409"/>
      <c r="R91" s="409"/>
      <c r="S91" s="410">
        <f>S46*O91</f>
        <v>0</v>
      </c>
      <c r="T91" s="997"/>
      <c r="U91" s="412"/>
      <c r="V91" s="412"/>
      <c r="W91" s="413">
        <f>W46*O91</f>
        <v>0</v>
      </c>
      <c r="X91" s="978"/>
      <c r="Y91" s="415"/>
      <c r="Z91" s="415"/>
      <c r="AA91" s="416">
        <f>AA46*O91</f>
        <v>0</v>
      </c>
      <c r="AB91" s="978"/>
      <c r="AC91" s="412"/>
      <c r="AD91" s="412"/>
      <c r="AE91" s="413">
        <f>AE46*O91</f>
        <v>0</v>
      </c>
      <c r="AF91" s="997"/>
      <c r="AG91" s="409"/>
      <c r="AH91" s="409"/>
      <c r="AI91" s="410">
        <f>AI46*O91</f>
        <v>0</v>
      </c>
      <c r="AJ91" s="957"/>
      <c r="AK91" s="417">
        <f t="shared" si="18"/>
        <v>0</v>
      </c>
      <c r="AL91" s="959"/>
      <c r="AM91" s="959"/>
      <c r="AN91" s="392"/>
      <c r="AO91" s="418">
        <f>'COST MATCH BUDGET'!AH90</f>
        <v>0</v>
      </c>
      <c r="AP91" s="392"/>
    </row>
    <row r="92" spans="1:42" x14ac:dyDescent="0.3">
      <c r="A92" s="823" t="s">
        <v>26</v>
      </c>
      <c r="B92" s="490" t="str">
        <f t="shared" si="17"/>
        <v>TBD</v>
      </c>
      <c r="C92" s="393" t="str">
        <f t="shared" si="17"/>
        <v>Insert Name</v>
      </c>
      <c r="D92" s="957" t="s">
        <v>529</v>
      </c>
      <c r="E92" s="957"/>
      <c r="F92" s="957"/>
      <c r="G92" s="957"/>
      <c r="H92" s="957"/>
      <c r="I92" s="957"/>
      <c r="J92" s="957"/>
      <c r="K92" s="957"/>
      <c r="L92" s="957"/>
      <c r="M92" s="957"/>
      <c r="N92" s="826" t="s">
        <v>473</v>
      </c>
      <c r="O92" s="500">
        <v>0.64449999999999996</v>
      </c>
      <c r="P92" s="970"/>
      <c r="Q92" s="409"/>
      <c r="R92" s="409"/>
      <c r="S92" s="410">
        <f>S47*O92</f>
        <v>0</v>
      </c>
      <c r="T92" s="997"/>
      <c r="U92" s="412"/>
      <c r="V92" s="412"/>
      <c r="W92" s="413">
        <f>W47*O92</f>
        <v>0</v>
      </c>
      <c r="X92" s="978"/>
      <c r="Y92" s="415"/>
      <c r="Z92" s="415"/>
      <c r="AA92" s="416">
        <f>AA47*O92</f>
        <v>0</v>
      </c>
      <c r="AB92" s="978"/>
      <c r="AC92" s="412"/>
      <c r="AD92" s="412"/>
      <c r="AE92" s="413">
        <f>AE47*O92</f>
        <v>0</v>
      </c>
      <c r="AF92" s="997"/>
      <c r="AG92" s="409"/>
      <c r="AH92" s="409"/>
      <c r="AI92" s="410">
        <f>AI47*O92</f>
        <v>0</v>
      </c>
      <c r="AJ92" s="957"/>
      <c r="AK92" s="417">
        <f t="shared" si="18"/>
        <v>0</v>
      </c>
      <c r="AL92" s="959"/>
      <c r="AM92" s="959"/>
      <c r="AN92" s="392"/>
      <c r="AO92" s="418">
        <f>'COST MATCH BUDGET'!AH91</f>
        <v>0</v>
      </c>
      <c r="AP92" s="392"/>
    </row>
    <row r="93" spans="1:42" x14ac:dyDescent="0.3">
      <c r="A93" s="823" t="str">
        <f>A48</f>
        <v>5.</v>
      </c>
      <c r="B93" s="490" t="str">
        <f t="shared" si="17"/>
        <v>TBD</v>
      </c>
      <c r="C93" s="393" t="str">
        <f t="shared" si="17"/>
        <v>Insert Name</v>
      </c>
      <c r="D93" s="957" t="s">
        <v>529</v>
      </c>
      <c r="E93" s="957"/>
      <c r="F93" s="957"/>
      <c r="G93" s="957"/>
      <c r="H93" s="957"/>
      <c r="I93" s="957"/>
      <c r="J93" s="957"/>
      <c r="K93" s="957"/>
      <c r="L93" s="957"/>
      <c r="M93" s="957"/>
      <c r="N93" s="826" t="s">
        <v>473</v>
      </c>
      <c r="O93" s="500">
        <v>0.64449999999999996</v>
      </c>
      <c r="P93" s="970"/>
      <c r="Q93" s="409"/>
      <c r="R93" s="409"/>
      <c r="S93" s="410">
        <f>S48*O93</f>
        <v>0</v>
      </c>
      <c r="T93" s="997"/>
      <c r="U93" s="412"/>
      <c r="V93" s="412"/>
      <c r="W93" s="413">
        <f>W48*O93</f>
        <v>0</v>
      </c>
      <c r="X93" s="978"/>
      <c r="Y93" s="415"/>
      <c r="Z93" s="415"/>
      <c r="AA93" s="416">
        <f>AA48*O93</f>
        <v>0</v>
      </c>
      <c r="AB93" s="978"/>
      <c r="AC93" s="412"/>
      <c r="AD93" s="412"/>
      <c r="AE93" s="413">
        <f>AE48*O93</f>
        <v>0</v>
      </c>
      <c r="AF93" s="997"/>
      <c r="AG93" s="409"/>
      <c r="AH93" s="409"/>
      <c r="AI93" s="410">
        <f>AI48*O93</f>
        <v>0</v>
      </c>
      <c r="AJ93" s="957"/>
      <c r="AK93" s="417">
        <f t="shared" si="18"/>
        <v>0</v>
      </c>
      <c r="AL93" s="959"/>
      <c r="AM93" s="959"/>
      <c r="AN93" s="392"/>
      <c r="AO93" s="418">
        <f>'COST MATCH BUDGET'!AH92</f>
        <v>0</v>
      </c>
      <c r="AP93" s="392"/>
    </row>
    <row r="94" spans="1:42" x14ac:dyDescent="0.3">
      <c r="A94" s="823" t="str">
        <f>A49</f>
        <v>6.</v>
      </c>
      <c r="B94" s="490" t="str">
        <f t="shared" si="17"/>
        <v>TBD</v>
      </c>
      <c r="C94" s="393" t="str">
        <f t="shared" si="17"/>
        <v>Insert Name</v>
      </c>
      <c r="D94" s="957" t="s">
        <v>529</v>
      </c>
      <c r="E94" s="957"/>
      <c r="F94" s="957"/>
      <c r="G94" s="957"/>
      <c r="H94" s="957"/>
      <c r="I94" s="957"/>
      <c r="J94" s="957"/>
      <c r="K94" s="957"/>
      <c r="L94" s="957"/>
      <c r="M94" s="957"/>
      <c r="N94" s="826" t="s">
        <v>473</v>
      </c>
      <c r="O94" s="500">
        <v>0.64449999999999996</v>
      </c>
      <c r="P94" s="970"/>
      <c r="Q94" s="409"/>
      <c r="R94" s="409"/>
      <c r="S94" s="410">
        <f>S49*O94</f>
        <v>0</v>
      </c>
      <c r="T94" s="997"/>
      <c r="U94" s="412"/>
      <c r="V94" s="412"/>
      <c r="W94" s="413">
        <f>W49*O94</f>
        <v>0</v>
      </c>
      <c r="X94" s="978"/>
      <c r="Y94" s="415"/>
      <c r="Z94" s="415"/>
      <c r="AA94" s="416">
        <f>AA49*O94</f>
        <v>0</v>
      </c>
      <c r="AB94" s="978"/>
      <c r="AC94" s="412"/>
      <c r="AD94" s="412"/>
      <c r="AE94" s="413">
        <f>AE49*O94</f>
        <v>0</v>
      </c>
      <c r="AF94" s="997"/>
      <c r="AG94" s="409"/>
      <c r="AH94" s="409"/>
      <c r="AI94" s="410">
        <f>AI49*O94</f>
        <v>0</v>
      </c>
      <c r="AJ94" s="957"/>
      <c r="AK94" s="417">
        <f t="shared" si="18"/>
        <v>0</v>
      </c>
      <c r="AL94" s="959"/>
      <c r="AM94" s="959"/>
      <c r="AN94" s="392"/>
      <c r="AO94" s="418">
        <f>'COST MATCH BUDGET'!AH93</f>
        <v>0</v>
      </c>
      <c r="AP94" s="392"/>
    </row>
    <row r="95" spans="1:42" ht="3.6" customHeight="1" x14ac:dyDescent="0.3">
      <c r="A95" s="1056"/>
      <c r="B95" s="1056"/>
      <c r="C95" s="1056"/>
      <c r="D95" s="1056"/>
      <c r="E95" s="1056"/>
      <c r="F95" s="1056"/>
      <c r="G95" s="1056"/>
      <c r="H95" s="1056"/>
      <c r="I95" s="1056"/>
      <c r="J95" s="1056"/>
      <c r="K95" s="1056"/>
      <c r="L95" s="1056"/>
      <c r="M95" s="1056"/>
      <c r="N95" s="1056"/>
      <c r="O95" s="1056"/>
      <c r="P95" s="970"/>
      <c r="Q95" s="957"/>
      <c r="R95" s="957"/>
      <c r="S95" s="957"/>
      <c r="T95" s="997"/>
      <c r="U95" s="957"/>
      <c r="V95" s="957"/>
      <c r="W95" s="957"/>
      <c r="X95" s="978"/>
      <c r="Y95" s="957"/>
      <c r="Z95" s="957"/>
      <c r="AA95" s="957"/>
      <c r="AB95" s="978"/>
      <c r="AC95" s="957"/>
      <c r="AD95" s="957"/>
      <c r="AE95" s="957"/>
      <c r="AF95" s="997"/>
      <c r="AG95" s="957"/>
      <c r="AH95" s="957"/>
      <c r="AI95" s="957"/>
      <c r="AJ95" s="957"/>
      <c r="AK95" s="407"/>
      <c r="AL95" s="959"/>
      <c r="AM95" s="959"/>
      <c r="AN95" s="392"/>
      <c r="AO95" s="421"/>
      <c r="AP95" s="392"/>
    </row>
    <row r="96" spans="1:42" ht="12.75" customHeight="1" x14ac:dyDescent="0.3">
      <c r="A96" s="855" t="str">
        <f>A54</f>
        <v>1.</v>
      </c>
      <c r="B96" s="1413" t="str">
        <f>B54</f>
        <v>Graduate Student(s)</v>
      </c>
      <c r="C96" s="639" t="str">
        <f>C54</f>
        <v>TBD</v>
      </c>
      <c r="D96" s="1040" t="s">
        <v>532</v>
      </c>
      <c r="E96" s="1040"/>
      <c r="F96" s="1040"/>
      <c r="G96" s="1040"/>
      <c r="H96" s="1040"/>
      <c r="I96" s="1040"/>
      <c r="J96" s="1040"/>
      <c r="K96" s="1040"/>
      <c r="L96" s="1040"/>
      <c r="M96" s="1040"/>
      <c r="N96" s="514" t="s">
        <v>474</v>
      </c>
      <c r="O96" s="501">
        <v>0.10680000000000001</v>
      </c>
      <c r="P96" s="970"/>
      <c r="Q96" s="409"/>
      <c r="R96" s="409"/>
      <c r="S96" s="410">
        <f>S54*O96</f>
        <v>0</v>
      </c>
      <c r="T96" s="997"/>
      <c r="U96" s="412"/>
      <c r="V96" s="412"/>
      <c r="W96" s="413">
        <f>W54*O96</f>
        <v>0</v>
      </c>
      <c r="X96" s="978"/>
      <c r="Y96" s="415"/>
      <c r="Z96" s="415"/>
      <c r="AA96" s="416">
        <f>AA54*O96</f>
        <v>0</v>
      </c>
      <c r="AB96" s="978"/>
      <c r="AC96" s="412"/>
      <c r="AD96" s="412"/>
      <c r="AE96" s="413">
        <f>AE54*O96</f>
        <v>0</v>
      </c>
      <c r="AF96" s="997"/>
      <c r="AG96" s="409"/>
      <c r="AH96" s="409"/>
      <c r="AI96" s="410">
        <f>AI54*O96</f>
        <v>0</v>
      </c>
      <c r="AJ96" s="957"/>
      <c r="AK96" s="417">
        <f>S96+W96+AA96+AE96+AI96</f>
        <v>0</v>
      </c>
      <c r="AL96" s="959"/>
      <c r="AM96" s="959"/>
      <c r="AN96" s="392"/>
      <c r="AO96" s="418">
        <f>'COST MATCH BUDGET'!AH95</f>
        <v>0</v>
      </c>
      <c r="AP96" s="392"/>
    </row>
    <row r="97" spans="1:42" ht="12.75" customHeight="1" x14ac:dyDescent="0.3">
      <c r="A97" s="855" t="str">
        <f>A59</f>
        <v>2.</v>
      </c>
      <c r="B97" s="1413" t="str">
        <f>B59</f>
        <v>Undergraduate Student(s)</v>
      </c>
      <c r="C97" s="679" t="str">
        <f>C59</f>
        <v>TBD</v>
      </c>
      <c r="D97" s="1040" t="s">
        <v>532</v>
      </c>
      <c r="E97" s="1040"/>
      <c r="F97" s="1040"/>
      <c r="G97" s="1040"/>
      <c r="H97" s="1040"/>
      <c r="I97" s="1040"/>
      <c r="J97" s="1040"/>
      <c r="K97" s="1040"/>
      <c r="L97" s="1040"/>
      <c r="M97" s="1040"/>
      <c r="N97" s="514" t="s">
        <v>474</v>
      </c>
      <c r="O97" s="501">
        <v>0.10680000000000001</v>
      </c>
      <c r="P97" s="970"/>
      <c r="Q97" s="409"/>
      <c r="R97" s="409"/>
      <c r="S97" s="410">
        <f>S59*O97</f>
        <v>0</v>
      </c>
      <c r="T97" s="997"/>
      <c r="U97" s="412"/>
      <c r="V97" s="412"/>
      <c r="W97" s="413">
        <f>W59*O97</f>
        <v>0</v>
      </c>
      <c r="X97" s="978"/>
      <c r="Y97" s="415"/>
      <c r="Z97" s="415"/>
      <c r="AA97" s="416">
        <f>AA59*O97</f>
        <v>0</v>
      </c>
      <c r="AB97" s="978"/>
      <c r="AC97" s="412"/>
      <c r="AD97" s="412"/>
      <c r="AE97" s="413">
        <f>AE59*O97</f>
        <v>0</v>
      </c>
      <c r="AF97" s="997"/>
      <c r="AG97" s="409"/>
      <c r="AH97" s="409"/>
      <c r="AI97" s="410">
        <f>AI59*O97</f>
        <v>0</v>
      </c>
      <c r="AJ97" s="957"/>
      <c r="AK97" s="417">
        <f>S97+W97+AA97+AE97+AI97</f>
        <v>0</v>
      </c>
      <c r="AL97" s="959"/>
      <c r="AM97" s="959"/>
      <c r="AN97" s="392"/>
      <c r="AO97" s="418">
        <f>'COST MATCH BUDGET'!AH96</f>
        <v>0</v>
      </c>
      <c r="AP97" s="392"/>
    </row>
    <row r="98" spans="1:42" s="395" customFormat="1" x14ac:dyDescent="0.3">
      <c r="A98" s="1056"/>
      <c r="B98" s="1056"/>
      <c r="C98" s="1629"/>
      <c r="D98" s="872"/>
      <c r="E98" s="871"/>
      <c r="F98" s="897"/>
      <c r="G98" s="897"/>
      <c r="H98" s="897"/>
      <c r="I98" s="897"/>
      <c r="J98" s="897"/>
      <c r="K98" s="897"/>
      <c r="L98" s="897"/>
      <c r="M98" s="897"/>
      <c r="N98" s="1050" t="s">
        <v>654</v>
      </c>
      <c r="O98" s="1050"/>
      <c r="P98" s="897"/>
      <c r="Q98" s="897"/>
      <c r="R98" s="897"/>
      <c r="S98" s="898">
        <f>SUM(S65:S97)</f>
        <v>0</v>
      </c>
      <c r="T98" s="898"/>
      <c r="U98" s="897"/>
      <c r="V98" s="897"/>
      <c r="W98" s="898">
        <f>SUM(W65:W97)</f>
        <v>0</v>
      </c>
      <c r="X98" s="898"/>
      <c r="Y98" s="897"/>
      <c r="Z98" s="897"/>
      <c r="AA98" s="898">
        <f>SUM(AA65:AA97)</f>
        <v>0</v>
      </c>
      <c r="AB98" s="898"/>
      <c r="AC98" s="897"/>
      <c r="AD98" s="897"/>
      <c r="AE98" s="898">
        <f>SUM(AE65:AE97)</f>
        <v>0</v>
      </c>
      <c r="AF98" s="898"/>
      <c r="AG98" s="897"/>
      <c r="AH98" s="897"/>
      <c r="AI98" s="898">
        <f>SUM(AI65:AI97)</f>
        <v>0</v>
      </c>
      <c r="AJ98" s="897"/>
      <c r="AK98" s="899">
        <f>S98+W98+AA98+AE98+AI98</f>
        <v>0</v>
      </c>
      <c r="AL98" s="959"/>
      <c r="AM98" s="959"/>
      <c r="AN98" s="398"/>
      <c r="AO98" s="518">
        <f>'COST MATCH BUDGET'!AH97</f>
        <v>0</v>
      </c>
      <c r="AP98" s="398"/>
    </row>
    <row r="99" spans="1:42" ht="3.6" customHeight="1" thickBot="1" x14ac:dyDescent="0.35">
      <c r="A99" s="854"/>
      <c r="B99" s="854"/>
      <c r="C99" s="854"/>
      <c r="D99" s="854"/>
      <c r="E99" s="854"/>
      <c r="F99" s="854"/>
      <c r="G99" s="854"/>
      <c r="H99" s="854"/>
      <c r="I99" s="854"/>
      <c r="J99" s="854"/>
      <c r="K99" s="854"/>
      <c r="L99" s="1057"/>
      <c r="M99" s="1057"/>
      <c r="N99" s="1057"/>
      <c r="O99" s="1057"/>
      <c r="P99" s="1057"/>
      <c r="Q99" s="1057"/>
      <c r="R99" s="1057"/>
      <c r="S99" s="1057"/>
      <c r="T99" s="1057"/>
      <c r="U99" s="1057"/>
      <c r="V99" s="1057"/>
      <c r="W99" s="1057"/>
      <c r="X99" s="1057"/>
      <c r="Y99" s="1057"/>
      <c r="Z99" s="1057"/>
      <c r="AA99" s="1057"/>
      <c r="AB99" s="1057"/>
      <c r="AC99" s="1057"/>
      <c r="AD99" s="1057"/>
      <c r="AE99" s="1057"/>
      <c r="AF99" s="1057"/>
      <c r="AG99" s="1057"/>
      <c r="AH99" s="1057"/>
      <c r="AI99" s="1057"/>
      <c r="AJ99" s="1057"/>
      <c r="AK99" s="1057"/>
      <c r="AL99" s="959"/>
      <c r="AM99" s="959"/>
      <c r="AN99" s="392"/>
      <c r="AO99" s="486"/>
      <c r="AP99" s="392"/>
    </row>
    <row r="100" spans="1:42" s="419" customFormat="1" ht="14.4" thickBot="1" x14ac:dyDescent="0.35">
      <c r="A100" s="1056"/>
      <c r="B100" s="1056"/>
      <c r="C100" s="1056"/>
      <c r="D100" s="1089" t="s">
        <v>567</v>
      </c>
      <c r="E100" s="1090"/>
      <c r="F100" s="1090"/>
      <c r="G100" s="1090"/>
      <c r="H100" s="1090"/>
      <c r="I100" s="1090"/>
      <c r="J100" s="1090"/>
      <c r="K100" s="1090"/>
      <c r="L100" s="1090"/>
      <c r="M100" s="1090"/>
      <c r="N100" s="1090"/>
      <c r="O100" s="1090"/>
      <c r="P100" s="1090"/>
      <c r="Q100" s="533"/>
      <c r="R100" s="534" t="s">
        <v>39</v>
      </c>
      <c r="S100" s="535">
        <f>S61+S98</f>
        <v>0</v>
      </c>
      <c r="T100" s="535"/>
      <c r="U100" s="533"/>
      <c r="V100" s="534" t="s">
        <v>40</v>
      </c>
      <c r="W100" s="535">
        <f>W61+W98</f>
        <v>0</v>
      </c>
      <c r="X100" s="535"/>
      <c r="Y100" s="533"/>
      <c r="Z100" s="534" t="s">
        <v>41</v>
      </c>
      <c r="AA100" s="535">
        <f>AA61+AA98</f>
        <v>0</v>
      </c>
      <c r="AB100" s="535"/>
      <c r="AC100" s="533"/>
      <c r="AD100" s="534" t="s">
        <v>42</v>
      </c>
      <c r="AE100" s="535">
        <f>AE61+AE98</f>
        <v>0</v>
      </c>
      <c r="AF100" s="535"/>
      <c r="AG100" s="533"/>
      <c r="AH100" s="534" t="s">
        <v>43</v>
      </c>
      <c r="AI100" s="535">
        <f>AI61+AI98</f>
        <v>0</v>
      </c>
      <c r="AJ100" s="533"/>
      <c r="AK100" s="536">
        <f>S100+W100+AA100+AE100+AI100</f>
        <v>0</v>
      </c>
      <c r="AL100" s="959"/>
      <c r="AM100" s="959"/>
      <c r="AN100" s="524"/>
      <c r="AO100" s="620">
        <f>'COST MATCH BUDGET'!AH99</f>
        <v>0</v>
      </c>
      <c r="AP100" s="524"/>
    </row>
    <row r="101" spans="1:42" s="419" customFormat="1" ht="4.2" customHeight="1" thickBot="1" x14ac:dyDescent="0.35">
      <c r="A101" s="981"/>
      <c r="B101" s="981"/>
      <c r="C101" s="981"/>
      <c r="D101" s="981"/>
      <c r="E101" s="981"/>
      <c r="F101" s="981"/>
      <c r="G101" s="981"/>
      <c r="H101" s="981"/>
      <c r="I101" s="981"/>
      <c r="J101" s="981"/>
      <c r="K101" s="981"/>
      <c r="L101" s="981"/>
      <c r="M101" s="981"/>
      <c r="N101" s="981"/>
      <c r="O101" s="981"/>
      <c r="P101" s="970"/>
      <c r="Q101" s="970"/>
      <c r="R101" s="970"/>
      <c r="S101" s="970"/>
      <c r="T101" s="978"/>
      <c r="U101" s="970"/>
      <c r="V101" s="970"/>
      <c r="W101" s="970"/>
      <c r="X101" s="978"/>
      <c r="Y101" s="970"/>
      <c r="Z101" s="970"/>
      <c r="AA101" s="970"/>
      <c r="AB101" s="978"/>
      <c r="AC101" s="970"/>
      <c r="AD101" s="970"/>
      <c r="AE101" s="970"/>
      <c r="AF101" s="978"/>
      <c r="AG101" s="970"/>
      <c r="AH101" s="970"/>
      <c r="AI101" s="970"/>
      <c r="AJ101" s="970"/>
      <c r="AK101" s="978"/>
      <c r="AL101" s="959"/>
      <c r="AM101" s="959"/>
      <c r="AN101" s="524"/>
      <c r="AO101" s="617"/>
      <c r="AP101" s="524"/>
    </row>
    <row r="102" spans="1:42" ht="14.25" customHeight="1" thickBot="1" x14ac:dyDescent="0.35">
      <c r="A102" s="1091" t="s">
        <v>568</v>
      </c>
      <c r="B102" s="1092"/>
      <c r="C102" s="1092"/>
      <c r="D102" s="1092"/>
      <c r="E102" s="1092"/>
      <c r="F102" s="1092"/>
      <c r="G102" s="1092"/>
      <c r="H102" s="1092"/>
      <c r="I102" s="1092"/>
      <c r="J102" s="1092"/>
      <c r="K102" s="1092"/>
      <c r="L102" s="1092"/>
      <c r="M102" s="1092"/>
      <c r="N102" s="1092"/>
      <c r="O102" s="1093"/>
      <c r="P102" s="957"/>
      <c r="Q102" s="957"/>
      <c r="R102" s="957"/>
      <c r="S102" s="957"/>
      <c r="T102" s="997"/>
      <c r="U102" s="957"/>
      <c r="V102" s="957"/>
      <c r="W102" s="957"/>
      <c r="X102" s="997"/>
      <c r="Y102" s="957"/>
      <c r="Z102" s="957"/>
      <c r="AA102" s="957"/>
      <c r="AB102" s="997"/>
      <c r="AC102" s="957"/>
      <c r="AD102" s="957"/>
      <c r="AE102" s="957"/>
      <c r="AF102" s="997"/>
      <c r="AG102" s="957"/>
      <c r="AH102" s="957"/>
      <c r="AI102" s="957"/>
      <c r="AJ102" s="957"/>
      <c r="AK102" s="997"/>
      <c r="AL102" s="959"/>
      <c r="AM102" s="959"/>
      <c r="AN102" s="392"/>
      <c r="AO102" s="499"/>
      <c r="AP102" s="392"/>
    </row>
    <row r="103" spans="1:42" x14ac:dyDescent="0.3">
      <c r="A103" s="980"/>
      <c r="B103" s="980"/>
      <c r="C103" s="980"/>
      <c r="D103" s="980"/>
      <c r="E103" s="980"/>
      <c r="F103" s="980"/>
      <c r="G103" s="980"/>
      <c r="H103" s="980"/>
      <c r="I103" s="980"/>
      <c r="J103" s="980"/>
      <c r="K103" s="980"/>
      <c r="L103" s="1662" t="s">
        <v>22</v>
      </c>
      <c r="M103" s="1058"/>
      <c r="N103" s="1058"/>
      <c r="O103" s="1058"/>
      <c r="P103" s="957"/>
      <c r="Q103" s="409"/>
      <c r="R103" s="409"/>
      <c r="S103" s="1636">
        <v>0</v>
      </c>
      <c r="T103" s="997"/>
      <c r="U103" s="412"/>
      <c r="V103" s="412"/>
      <c r="W103" s="1640">
        <v>0</v>
      </c>
      <c r="X103" s="997"/>
      <c r="Y103" s="415"/>
      <c r="Z103" s="415"/>
      <c r="AA103" s="1643">
        <v>0</v>
      </c>
      <c r="AB103" s="997"/>
      <c r="AC103" s="412"/>
      <c r="AD103" s="412"/>
      <c r="AE103" s="1640">
        <v>0</v>
      </c>
      <c r="AF103" s="997"/>
      <c r="AG103" s="409"/>
      <c r="AH103" s="409"/>
      <c r="AI103" s="1636">
        <v>0</v>
      </c>
      <c r="AJ103" s="957"/>
      <c r="AK103" s="1658">
        <f t="shared" ref="AK103:AK108" si="19">S103+W103+AA103+AE103+AI103</f>
        <v>0</v>
      </c>
      <c r="AL103" s="959"/>
      <c r="AM103" s="959"/>
      <c r="AN103" s="392"/>
      <c r="AO103" s="418">
        <f>'COST MATCH BUDGET'!AH102</f>
        <v>0</v>
      </c>
      <c r="AP103" s="392"/>
    </row>
    <row r="104" spans="1:42" x14ac:dyDescent="0.3">
      <c r="A104" s="970"/>
      <c r="B104" s="970"/>
      <c r="C104" s="970"/>
      <c r="D104" s="970"/>
      <c r="E104" s="970"/>
      <c r="F104" s="970"/>
      <c r="G104" s="970"/>
      <c r="H104" s="970"/>
      <c r="I104" s="970"/>
      <c r="J104" s="970"/>
      <c r="K104" s="970"/>
      <c r="L104" s="1662" t="s">
        <v>24</v>
      </c>
      <c r="M104" s="1006"/>
      <c r="N104" s="1006"/>
      <c r="O104" s="1006"/>
      <c r="P104" s="957"/>
      <c r="Q104" s="409"/>
      <c r="R104" s="409"/>
      <c r="S104" s="1636">
        <v>0</v>
      </c>
      <c r="T104" s="997"/>
      <c r="U104" s="412"/>
      <c r="V104" s="412"/>
      <c r="W104" s="1640">
        <v>0</v>
      </c>
      <c r="X104" s="997"/>
      <c r="Y104" s="415"/>
      <c r="Z104" s="415"/>
      <c r="AA104" s="1643">
        <v>0</v>
      </c>
      <c r="AB104" s="997"/>
      <c r="AC104" s="412"/>
      <c r="AD104" s="412"/>
      <c r="AE104" s="1640">
        <v>0</v>
      </c>
      <c r="AF104" s="997"/>
      <c r="AG104" s="409"/>
      <c r="AH104" s="409"/>
      <c r="AI104" s="1636">
        <v>0</v>
      </c>
      <c r="AJ104" s="957"/>
      <c r="AK104" s="1658">
        <f t="shared" si="19"/>
        <v>0</v>
      </c>
      <c r="AL104" s="959"/>
      <c r="AM104" s="959"/>
      <c r="AN104" s="392"/>
      <c r="AO104" s="418">
        <f>'COST MATCH BUDGET'!AH103</f>
        <v>0</v>
      </c>
      <c r="AP104" s="392"/>
    </row>
    <row r="105" spans="1:42" x14ac:dyDescent="0.3">
      <c r="A105" s="970"/>
      <c r="B105" s="970"/>
      <c r="C105" s="970"/>
      <c r="D105" s="970"/>
      <c r="E105" s="970"/>
      <c r="F105" s="970"/>
      <c r="G105" s="970"/>
      <c r="H105" s="970"/>
      <c r="I105" s="970"/>
      <c r="J105" s="970"/>
      <c r="K105" s="970"/>
      <c r="L105" s="1662" t="s">
        <v>25</v>
      </c>
      <c r="M105" s="1006"/>
      <c r="N105" s="1006"/>
      <c r="O105" s="1006"/>
      <c r="P105" s="957"/>
      <c r="Q105" s="409"/>
      <c r="R105" s="409"/>
      <c r="S105" s="1636">
        <v>0</v>
      </c>
      <c r="T105" s="997"/>
      <c r="U105" s="412"/>
      <c r="V105" s="412"/>
      <c r="W105" s="1640">
        <v>0</v>
      </c>
      <c r="X105" s="997"/>
      <c r="Y105" s="415"/>
      <c r="Z105" s="415"/>
      <c r="AA105" s="1643">
        <v>0</v>
      </c>
      <c r="AB105" s="997"/>
      <c r="AC105" s="412"/>
      <c r="AD105" s="412"/>
      <c r="AE105" s="1640">
        <v>0</v>
      </c>
      <c r="AF105" s="997"/>
      <c r="AG105" s="409"/>
      <c r="AH105" s="409"/>
      <c r="AI105" s="1636">
        <v>0</v>
      </c>
      <c r="AJ105" s="957"/>
      <c r="AK105" s="1658">
        <f t="shared" si="19"/>
        <v>0</v>
      </c>
      <c r="AL105" s="959"/>
      <c r="AM105" s="959"/>
      <c r="AN105" s="392"/>
      <c r="AO105" s="418">
        <f>'COST MATCH BUDGET'!AH104</f>
        <v>0</v>
      </c>
      <c r="AP105" s="392"/>
    </row>
    <row r="106" spans="1:42" x14ac:dyDescent="0.3">
      <c r="A106" s="970"/>
      <c r="B106" s="970"/>
      <c r="C106" s="970"/>
      <c r="D106" s="970"/>
      <c r="E106" s="970"/>
      <c r="F106" s="970"/>
      <c r="G106" s="970"/>
      <c r="H106" s="970"/>
      <c r="I106" s="970"/>
      <c r="J106" s="970"/>
      <c r="K106" s="970"/>
      <c r="L106" s="1662" t="s">
        <v>26</v>
      </c>
      <c r="M106" s="1006"/>
      <c r="N106" s="1006"/>
      <c r="O106" s="1006"/>
      <c r="P106" s="957"/>
      <c r="Q106" s="409"/>
      <c r="R106" s="409"/>
      <c r="S106" s="1636">
        <v>0</v>
      </c>
      <c r="T106" s="997"/>
      <c r="U106" s="412"/>
      <c r="V106" s="412"/>
      <c r="W106" s="1640">
        <v>0</v>
      </c>
      <c r="X106" s="997"/>
      <c r="Y106" s="415"/>
      <c r="Z106" s="415"/>
      <c r="AA106" s="1643">
        <v>0</v>
      </c>
      <c r="AB106" s="997"/>
      <c r="AC106" s="412"/>
      <c r="AD106" s="412"/>
      <c r="AE106" s="1640">
        <v>0</v>
      </c>
      <c r="AF106" s="997"/>
      <c r="AG106" s="409"/>
      <c r="AH106" s="409"/>
      <c r="AI106" s="1636">
        <v>0</v>
      </c>
      <c r="AJ106" s="957"/>
      <c r="AK106" s="1658">
        <f t="shared" si="19"/>
        <v>0</v>
      </c>
      <c r="AL106" s="959"/>
      <c r="AM106" s="959"/>
      <c r="AN106" s="392"/>
      <c r="AO106" s="418">
        <f>'COST MATCH BUDGET'!AH105</f>
        <v>0</v>
      </c>
      <c r="AP106" s="392"/>
    </row>
    <row r="107" spans="1:42" x14ac:dyDescent="0.3">
      <c r="A107" s="970"/>
      <c r="B107" s="970"/>
      <c r="C107" s="970"/>
      <c r="D107" s="970"/>
      <c r="E107" s="970"/>
      <c r="F107" s="970"/>
      <c r="G107" s="970"/>
      <c r="H107" s="970"/>
      <c r="I107" s="970"/>
      <c r="J107" s="970"/>
      <c r="K107" s="970"/>
      <c r="L107" s="1662" t="s">
        <v>29</v>
      </c>
      <c r="M107" s="1006"/>
      <c r="N107" s="1006"/>
      <c r="O107" s="1006"/>
      <c r="P107" s="957"/>
      <c r="Q107" s="409"/>
      <c r="R107" s="409"/>
      <c r="S107" s="1636">
        <v>0</v>
      </c>
      <c r="T107" s="997"/>
      <c r="U107" s="412"/>
      <c r="V107" s="412"/>
      <c r="W107" s="1640">
        <v>0</v>
      </c>
      <c r="X107" s="997"/>
      <c r="Y107" s="415"/>
      <c r="Z107" s="415"/>
      <c r="AA107" s="1643">
        <v>0</v>
      </c>
      <c r="AB107" s="997"/>
      <c r="AC107" s="412"/>
      <c r="AD107" s="412"/>
      <c r="AE107" s="1640">
        <v>0</v>
      </c>
      <c r="AF107" s="997"/>
      <c r="AG107" s="409"/>
      <c r="AH107" s="409"/>
      <c r="AI107" s="1636">
        <v>0</v>
      </c>
      <c r="AJ107" s="957"/>
      <c r="AK107" s="1658">
        <f t="shared" si="19"/>
        <v>0</v>
      </c>
      <c r="AL107" s="959"/>
      <c r="AM107" s="959"/>
      <c r="AN107" s="392"/>
      <c r="AO107" s="418">
        <f>'COST MATCH BUDGET'!AH106</f>
        <v>0</v>
      </c>
      <c r="AP107" s="392"/>
    </row>
    <row r="108" spans="1:42" ht="13.8" customHeight="1" x14ac:dyDescent="0.3">
      <c r="A108" s="1672" t="s">
        <v>570</v>
      </c>
      <c r="B108" s="1672"/>
      <c r="C108" s="1672"/>
      <c r="D108" s="1672"/>
      <c r="E108" s="1672"/>
      <c r="F108" s="1672"/>
      <c r="G108" s="1672"/>
      <c r="H108" s="1672"/>
      <c r="I108" s="1672"/>
      <c r="J108" s="1672"/>
      <c r="K108" s="1672"/>
      <c r="L108" s="1672"/>
      <c r="M108" s="1672"/>
      <c r="N108" s="1672"/>
      <c r="O108" s="802" t="s">
        <v>655</v>
      </c>
      <c r="P108" s="957"/>
      <c r="Q108" s="409"/>
      <c r="R108" s="409"/>
      <c r="S108" s="1664">
        <f>SUM(S103:S107)</f>
        <v>0</v>
      </c>
      <c r="T108" s="997"/>
      <c r="U108" s="412"/>
      <c r="V108" s="412"/>
      <c r="W108" s="1666">
        <f>SUM(W103:W107)</f>
        <v>0</v>
      </c>
      <c r="X108" s="997"/>
      <c r="Y108" s="415"/>
      <c r="Z108" s="415"/>
      <c r="AA108" s="1668">
        <f>SUM(AA103:AA107)</f>
        <v>0</v>
      </c>
      <c r="AB108" s="997"/>
      <c r="AC108" s="412"/>
      <c r="AD108" s="412"/>
      <c r="AE108" s="1666">
        <f>SUM(AE103:AE107)</f>
        <v>0</v>
      </c>
      <c r="AF108" s="997"/>
      <c r="AG108" s="409"/>
      <c r="AH108" s="409"/>
      <c r="AI108" s="1664">
        <f>SUM(AI103:AI107)</f>
        <v>0</v>
      </c>
      <c r="AJ108" s="957"/>
      <c r="AK108" s="1658">
        <f t="shared" si="19"/>
        <v>0</v>
      </c>
      <c r="AL108" s="959"/>
      <c r="AM108" s="959"/>
      <c r="AN108" s="392"/>
      <c r="AO108" s="418">
        <f>'COST MATCH BUDGET'!AH107</f>
        <v>0</v>
      </c>
      <c r="AP108" s="392"/>
    </row>
    <row r="109" spans="1:42" ht="13.5" customHeight="1" x14ac:dyDescent="0.3">
      <c r="A109" s="1055" t="s">
        <v>569</v>
      </c>
      <c r="B109" s="1055"/>
      <c r="C109" s="1055"/>
      <c r="D109" s="1055"/>
      <c r="E109" s="1055"/>
      <c r="F109" s="1055"/>
      <c r="G109" s="1055"/>
      <c r="H109" s="1055"/>
      <c r="I109" s="1055"/>
      <c r="J109" s="1055"/>
      <c r="K109" s="1055"/>
      <c r="L109" s="827"/>
      <c r="M109" s="827"/>
      <c r="N109" s="1669" t="s">
        <v>572</v>
      </c>
      <c r="O109" s="1669"/>
      <c r="P109" s="957"/>
      <c r="Q109" s="409"/>
      <c r="R109" s="409"/>
      <c r="S109" s="410">
        <v>0</v>
      </c>
      <c r="T109" s="997"/>
      <c r="U109" s="838"/>
      <c r="V109" s="838"/>
      <c r="W109" s="413">
        <v>0</v>
      </c>
      <c r="X109" s="997"/>
      <c r="Y109" s="840"/>
      <c r="Z109" s="840"/>
      <c r="AA109" s="416">
        <v>0</v>
      </c>
      <c r="AB109" s="997"/>
      <c r="AC109" s="838"/>
      <c r="AD109" s="838"/>
      <c r="AE109" s="413">
        <v>0</v>
      </c>
      <c r="AF109" s="997"/>
      <c r="AG109" s="842"/>
      <c r="AH109" s="842"/>
      <c r="AI109" s="410">
        <v>0</v>
      </c>
      <c r="AJ109" s="957"/>
      <c r="AK109" s="417">
        <f>S109+W109+AA109+AE109+AI109</f>
        <v>0</v>
      </c>
      <c r="AL109" s="959"/>
      <c r="AM109" s="959"/>
      <c r="AN109" s="392"/>
      <c r="AO109" s="418">
        <f>'COST MATCH BUDGET'!AH108</f>
        <v>0</v>
      </c>
      <c r="AP109" s="392"/>
    </row>
    <row r="110" spans="1:42" ht="13.5" customHeight="1" x14ac:dyDescent="0.3">
      <c r="A110" s="1055"/>
      <c r="B110" s="1055"/>
      <c r="C110" s="1055"/>
      <c r="D110" s="1055"/>
      <c r="E110" s="1055"/>
      <c r="F110" s="1055"/>
      <c r="G110" s="1055"/>
      <c r="H110" s="1055"/>
      <c r="I110" s="1055"/>
      <c r="J110" s="1055"/>
      <c r="K110" s="1055"/>
      <c r="L110" s="827"/>
      <c r="M110" s="827"/>
      <c r="N110" s="1669" t="s">
        <v>573</v>
      </c>
      <c r="O110" s="1669"/>
      <c r="P110" s="957"/>
      <c r="Q110" s="409"/>
      <c r="R110" s="409"/>
      <c r="S110" s="410">
        <v>0</v>
      </c>
      <c r="T110" s="997"/>
      <c r="U110" s="838"/>
      <c r="V110" s="838"/>
      <c r="W110" s="413">
        <v>0</v>
      </c>
      <c r="X110" s="997"/>
      <c r="Y110" s="840"/>
      <c r="Z110" s="840"/>
      <c r="AA110" s="416">
        <v>0</v>
      </c>
      <c r="AB110" s="997"/>
      <c r="AC110" s="838"/>
      <c r="AD110" s="838"/>
      <c r="AE110" s="413">
        <v>0</v>
      </c>
      <c r="AF110" s="997"/>
      <c r="AG110" s="842"/>
      <c r="AH110" s="842"/>
      <c r="AI110" s="410">
        <v>0</v>
      </c>
      <c r="AJ110" s="957"/>
      <c r="AK110" s="417">
        <f>S110+W110+AA110+AE110+AI110</f>
        <v>0</v>
      </c>
      <c r="AL110" s="959"/>
      <c r="AM110" s="959"/>
      <c r="AN110" s="392"/>
      <c r="AO110" s="418">
        <f>'COST MATCH BUDGET'!AH109</f>
        <v>0</v>
      </c>
      <c r="AP110" s="392"/>
    </row>
    <row r="111" spans="1:42" ht="13.5" customHeight="1" x14ac:dyDescent="0.3">
      <c r="A111" s="1055"/>
      <c r="B111" s="1055"/>
      <c r="C111" s="1055"/>
      <c r="D111" s="1055"/>
      <c r="E111" s="1055"/>
      <c r="F111" s="1055"/>
      <c r="G111" s="1055"/>
      <c r="H111" s="1055"/>
      <c r="I111" s="1055"/>
      <c r="J111" s="1055"/>
      <c r="K111" s="1055"/>
      <c r="L111" s="827"/>
      <c r="M111" s="827"/>
      <c r="N111" s="1669" t="s">
        <v>574</v>
      </c>
      <c r="O111" s="1669"/>
      <c r="P111" s="957"/>
      <c r="Q111" s="409"/>
      <c r="R111" s="409"/>
      <c r="S111" s="410">
        <v>0</v>
      </c>
      <c r="T111" s="997"/>
      <c r="U111" s="838"/>
      <c r="V111" s="838"/>
      <c r="W111" s="413">
        <v>0</v>
      </c>
      <c r="X111" s="997"/>
      <c r="Y111" s="840"/>
      <c r="Z111" s="840"/>
      <c r="AA111" s="416">
        <v>0</v>
      </c>
      <c r="AB111" s="997"/>
      <c r="AC111" s="838"/>
      <c r="AD111" s="838"/>
      <c r="AE111" s="413">
        <v>0</v>
      </c>
      <c r="AF111" s="997"/>
      <c r="AG111" s="842"/>
      <c r="AH111" s="842"/>
      <c r="AI111" s="410">
        <v>0</v>
      </c>
      <c r="AJ111" s="957"/>
      <c r="AK111" s="417">
        <f>S111+W111+AA111+AE111+AI111</f>
        <v>0</v>
      </c>
      <c r="AL111" s="959"/>
      <c r="AM111" s="959"/>
      <c r="AN111" s="392"/>
      <c r="AO111" s="418">
        <f>'COST MATCH BUDGET'!AH110</f>
        <v>0</v>
      </c>
      <c r="AP111" s="392"/>
    </row>
    <row r="112" spans="1:42" ht="13.8" customHeight="1" x14ac:dyDescent="0.3">
      <c r="A112" s="1055"/>
      <c r="B112" s="1055"/>
      <c r="C112" s="1055"/>
      <c r="D112" s="1055"/>
      <c r="E112" s="1055"/>
      <c r="F112" s="1055"/>
      <c r="G112" s="1055"/>
      <c r="H112" s="1055"/>
      <c r="I112" s="1055"/>
      <c r="J112" s="1055"/>
      <c r="K112" s="1055"/>
      <c r="L112" s="827"/>
      <c r="M112" s="827"/>
      <c r="N112" s="1669" t="s">
        <v>575</v>
      </c>
      <c r="O112" s="1669"/>
      <c r="P112" s="957"/>
      <c r="Q112" s="529">
        <v>0.105</v>
      </c>
      <c r="R112" s="409"/>
      <c r="S112" s="530">
        <f>S108*Q112</f>
        <v>0</v>
      </c>
      <c r="T112" s="997"/>
      <c r="U112" s="838"/>
      <c r="V112" s="838"/>
      <c r="W112" s="531">
        <f>W108*Q112</f>
        <v>0</v>
      </c>
      <c r="X112" s="997"/>
      <c r="Y112" s="840"/>
      <c r="Z112" s="840"/>
      <c r="AA112" s="532">
        <f>AA108*Q112</f>
        <v>0</v>
      </c>
      <c r="AB112" s="997"/>
      <c r="AC112" s="838"/>
      <c r="AD112" s="838"/>
      <c r="AE112" s="531">
        <f>AE108*Q112</f>
        <v>0</v>
      </c>
      <c r="AF112" s="997"/>
      <c r="AG112" s="842"/>
      <c r="AH112" s="842"/>
      <c r="AI112" s="530">
        <f>AI108*Q112</f>
        <v>0</v>
      </c>
      <c r="AJ112" s="957"/>
      <c r="AK112" s="417">
        <f>S112+W112+AA112+AE112+AI112</f>
        <v>0</v>
      </c>
      <c r="AL112" s="959"/>
      <c r="AM112" s="959"/>
      <c r="AN112" s="392"/>
      <c r="AO112" s="418">
        <f>'COST MATCH BUDGET'!AH111</f>
        <v>0</v>
      </c>
      <c r="AP112" s="392"/>
    </row>
    <row r="113" spans="1:60" ht="3.6" customHeight="1" thickBot="1" x14ac:dyDescent="0.35">
      <c r="A113" s="970"/>
      <c r="B113" s="970"/>
      <c r="C113" s="970"/>
      <c r="D113" s="981"/>
      <c r="E113" s="981"/>
      <c r="F113" s="981"/>
      <c r="G113" s="981"/>
      <c r="H113" s="981"/>
      <c r="I113" s="981"/>
      <c r="J113" s="981"/>
      <c r="K113" s="981"/>
      <c r="L113" s="981"/>
      <c r="M113" s="981"/>
      <c r="N113" s="981"/>
      <c r="O113" s="981"/>
      <c r="P113" s="981"/>
      <c r="Q113" s="981"/>
      <c r="R113" s="981"/>
      <c r="S113" s="981"/>
      <c r="T113" s="979"/>
      <c r="U113" s="981"/>
      <c r="V113" s="981"/>
      <c r="W113" s="981"/>
      <c r="X113" s="979"/>
      <c r="Y113" s="981"/>
      <c r="Z113" s="981"/>
      <c r="AA113" s="981"/>
      <c r="AB113" s="979"/>
      <c r="AC113" s="981"/>
      <c r="AD113" s="981"/>
      <c r="AE113" s="981"/>
      <c r="AF113" s="979"/>
      <c r="AG113" s="981"/>
      <c r="AH113" s="981"/>
      <c r="AI113" s="981"/>
      <c r="AJ113" s="981"/>
      <c r="AK113" s="407"/>
      <c r="AL113" s="959"/>
      <c r="AM113" s="959"/>
      <c r="AN113" s="392"/>
      <c r="AO113" s="421"/>
      <c r="AP113" s="392"/>
    </row>
    <row r="114" spans="1:60" s="419" customFormat="1" ht="14.4" thickBot="1" x14ac:dyDescent="0.35">
      <c r="A114" s="1627"/>
      <c r="B114" s="1627"/>
      <c r="C114" s="1627"/>
      <c r="D114" s="1670" t="s">
        <v>641</v>
      </c>
      <c r="E114" s="1671"/>
      <c r="F114" s="1671"/>
      <c r="G114" s="1671"/>
      <c r="H114" s="1671"/>
      <c r="I114" s="1671"/>
      <c r="J114" s="1671"/>
      <c r="K114" s="1671"/>
      <c r="L114" s="1671"/>
      <c r="M114" s="1671"/>
      <c r="N114" s="1671"/>
      <c r="O114" s="1671"/>
      <c r="P114" s="1626"/>
      <c r="Q114" s="533"/>
      <c r="R114" s="891" t="s">
        <v>39</v>
      </c>
      <c r="S114" s="892">
        <f>S108+S109+S110+S111+S112</f>
        <v>0</v>
      </c>
      <c r="T114" s="892"/>
      <c r="U114" s="893"/>
      <c r="V114" s="891" t="s">
        <v>40</v>
      </c>
      <c r="W114" s="892">
        <f>W108+W109+W110+W111+W112</f>
        <v>0</v>
      </c>
      <c r="X114" s="892"/>
      <c r="Y114" s="893"/>
      <c r="Z114" s="891" t="s">
        <v>41</v>
      </c>
      <c r="AA114" s="892">
        <f>AA108+AA109+AA110+AA111+AA112</f>
        <v>0</v>
      </c>
      <c r="AB114" s="892"/>
      <c r="AC114" s="893"/>
      <c r="AD114" s="891" t="s">
        <v>42</v>
      </c>
      <c r="AE114" s="892">
        <f>AE108+AE109+AE110+AE111+AE112</f>
        <v>0</v>
      </c>
      <c r="AF114" s="892"/>
      <c r="AG114" s="893"/>
      <c r="AH114" s="891" t="s">
        <v>43</v>
      </c>
      <c r="AI114" s="892">
        <f>AI108+AI109+AI110+AI111+AI112</f>
        <v>0</v>
      </c>
      <c r="AJ114" s="893"/>
      <c r="AK114" s="894">
        <f>S114+W114+AA114+AE114+AI114</f>
        <v>0</v>
      </c>
      <c r="AL114" s="959"/>
      <c r="AM114" s="959"/>
      <c r="AN114" s="524"/>
      <c r="AO114" s="895">
        <f>'COST MATCH BUDGET'!AH113</f>
        <v>0</v>
      </c>
      <c r="AP114" s="524"/>
    </row>
    <row r="115" spans="1:60" s="419" customFormat="1" ht="4.5" customHeight="1" thickBot="1" x14ac:dyDescent="0.35">
      <c r="A115" s="1628"/>
      <c r="B115" s="1628"/>
      <c r="C115" s="1628"/>
      <c r="D115" s="1046"/>
      <c r="E115" s="1046"/>
      <c r="F115" s="1046"/>
      <c r="G115" s="1046"/>
      <c r="H115" s="1046"/>
      <c r="I115" s="1046"/>
      <c r="J115" s="1046"/>
      <c r="K115" s="1046"/>
      <c r="L115" s="1046"/>
      <c r="M115" s="1046"/>
      <c r="N115" s="1046"/>
      <c r="O115" s="1046"/>
      <c r="P115" s="980"/>
      <c r="Q115" s="980"/>
      <c r="R115" s="980"/>
      <c r="S115" s="980"/>
      <c r="T115" s="977"/>
      <c r="U115" s="980"/>
      <c r="V115" s="980"/>
      <c r="W115" s="980"/>
      <c r="X115" s="977"/>
      <c r="Y115" s="980"/>
      <c r="Z115" s="980"/>
      <c r="AA115" s="980"/>
      <c r="AB115" s="977"/>
      <c r="AC115" s="980"/>
      <c r="AD115" s="980"/>
      <c r="AE115" s="980"/>
      <c r="AF115" s="977"/>
      <c r="AG115" s="980"/>
      <c r="AH115" s="980"/>
      <c r="AI115" s="980"/>
      <c r="AJ115" s="980"/>
      <c r="AK115" s="977"/>
      <c r="AL115" s="959"/>
      <c r="AM115" s="959"/>
      <c r="AN115" s="524"/>
      <c r="AO115" s="617"/>
      <c r="AP115" s="524"/>
    </row>
    <row r="116" spans="1:60" s="419" customFormat="1" ht="14.4" thickBot="1" x14ac:dyDescent="0.35">
      <c r="A116" s="879" t="s">
        <v>550</v>
      </c>
      <c r="B116" s="880"/>
      <c r="C116" s="880"/>
      <c r="D116" s="880"/>
      <c r="E116" s="880"/>
      <c r="F116" s="880"/>
      <c r="G116" s="880"/>
      <c r="H116" s="880"/>
      <c r="I116" s="880"/>
      <c r="J116" s="880"/>
      <c r="K116" s="880"/>
      <c r="L116" s="880"/>
      <c r="M116" s="880"/>
      <c r="N116" s="1746" t="s">
        <v>581</v>
      </c>
      <c r="O116" s="1048"/>
      <c r="P116" s="957"/>
      <c r="Q116" s="957"/>
      <c r="R116" s="957"/>
      <c r="S116" s="957"/>
      <c r="T116" s="997"/>
      <c r="U116" s="957"/>
      <c r="V116" s="957"/>
      <c r="W116" s="957"/>
      <c r="X116" s="997"/>
      <c r="Y116" s="957"/>
      <c r="Z116" s="957"/>
      <c r="AA116" s="957"/>
      <c r="AB116" s="997"/>
      <c r="AC116" s="957"/>
      <c r="AD116" s="957"/>
      <c r="AE116" s="957"/>
      <c r="AF116" s="997"/>
      <c r="AG116" s="957"/>
      <c r="AH116" s="957"/>
      <c r="AI116" s="957"/>
      <c r="AJ116" s="957"/>
      <c r="AK116" s="997"/>
      <c r="AL116" s="959"/>
      <c r="AM116" s="959"/>
      <c r="AN116" s="524"/>
      <c r="AO116" s="499"/>
      <c r="AP116" s="524"/>
    </row>
    <row r="117" spans="1:60" ht="12.75" customHeight="1" x14ac:dyDescent="0.3">
      <c r="A117" s="980"/>
      <c r="B117" s="980"/>
      <c r="C117" s="980"/>
      <c r="D117" s="980"/>
      <c r="E117" s="980"/>
      <c r="F117" s="980"/>
      <c r="G117" s="980"/>
      <c r="H117" s="980"/>
      <c r="I117" s="980"/>
      <c r="J117" s="980"/>
      <c r="K117" s="980"/>
      <c r="L117" s="483" t="s">
        <v>22</v>
      </c>
      <c r="M117" s="1034" t="s">
        <v>44</v>
      </c>
      <c r="N117" s="1034"/>
      <c r="O117" s="1034"/>
      <c r="P117" s="957"/>
      <c r="Q117" s="409"/>
      <c r="R117" s="409"/>
      <c r="S117" s="410">
        <v>0</v>
      </c>
      <c r="T117" s="997"/>
      <c r="U117" s="412"/>
      <c r="V117" s="412"/>
      <c r="W117" s="413">
        <v>0</v>
      </c>
      <c r="X117" s="997"/>
      <c r="Y117" s="415"/>
      <c r="Z117" s="415"/>
      <c r="AA117" s="416">
        <v>0</v>
      </c>
      <c r="AB117" s="997"/>
      <c r="AC117" s="412"/>
      <c r="AD117" s="412"/>
      <c r="AE117" s="413">
        <v>0</v>
      </c>
      <c r="AF117" s="997"/>
      <c r="AG117" s="409"/>
      <c r="AH117" s="409"/>
      <c r="AI117" s="410">
        <v>0</v>
      </c>
      <c r="AJ117" s="957"/>
      <c r="AK117" s="417">
        <f>S117+W117+AA117+AE117+AI117</f>
        <v>0</v>
      </c>
      <c r="AL117" s="959"/>
      <c r="AM117" s="959"/>
      <c r="AN117" s="392"/>
      <c r="AO117" s="418">
        <f>'COST MATCH BUDGET'!AH116</f>
        <v>0</v>
      </c>
      <c r="AP117" s="392"/>
    </row>
    <row r="118" spans="1:60" x14ac:dyDescent="0.3">
      <c r="A118" s="970"/>
      <c r="B118" s="970"/>
      <c r="C118" s="970"/>
      <c r="D118" s="970"/>
      <c r="E118" s="970"/>
      <c r="F118" s="970"/>
      <c r="G118" s="970"/>
      <c r="H118" s="970"/>
      <c r="I118" s="970"/>
      <c r="J118" s="970"/>
      <c r="K118" s="970"/>
      <c r="L118" s="483" t="s">
        <v>24</v>
      </c>
      <c r="M118" s="1035" t="s">
        <v>45</v>
      </c>
      <c r="N118" s="1035"/>
      <c r="O118" s="1035"/>
      <c r="P118" s="957"/>
      <c r="Q118" s="409"/>
      <c r="R118" s="409"/>
      <c r="S118" s="410">
        <v>0</v>
      </c>
      <c r="T118" s="997"/>
      <c r="U118" s="412"/>
      <c r="V118" s="412"/>
      <c r="W118" s="413">
        <v>0</v>
      </c>
      <c r="X118" s="997"/>
      <c r="Y118" s="415"/>
      <c r="Z118" s="415"/>
      <c r="AA118" s="416">
        <v>0</v>
      </c>
      <c r="AB118" s="997"/>
      <c r="AC118" s="412"/>
      <c r="AD118" s="412"/>
      <c r="AE118" s="413">
        <v>0</v>
      </c>
      <c r="AF118" s="997"/>
      <c r="AG118" s="409"/>
      <c r="AH118" s="409"/>
      <c r="AI118" s="410">
        <v>0</v>
      </c>
      <c r="AJ118" s="957"/>
      <c r="AK118" s="417">
        <f>S118+W118+AA118+AE118+AI118</f>
        <v>0</v>
      </c>
      <c r="AL118" s="959"/>
      <c r="AM118" s="959"/>
      <c r="AN118" s="392"/>
      <c r="AO118" s="418">
        <f>'COST MATCH BUDGET'!AH117</f>
        <v>0</v>
      </c>
      <c r="AP118" s="392"/>
    </row>
    <row r="119" spans="1:60" x14ac:dyDescent="0.3">
      <c r="A119" s="970"/>
      <c r="B119" s="970"/>
      <c r="C119" s="970"/>
      <c r="D119" s="970"/>
      <c r="E119" s="970"/>
      <c r="F119" s="970"/>
      <c r="G119" s="970"/>
      <c r="H119" s="970"/>
      <c r="I119" s="970"/>
      <c r="J119" s="970"/>
      <c r="K119" s="970"/>
      <c r="L119" s="483" t="s">
        <v>25</v>
      </c>
      <c r="M119" s="1035" t="s">
        <v>523</v>
      </c>
      <c r="N119" s="1035"/>
      <c r="O119" s="1035"/>
      <c r="P119" s="957"/>
      <c r="Q119" s="409"/>
      <c r="R119" s="409"/>
      <c r="S119" s="410">
        <v>0</v>
      </c>
      <c r="T119" s="997"/>
      <c r="U119" s="412"/>
      <c r="V119" s="412"/>
      <c r="W119" s="413">
        <v>0</v>
      </c>
      <c r="X119" s="997"/>
      <c r="Y119" s="415"/>
      <c r="Z119" s="415"/>
      <c r="AA119" s="416">
        <v>0</v>
      </c>
      <c r="AB119" s="997"/>
      <c r="AC119" s="412"/>
      <c r="AD119" s="412"/>
      <c r="AE119" s="413">
        <v>0</v>
      </c>
      <c r="AF119" s="997"/>
      <c r="AG119" s="409"/>
      <c r="AH119" s="409"/>
      <c r="AI119" s="410">
        <v>0</v>
      </c>
      <c r="AJ119" s="957"/>
      <c r="AK119" s="417">
        <f>S119+W119+AA119+AE119+AI119</f>
        <v>0</v>
      </c>
      <c r="AL119" s="959"/>
      <c r="AM119" s="959"/>
      <c r="AN119" s="392"/>
      <c r="AO119" s="418">
        <f>'COST MATCH BUDGET'!AH118</f>
        <v>0</v>
      </c>
      <c r="AP119" s="392"/>
    </row>
    <row r="120" spans="1:60" ht="12.75" customHeight="1" x14ac:dyDescent="0.3">
      <c r="A120" s="970"/>
      <c r="B120" s="970"/>
      <c r="C120" s="970"/>
      <c r="D120" s="970"/>
      <c r="E120" s="970"/>
      <c r="F120" s="970"/>
      <c r="G120" s="970"/>
      <c r="H120" s="970"/>
      <c r="I120" s="970"/>
      <c r="J120" s="970"/>
      <c r="K120" s="970"/>
      <c r="L120" s="483" t="s">
        <v>26</v>
      </c>
      <c r="M120" s="1049" t="s">
        <v>576</v>
      </c>
      <c r="N120" s="1049"/>
      <c r="O120" s="1049"/>
      <c r="P120" s="957"/>
      <c r="Q120" s="409"/>
      <c r="R120" s="409"/>
      <c r="S120" s="837">
        <v>0</v>
      </c>
      <c r="T120" s="997"/>
      <c r="U120" s="412"/>
      <c r="V120" s="412"/>
      <c r="W120" s="839">
        <v>0</v>
      </c>
      <c r="X120" s="997"/>
      <c r="Y120" s="415"/>
      <c r="Z120" s="415"/>
      <c r="AA120" s="841">
        <v>0</v>
      </c>
      <c r="AB120" s="997"/>
      <c r="AC120" s="412"/>
      <c r="AD120" s="412"/>
      <c r="AE120" s="839">
        <v>0</v>
      </c>
      <c r="AF120" s="997"/>
      <c r="AG120" s="409"/>
      <c r="AH120" s="409"/>
      <c r="AI120" s="837">
        <v>0</v>
      </c>
      <c r="AJ120" s="957"/>
      <c r="AK120" s="417">
        <f>S120+W120+AA120+AE120+AI120</f>
        <v>0</v>
      </c>
      <c r="AL120" s="959"/>
      <c r="AM120" s="959"/>
      <c r="AN120" s="392"/>
      <c r="AO120" s="418">
        <f>'COST MATCH BUDGET'!AH119</f>
        <v>0</v>
      </c>
      <c r="AP120" s="392"/>
    </row>
    <row r="121" spans="1:60" ht="6" customHeight="1" thickBot="1" x14ac:dyDescent="0.35">
      <c r="A121" s="970"/>
      <c r="B121" s="970"/>
      <c r="C121" s="970"/>
      <c r="D121" s="981"/>
      <c r="E121" s="981"/>
      <c r="F121" s="981"/>
      <c r="G121" s="981"/>
      <c r="H121" s="981"/>
      <c r="I121" s="981"/>
      <c r="J121" s="981"/>
      <c r="K121" s="981"/>
      <c r="L121" s="981"/>
      <c r="M121" s="981"/>
      <c r="N121" s="981"/>
      <c r="O121" s="981"/>
      <c r="P121" s="981"/>
      <c r="Q121" s="981"/>
      <c r="R121" s="981"/>
      <c r="S121" s="981"/>
      <c r="T121" s="979"/>
      <c r="U121" s="981"/>
      <c r="V121" s="981"/>
      <c r="W121" s="981"/>
      <c r="X121" s="979"/>
      <c r="Y121" s="981"/>
      <c r="Z121" s="981"/>
      <c r="AA121" s="981"/>
      <c r="AB121" s="979"/>
      <c r="AC121" s="981"/>
      <c r="AD121" s="981"/>
      <c r="AE121" s="981"/>
      <c r="AF121" s="979"/>
      <c r="AG121" s="981"/>
      <c r="AH121" s="981"/>
      <c r="AI121" s="981"/>
      <c r="AJ121" s="981"/>
      <c r="AK121" s="407"/>
      <c r="AL121" s="959"/>
      <c r="AM121" s="959"/>
      <c r="AN121" s="392"/>
      <c r="AO121" s="421"/>
      <c r="AP121" s="392"/>
    </row>
    <row r="122" spans="1:60" s="537" customFormat="1" ht="14.4" thickBot="1" x14ac:dyDescent="0.35">
      <c r="A122" s="1627"/>
      <c r="B122" s="1627"/>
      <c r="C122" s="1627"/>
      <c r="D122" s="1089" t="s">
        <v>640</v>
      </c>
      <c r="E122" s="1090"/>
      <c r="F122" s="1090"/>
      <c r="G122" s="1090"/>
      <c r="H122" s="1090"/>
      <c r="I122" s="1090"/>
      <c r="J122" s="1090"/>
      <c r="K122" s="1090"/>
      <c r="L122" s="1090"/>
      <c r="M122" s="1090"/>
      <c r="N122" s="1090"/>
      <c r="O122" s="1090"/>
      <c r="P122" s="520"/>
      <c r="Q122" s="533"/>
      <c r="R122" s="534" t="s">
        <v>39</v>
      </c>
      <c r="S122" s="535">
        <f>SUM(S117:S120)</f>
        <v>0</v>
      </c>
      <c r="T122" s="535"/>
      <c r="U122" s="533"/>
      <c r="V122" s="534" t="s">
        <v>40</v>
      </c>
      <c r="W122" s="535">
        <f>SUM(W117:W120)</f>
        <v>0</v>
      </c>
      <c r="X122" s="535"/>
      <c r="Y122" s="533"/>
      <c r="Z122" s="534" t="s">
        <v>41</v>
      </c>
      <c r="AA122" s="535">
        <f>SUM(AA117:AA120)</f>
        <v>0</v>
      </c>
      <c r="AB122" s="535"/>
      <c r="AC122" s="533"/>
      <c r="AD122" s="534" t="s">
        <v>42</v>
      </c>
      <c r="AE122" s="535">
        <f>SUM(AE117:AE120)</f>
        <v>0</v>
      </c>
      <c r="AF122" s="535"/>
      <c r="AG122" s="533"/>
      <c r="AH122" s="534" t="s">
        <v>43</v>
      </c>
      <c r="AI122" s="535">
        <f>SUM(AI117:AI120)</f>
        <v>0</v>
      </c>
      <c r="AJ122" s="533"/>
      <c r="AK122" s="536">
        <f>SUM(AI122,AE122,AA122,W122,S122)</f>
        <v>0</v>
      </c>
      <c r="AL122" s="959"/>
      <c r="AM122" s="959"/>
      <c r="AN122" s="524"/>
      <c r="AO122" s="620">
        <f>'COST MATCH BUDGET'!AH121</f>
        <v>0</v>
      </c>
      <c r="AP122" s="524"/>
      <c r="AQ122" s="419"/>
      <c r="AR122" s="419"/>
      <c r="AS122" s="419"/>
      <c r="AT122" s="419"/>
      <c r="AU122" s="419"/>
      <c r="AV122" s="419"/>
      <c r="AW122" s="419"/>
      <c r="AX122" s="419"/>
      <c r="AY122" s="419"/>
      <c r="AZ122" s="419"/>
      <c r="BA122" s="419"/>
      <c r="BB122" s="419"/>
      <c r="BC122" s="419"/>
      <c r="BD122" s="419"/>
      <c r="BE122" s="419"/>
      <c r="BF122" s="419"/>
      <c r="BG122" s="419"/>
      <c r="BH122" s="419"/>
    </row>
    <row r="123" spans="1:60" s="419" customFormat="1" ht="4.8" customHeight="1" thickBot="1" x14ac:dyDescent="0.35">
      <c r="A123" s="981"/>
      <c r="B123" s="981"/>
      <c r="C123" s="981"/>
      <c r="D123" s="1046"/>
      <c r="E123" s="1046"/>
      <c r="F123" s="1046"/>
      <c r="G123" s="1046"/>
      <c r="H123" s="1046"/>
      <c r="I123" s="1046"/>
      <c r="J123" s="1046"/>
      <c r="K123" s="1046"/>
      <c r="L123" s="1046"/>
      <c r="M123" s="1046"/>
      <c r="N123" s="1046"/>
      <c r="O123" s="1046"/>
      <c r="P123" s="980"/>
      <c r="Q123" s="1653"/>
      <c r="R123" s="1653"/>
      <c r="S123" s="1653"/>
      <c r="T123" s="1654"/>
      <c r="U123" s="1653"/>
      <c r="V123" s="1653"/>
      <c r="W123" s="1653"/>
      <c r="X123" s="1654"/>
      <c r="Y123" s="1653"/>
      <c r="Z123" s="1653"/>
      <c r="AA123" s="1653"/>
      <c r="AB123" s="1654"/>
      <c r="AC123" s="1653"/>
      <c r="AD123" s="1653"/>
      <c r="AE123" s="1653"/>
      <c r="AF123" s="1654"/>
      <c r="AG123" s="1653"/>
      <c r="AH123" s="1653"/>
      <c r="AI123" s="1653"/>
      <c r="AJ123" s="1653"/>
      <c r="AK123" s="1654"/>
      <c r="AL123" s="959"/>
      <c r="AM123" s="959"/>
      <c r="AN123" s="524"/>
      <c r="AO123" s="617"/>
      <c r="AP123" s="524"/>
    </row>
    <row r="124" spans="1:60" ht="12.75" customHeight="1" thickBot="1" x14ac:dyDescent="0.35">
      <c r="A124" s="1083" t="s">
        <v>564</v>
      </c>
      <c r="B124" s="1084"/>
      <c r="C124" s="1084"/>
      <c r="D124" s="1084"/>
      <c r="E124" s="1084"/>
      <c r="F124" s="1084"/>
      <c r="G124" s="1084"/>
      <c r="H124" s="1084"/>
      <c r="I124" s="1084"/>
      <c r="J124" s="1084"/>
      <c r="K124" s="1084"/>
      <c r="L124" s="1084"/>
      <c r="M124" s="1084"/>
      <c r="N124" s="1084"/>
      <c r="O124" s="1085"/>
      <c r="P124" s="957"/>
      <c r="Q124" s="1651"/>
      <c r="R124" s="1651"/>
      <c r="S124" s="1651"/>
      <c r="T124" s="1650"/>
      <c r="U124" s="1649"/>
      <c r="V124" s="1649"/>
      <c r="W124" s="1649"/>
      <c r="X124" s="1650"/>
      <c r="Y124" s="1649"/>
      <c r="Z124" s="1649"/>
      <c r="AA124" s="1649"/>
      <c r="AB124" s="1650"/>
      <c r="AC124" s="1649"/>
      <c r="AD124" s="1649"/>
      <c r="AE124" s="1649"/>
      <c r="AF124" s="1650"/>
      <c r="AG124" s="1649"/>
      <c r="AH124" s="1649"/>
      <c r="AI124" s="1649"/>
      <c r="AJ124" s="1649"/>
      <c r="AK124" s="1648"/>
      <c r="AL124" s="959"/>
      <c r="AM124" s="959"/>
      <c r="AN124" s="392"/>
      <c r="AO124" s="539"/>
      <c r="AP124" s="392"/>
    </row>
    <row r="125" spans="1:60" x14ac:dyDescent="0.3">
      <c r="A125" s="957"/>
      <c r="B125" s="957"/>
      <c r="C125" s="957"/>
      <c r="D125" s="1041" t="s">
        <v>46</v>
      </c>
      <c r="E125" s="1041"/>
      <c r="F125" s="1041"/>
      <c r="G125" s="980"/>
      <c r="H125" s="980"/>
      <c r="I125" s="980"/>
      <c r="J125" s="1041" t="s">
        <v>578</v>
      </c>
      <c r="K125" s="1041"/>
      <c r="L125" s="1041"/>
      <c r="M125" s="1662" t="s">
        <v>22</v>
      </c>
      <c r="N125" s="1661" t="s">
        <v>144</v>
      </c>
      <c r="O125" s="1661"/>
      <c r="P125" s="957"/>
      <c r="Q125" s="1644"/>
      <c r="R125" s="1644"/>
      <c r="S125" s="1655">
        <v>0</v>
      </c>
      <c r="T125" s="1650"/>
      <c r="U125" s="1638"/>
      <c r="V125" s="1638"/>
      <c r="W125" s="1656">
        <v>0</v>
      </c>
      <c r="X125" s="1650"/>
      <c r="Y125" s="1641"/>
      <c r="Z125" s="1641"/>
      <c r="AA125" s="1657">
        <v>0</v>
      </c>
      <c r="AB125" s="1650"/>
      <c r="AC125" s="1638"/>
      <c r="AD125" s="1638"/>
      <c r="AE125" s="1656">
        <v>0</v>
      </c>
      <c r="AF125" s="1650"/>
      <c r="AG125" s="1644"/>
      <c r="AH125" s="1644"/>
      <c r="AI125" s="1655">
        <v>0</v>
      </c>
      <c r="AJ125" s="1649"/>
      <c r="AK125" s="1658">
        <f>S125+W125+AA125+AE125+AI125</f>
        <v>0</v>
      </c>
      <c r="AL125" s="959"/>
      <c r="AM125" s="959"/>
      <c r="AN125" s="392"/>
      <c r="AO125" s="418">
        <f>'COST MATCH BUDGET'!AH124</f>
        <v>0</v>
      </c>
      <c r="AP125" s="392"/>
    </row>
    <row r="126" spans="1:60" x14ac:dyDescent="0.3">
      <c r="A126" s="957"/>
      <c r="B126" s="957"/>
      <c r="C126" s="967"/>
      <c r="D126" s="1042"/>
      <c r="E126" s="1043"/>
      <c r="F126" s="1044"/>
      <c r="G126" s="1029"/>
      <c r="H126" s="1030"/>
      <c r="I126" s="1031"/>
      <c r="J126" s="540"/>
      <c r="K126" s="1032"/>
      <c r="L126" s="957"/>
      <c r="M126" s="1662" t="s">
        <v>24</v>
      </c>
      <c r="N126" s="1661" t="s">
        <v>47</v>
      </c>
      <c r="O126" s="1661"/>
      <c r="P126" s="957"/>
      <c r="Q126" s="1644"/>
      <c r="R126" s="1644"/>
      <c r="S126" s="1655">
        <v>0</v>
      </c>
      <c r="T126" s="1650"/>
      <c r="U126" s="1638"/>
      <c r="V126" s="1638"/>
      <c r="W126" s="1656">
        <v>0</v>
      </c>
      <c r="X126" s="1650"/>
      <c r="Y126" s="1641"/>
      <c r="Z126" s="1641"/>
      <c r="AA126" s="1657">
        <v>0</v>
      </c>
      <c r="AB126" s="1650"/>
      <c r="AC126" s="1638"/>
      <c r="AD126" s="1638"/>
      <c r="AE126" s="1656">
        <v>0</v>
      </c>
      <c r="AF126" s="1650"/>
      <c r="AG126" s="1644"/>
      <c r="AH126" s="1644"/>
      <c r="AI126" s="1655">
        <v>0</v>
      </c>
      <c r="AJ126" s="1649"/>
      <c r="AK126" s="1658">
        <f>S126+W126+AA126+AE126+AI126</f>
        <v>0</v>
      </c>
      <c r="AL126" s="959"/>
      <c r="AM126" s="959"/>
      <c r="AN126" s="392"/>
      <c r="AO126" s="418">
        <f>'COST MATCH BUDGET'!AH125</f>
        <v>0</v>
      </c>
      <c r="AP126" s="392"/>
    </row>
    <row r="127" spans="1:60" x14ac:dyDescent="0.3">
      <c r="A127" s="957"/>
      <c r="B127" s="957"/>
      <c r="C127" s="957"/>
      <c r="D127" s="1045" t="s">
        <v>579</v>
      </c>
      <c r="E127" s="1045"/>
      <c r="F127" s="1045"/>
      <c r="G127" s="957"/>
      <c r="H127" s="957"/>
      <c r="I127" s="957"/>
      <c r="J127" s="957"/>
      <c r="K127" s="957"/>
      <c r="L127" s="957"/>
      <c r="M127" s="1662" t="s">
        <v>25</v>
      </c>
      <c r="N127" s="1661" t="s">
        <v>48</v>
      </c>
      <c r="O127" s="1661"/>
      <c r="P127" s="957"/>
      <c r="Q127" s="1644"/>
      <c r="R127" s="1644"/>
      <c r="S127" s="1655">
        <v>0</v>
      </c>
      <c r="T127" s="1650"/>
      <c r="U127" s="1638"/>
      <c r="V127" s="1638"/>
      <c r="W127" s="1656">
        <v>0</v>
      </c>
      <c r="X127" s="1650"/>
      <c r="Y127" s="1641"/>
      <c r="Z127" s="1641"/>
      <c r="AA127" s="1657">
        <v>0</v>
      </c>
      <c r="AB127" s="1650"/>
      <c r="AC127" s="1638"/>
      <c r="AD127" s="1638"/>
      <c r="AE127" s="1656">
        <v>0</v>
      </c>
      <c r="AF127" s="1650"/>
      <c r="AG127" s="1644"/>
      <c r="AH127" s="1644"/>
      <c r="AI127" s="1655">
        <v>0</v>
      </c>
      <c r="AJ127" s="1649"/>
      <c r="AK127" s="1658">
        <f>S127+W127+AA127+AE127+AI127</f>
        <v>0</v>
      </c>
      <c r="AL127" s="959"/>
      <c r="AM127" s="959"/>
      <c r="AN127" s="392"/>
      <c r="AO127" s="418">
        <f>'COST MATCH BUDGET'!AH126</f>
        <v>0</v>
      </c>
      <c r="AP127" s="392"/>
    </row>
    <row r="128" spans="1:60" ht="13.5" customHeight="1" x14ac:dyDescent="0.3">
      <c r="A128" s="957"/>
      <c r="B128" s="957"/>
      <c r="C128" s="957"/>
      <c r="D128" s="957"/>
      <c r="E128" s="957"/>
      <c r="F128" s="1033" t="s">
        <v>580</v>
      </c>
      <c r="G128" s="1033"/>
      <c r="H128" s="1033"/>
      <c r="I128" s="1033"/>
      <c r="J128" s="1033"/>
      <c r="K128" s="1033"/>
      <c r="L128" s="1033"/>
      <c r="M128" s="1662" t="s">
        <v>26</v>
      </c>
      <c r="N128" s="1661" t="s">
        <v>143</v>
      </c>
      <c r="O128" s="1661"/>
      <c r="P128" s="957"/>
      <c r="Q128" s="1644"/>
      <c r="R128" s="1644"/>
      <c r="S128" s="1655">
        <v>0</v>
      </c>
      <c r="T128" s="1650"/>
      <c r="U128" s="1638"/>
      <c r="V128" s="1638"/>
      <c r="W128" s="1656">
        <v>0</v>
      </c>
      <c r="X128" s="1650"/>
      <c r="Y128" s="1641"/>
      <c r="Z128" s="1641"/>
      <c r="AA128" s="1657">
        <v>0</v>
      </c>
      <c r="AB128" s="1650"/>
      <c r="AC128" s="1638"/>
      <c r="AD128" s="1638"/>
      <c r="AE128" s="1656">
        <v>0</v>
      </c>
      <c r="AF128" s="1650"/>
      <c r="AG128" s="1644"/>
      <c r="AH128" s="1644"/>
      <c r="AI128" s="1655">
        <v>0</v>
      </c>
      <c r="AJ128" s="1649"/>
      <c r="AK128" s="1658">
        <f>S128+W128+AA128+AE128+AI128</f>
        <v>0</v>
      </c>
      <c r="AL128" s="959"/>
      <c r="AM128" s="959"/>
      <c r="AN128" s="392"/>
      <c r="AO128" s="418">
        <f>'COST MATCH BUDGET'!AH127</f>
        <v>0</v>
      </c>
      <c r="AP128" s="392"/>
    </row>
    <row r="129" spans="1:42" ht="4.8" customHeight="1" thickBot="1" x14ac:dyDescent="0.35">
      <c r="A129" s="970"/>
      <c r="B129" s="970"/>
      <c r="C129" s="970"/>
      <c r="D129" s="981"/>
      <c r="E129" s="981"/>
      <c r="F129" s="981"/>
      <c r="G129" s="981"/>
      <c r="H129" s="981"/>
      <c r="I129" s="981"/>
      <c r="J129" s="981"/>
      <c r="K129" s="981"/>
      <c r="L129" s="981"/>
      <c r="M129" s="981"/>
      <c r="N129" s="981"/>
      <c r="O129" s="981"/>
      <c r="P129" s="981"/>
      <c r="Q129" s="1659"/>
      <c r="R129" s="1659"/>
      <c r="S129" s="1659"/>
      <c r="T129" s="1660"/>
      <c r="U129" s="1659"/>
      <c r="V129" s="1659"/>
      <c r="W129" s="1659"/>
      <c r="X129" s="1660"/>
      <c r="Y129" s="1659"/>
      <c r="Z129" s="1659"/>
      <c r="AA129" s="1659"/>
      <c r="AB129" s="1660"/>
      <c r="AC129" s="1659"/>
      <c r="AD129" s="1659"/>
      <c r="AE129" s="1659"/>
      <c r="AF129" s="1660"/>
      <c r="AG129" s="1659"/>
      <c r="AH129" s="1659"/>
      <c r="AI129" s="1659"/>
      <c r="AJ129" s="1659"/>
      <c r="AK129" s="1652"/>
      <c r="AL129" s="959"/>
      <c r="AM129" s="959"/>
      <c r="AN129" s="392"/>
      <c r="AO129" s="542"/>
      <c r="AP129" s="392"/>
    </row>
    <row r="130" spans="1:42" s="419" customFormat="1" ht="14.4" thickBot="1" x14ac:dyDescent="0.35">
      <c r="A130" s="1627"/>
      <c r="B130" s="1627"/>
      <c r="C130" s="1627"/>
      <c r="D130" s="1670" t="s">
        <v>639</v>
      </c>
      <c r="E130" s="1671"/>
      <c r="F130" s="1671"/>
      <c r="G130" s="1671"/>
      <c r="H130" s="1671"/>
      <c r="I130" s="1671"/>
      <c r="J130" s="1671"/>
      <c r="K130" s="1671"/>
      <c r="L130" s="1671"/>
      <c r="M130" s="1671"/>
      <c r="N130" s="1671"/>
      <c r="O130" s="1671"/>
      <c r="P130" s="1626"/>
      <c r="Q130" s="533"/>
      <c r="R130" s="891" t="s">
        <v>39</v>
      </c>
      <c r="S130" s="892">
        <f>SUM(S125:S128)</f>
        <v>0</v>
      </c>
      <c r="T130" s="892"/>
      <c r="U130" s="893"/>
      <c r="V130" s="891" t="s">
        <v>40</v>
      </c>
      <c r="W130" s="892">
        <f>SUM(W125:W128)</f>
        <v>0</v>
      </c>
      <c r="X130" s="892"/>
      <c r="Y130" s="893"/>
      <c r="Z130" s="891" t="s">
        <v>41</v>
      </c>
      <c r="AA130" s="892">
        <f>SUM(AA125:AA128)</f>
        <v>0</v>
      </c>
      <c r="AB130" s="892"/>
      <c r="AC130" s="893"/>
      <c r="AD130" s="891" t="s">
        <v>42</v>
      </c>
      <c r="AE130" s="892">
        <f>SUM(AE125:AE128)</f>
        <v>0</v>
      </c>
      <c r="AF130" s="892"/>
      <c r="AG130" s="893"/>
      <c r="AH130" s="891" t="s">
        <v>43</v>
      </c>
      <c r="AI130" s="892">
        <f>SUM(AI125:AJ128)</f>
        <v>0</v>
      </c>
      <c r="AJ130" s="893"/>
      <c r="AK130" s="894">
        <f>SUM(AI130,AE130,AA130,W130,S130)</f>
        <v>0</v>
      </c>
      <c r="AL130" s="959"/>
      <c r="AM130" s="959"/>
      <c r="AN130" s="524"/>
      <c r="AO130" s="895">
        <f>'COST MATCH BUDGET'!AH129</f>
        <v>0</v>
      </c>
      <c r="AP130" s="524"/>
    </row>
    <row r="131" spans="1:42" s="419" customFormat="1" ht="4.8" customHeight="1" thickBot="1" x14ac:dyDescent="0.35">
      <c r="A131" s="981"/>
      <c r="B131" s="981"/>
      <c r="C131" s="981"/>
      <c r="D131" s="1046"/>
      <c r="E131" s="1046"/>
      <c r="F131" s="1046"/>
      <c r="G131" s="1046"/>
      <c r="H131" s="1046"/>
      <c r="I131" s="1046"/>
      <c r="J131" s="1046"/>
      <c r="K131" s="1046"/>
      <c r="L131" s="1046"/>
      <c r="M131" s="1046"/>
      <c r="N131" s="1046"/>
      <c r="O131" s="1046"/>
      <c r="P131" s="980"/>
      <c r="Q131" s="980"/>
      <c r="R131" s="980"/>
      <c r="S131" s="980"/>
      <c r="T131" s="977"/>
      <c r="U131" s="980"/>
      <c r="V131" s="980"/>
      <c r="W131" s="980"/>
      <c r="X131" s="977"/>
      <c r="Y131" s="980"/>
      <c r="Z131" s="980"/>
      <c r="AA131" s="980"/>
      <c r="AB131" s="977"/>
      <c r="AC131" s="980"/>
      <c r="AD131" s="980"/>
      <c r="AE131" s="980"/>
      <c r="AF131" s="977"/>
      <c r="AG131" s="980"/>
      <c r="AH131" s="980"/>
      <c r="AI131" s="980"/>
      <c r="AJ131" s="980"/>
      <c r="AK131" s="977"/>
      <c r="AL131" s="959"/>
      <c r="AM131" s="959"/>
      <c r="AN131" s="524"/>
      <c r="AO131" s="617"/>
      <c r="AP131" s="524"/>
    </row>
    <row r="132" spans="1:42" ht="12.75" customHeight="1" thickBot="1" x14ac:dyDescent="0.35">
      <c r="A132" s="879" t="s">
        <v>566</v>
      </c>
      <c r="B132" s="880"/>
      <c r="C132" s="880"/>
      <c r="D132" s="880"/>
      <c r="E132" s="880"/>
      <c r="F132" s="880"/>
      <c r="G132" s="880"/>
      <c r="H132" s="880"/>
      <c r="I132" s="880"/>
      <c r="J132" s="880"/>
      <c r="K132" s="880"/>
      <c r="L132" s="880"/>
      <c r="M132" s="880"/>
      <c r="N132" s="880"/>
      <c r="O132" s="881"/>
      <c r="P132" s="957"/>
      <c r="Q132" s="970"/>
      <c r="R132" s="970"/>
      <c r="S132" s="970"/>
      <c r="T132" s="997"/>
      <c r="U132" s="970"/>
      <c r="V132" s="970"/>
      <c r="W132" s="970"/>
      <c r="X132" s="997"/>
      <c r="Y132" s="970"/>
      <c r="Z132" s="970"/>
      <c r="AA132" s="970"/>
      <c r="AB132" s="997"/>
      <c r="AC132" s="970"/>
      <c r="AD132" s="970"/>
      <c r="AE132" s="970"/>
      <c r="AF132" s="997"/>
      <c r="AG132" s="970"/>
      <c r="AH132" s="970"/>
      <c r="AI132" s="970"/>
      <c r="AJ132" s="957"/>
      <c r="AK132" s="978"/>
      <c r="AL132" s="959"/>
      <c r="AM132" s="959"/>
      <c r="AN132" s="392"/>
      <c r="AO132" s="499"/>
      <c r="AP132" s="392"/>
    </row>
    <row r="133" spans="1:42" ht="13.8" customHeight="1" x14ac:dyDescent="0.3">
      <c r="A133" s="1022" t="s">
        <v>50</v>
      </c>
      <c r="B133" s="1022"/>
      <c r="C133" s="1022"/>
      <c r="D133" s="1022"/>
      <c r="E133" s="1023" t="s">
        <v>51</v>
      </c>
      <c r="F133" s="1023"/>
      <c r="G133" s="1023"/>
      <c r="H133" s="1023"/>
      <c r="I133" s="1023"/>
      <c r="J133" s="1023"/>
      <c r="K133" s="1023"/>
      <c r="L133" s="1023"/>
      <c r="M133" s="823" t="s">
        <v>22</v>
      </c>
      <c r="N133" s="1047"/>
      <c r="O133" s="1047"/>
      <c r="P133" s="957"/>
      <c r="Q133" s="409"/>
      <c r="R133" s="409"/>
      <c r="S133" s="410">
        <v>0</v>
      </c>
      <c r="T133" s="997"/>
      <c r="U133" s="412"/>
      <c r="V133" s="412"/>
      <c r="W133" s="413">
        <v>0</v>
      </c>
      <c r="X133" s="997"/>
      <c r="Y133" s="415"/>
      <c r="Z133" s="415"/>
      <c r="AA133" s="416">
        <v>0</v>
      </c>
      <c r="AB133" s="997"/>
      <c r="AC133" s="412"/>
      <c r="AD133" s="412"/>
      <c r="AE133" s="413">
        <v>0</v>
      </c>
      <c r="AF133" s="997"/>
      <c r="AG133" s="409"/>
      <c r="AH133" s="409"/>
      <c r="AI133" s="410">
        <v>0</v>
      </c>
      <c r="AJ133" s="957"/>
      <c r="AK133" s="417">
        <f t="shared" ref="AK133:AK139" si="20">S133+W133+AA133+AE133+AI133</f>
        <v>0</v>
      </c>
      <c r="AL133" s="959"/>
      <c r="AM133" s="959"/>
      <c r="AN133" s="392"/>
      <c r="AO133" s="418">
        <f>'COST MATCH BUDGET'!AH132</f>
        <v>0</v>
      </c>
      <c r="AP133" s="392"/>
    </row>
    <row r="134" spans="1:42" x14ac:dyDescent="0.3">
      <c r="A134" s="1037"/>
      <c r="B134" s="1037"/>
      <c r="C134" s="1037"/>
      <c r="D134" s="1037"/>
      <c r="E134" s="1037"/>
      <c r="F134" s="1037"/>
      <c r="G134" s="1037"/>
      <c r="H134" s="1037"/>
      <c r="I134" s="1037"/>
      <c r="J134" s="1037"/>
      <c r="K134" s="1037"/>
      <c r="L134" s="1037"/>
      <c r="M134" s="823" t="s">
        <v>24</v>
      </c>
      <c r="N134" s="1038"/>
      <c r="O134" s="1038"/>
      <c r="P134" s="957"/>
      <c r="Q134" s="409"/>
      <c r="R134" s="409"/>
      <c r="S134" s="410">
        <v>0</v>
      </c>
      <c r="T134" s="997"/>
      <c r="U134" s="412"/>
      <c r="V134" s="412"/>
      <c r="W134" s="413">
        <v>0</v>
      </c>
      <c r="X134" s="997"/>
      <c r="Y134" s="415"/>
      <c r="Z134" s="415"/>
      <c r="AA134" s="416">
        <v>0</v>
      </c>
      <c r="AB134" s="997"/>
      <c r="AC134" s="412"/>
      <c r="AD134" s="412"/>
      <c r="AE134" s="413">
        <v>0</v>
      </c>
      <c r="AF134" s="997"/>
      <c r="AG134" s="409"/>
      <c r="AH134" s="409"/>
      <c r="AI134" s="410">
        <v>0</v>
      </c>
      <c r="AJ134" s="957"/>
      <c r="AK134" s="417">
        <f t="shared" si="20"/>
        <v>0</v>
      </c>
      <c r="AL134" s="959"/>
      <c r="AM134" s="959"/>
      <c r="AN134" s="392"/>
      <c r="AO134" s="418">
        <f>'COST MATCH BUDGET'!AH132</f>
        <v>0</v>
      </c>
      <c r="AP134" s="392"/>
    </row>
    <row r="135" spans="1:42" x14ac:dyDescent="0.3">
      <c r="A135" s="1037"/>
      <c r="B135" s="1037"/>
      <c r="C135" s="1037"/>
      <c r="D135" s="1037"/>
      <c r="E135" s="1037"/>
      <c r="F135" s="1037"/>
      <c r="G135" s="1037"/>
      <c r="H135" s="1037"/>
      <c r="I135" s="1037"/>
      <c r="J135" s="1037"/>
      <c r="K135" s="1037"/>
      <c r="L135" s="1037"/>
      <c r="M135" s="823" t="s">
        <v>25</v>
      </c>
      <c r="N135" s="1038"/>
      <c r="O135" s="1038"/>
      <c r="P135" s="957"/>
      <c r="Q135" s="409"/>
      <c r="R135" s="409"/>
      <c r="S135" s="410">
        <v>0</v>
      </c>
      <c r="T135" s="997"/>
      <c r="U135" s="412"/>
      <c r="V135" s="412"/>
      <c r="W135" s="413">
        <v>0</v>
      </c>
      <c r="X135" s="997"/>
      <c r="Y135" s="415"/>
      <c r="Z135" s="415"/>
      <c r="AA135" s="416">
        <v>0</v>
      </c>
      <c r="AB135" s="997"/>
      <c r="AC135" s="412"/>
      <c r="AD135" s="412"/>
      <c r="AE135" s="413">
        <v>0</v>
      </c>
      <c r="AF135" s="997"/>
      <c r="AG135" s="409"/>
      <c r="AH135" s="409"/>
      <c r="AI135" s="410">
        <v>0</v>
      </c>
      <c r="AJ135" s="957"/>
      <c r="AK135" s="417">
        <f t="shared" si="20"/>
        <v>0</v>
      </c>
      <c r="AL135" s="959"/>
      <c r="AM135" s="959"/>
      <c r="AN135" s="392"/>
      <c r="AO135" s="418">
        <f>'COST MATCH BUDGET'!AH133</f>
        <v>0</v>
      </c>
      <c r="AP135" s="392"/>
    </row>
    <row r="136" spans="1:42" x14ac:dyDescent="0.3">
      <c r="A136" s="1037"/>
      <c r="B136" s="1037"/>
      <c r="C136" s="1037"/>
      <c r="D136" s="1037"/>
      <c r="E136" s="1037"/>
      <c r="F136" s="1037"/>
      <c r="G136" s="1037"/>
      <c r="H136" s="1037"/>
      <c r="I136" s="1037"/>
      <c r="J136" s="1037"/>
      <c r="K136" s="1037"/>
      <c r="L136" s="1037"/>
      <c r="M136" s="823" t="s">
        <v>26</v>
      </c>
      <c r="N136" s="1038"/>
      <c r="O136" s="1038"/>
      <c r="P136" s="957"/>
      <c r="Q136" s="409"/>
      <c r="R136" s="409"/>
      <c r="S136" s="410">
        <v>0</v>
      </c>
      <c r="T136" s="997"/>
      <c r="U136" s="412"/>
      <c r="V136" s="412"/>
      <c r="W136" s="413">
        <v>0</v>
      </c>
      <c r="X136" s="997"/>
      <c r="Y136" s="415"/>
      <c r="Z136" s="415"/>
      <c r="AA136" s="416">
        <v>0</v>
      </c>
      <c r="AB136" s="997"/>
      <c r="AC136" s="412"/>
      <c r="AD136" s="412"/>
      <c r="AE136" s="413">
        <v>0</v>
      </c>
      <c r="AF136" s="997"/>
      <c r="AG136" s="409"/>
      <c r="AH136" s="409"/>
      <c r="AI136" s="410">
        <v>0</v>
      </c>
      <c r="AJ136" s="957"/>
      <c r="AK136" s="417">
        <f t="shared" si="20"/>
        <v>0</v>
      </c>
      <c r="AL136" s="959"/>
      <c r="AM136" s="959"/>
      <c r="AN136" s="392"/>
      <c r="AO136" s="418">
        <f>'COST MATCH BUDGET'!AH134</f>
        <v>0</v>
      </c>
      <c r="AP136" s="392"/>
    </row>
    <row r="137" spans="1:42" x14ac:dyDescent="0.3">
      <c r="A137" s="1037"/>
      <c r="B137" s="1037"/>
      <c r="C137" s="1037"/>
      <c r="D137" s="1037"/>
      <c r="E137" s="1037"/>
      <c r="F137" s="1037"/>
      <c r="G137" s="1037"/>
      <c r="H137" s="1037"/>
      <c r="I137" s="1037"/>
      <c r="J137" s="1037"/>
      <c r="K137" s="1037"/>
      <c r="L137" s="1037"/>
      <c r="M137" s="823" t="s">
        <v>29</v>
      </c>
      <c r="N137" s="1038"/>
      <c r="O137" s="1038"/>
      <c r="P137" s="957"/>
      <c r="Q137" s="409"/>
      <c r="R137" s="409"/>
      <c r="S137" s="410">
        <v>0</v>
      </c>
      <c r="T137" s="997"/>
      <c r="U137" s="412"/>
      <c r="V137" s="412"/>
      <c r="W137" s="413">
        <v>0</v>
      </c>
      <c r="X137" s="997"/>
      <c r="Y137" s="415"/>
      <c r="Z137" s="415"/>
      <c r="AA137" s="416">
        <v>0</v>
      </c>
      <c r="AB137" s="997"/>
      <c r="AC137" s="412"/>
      <c r="AD137" s="412"/>
      <c r="AE137" s="413">
        <v>0</v>
      </c>
      <c r="AF137" s="997"/>
      <c r="AG137" s="409"/>
      <c r="AH137" s="409"/>
      <c r="AI137" s="410">
        <v>0</v>
      </c>
      <c r="AJ137" s="957"/>
      <c r="AK137" s="417">
        <f t="shared" si="20"/>
        <v>0</v>
      </c>
      <c r="AL137" s="959"/>
      <c r="AM137" s="959"/>
      <c r="AN137" s="392"/>
      <c r="AO137" s="418">
        <f>'COST MATCH BUDGET'!AH135</f>
        <v>0</v>
      </c>
      <c r="AP137" s="392"/>
    </row>
    <row r="138" spans="1:42" x14ac:dyDescent="0.3">
      <c r="A138" s="1037"/>
      <c r="B138" s="1037"/>
      <c r="C138" s="1037"/>
      <c r="D138" s="1037"/>
      <c r="E138" s="1037"/>
      <c r="F138" s="1037"/>
      <c r="G138" s="1037"/>
      <c r="H138" s="1037"/>
      <c r="I138" s="1037"/>
      <c r="J138" s="1037"/>
      <c r="K138" s="1037"/>
      <c r="L138" s="1037"/>
      <c r="M138" s="823" t="s">
        <v>30</v>
      </c>
      <c r="N138" s="1038"/>
      <c r="O138" s="1038"/>
      <c r="P138" s="957"/>
      <c r="Q138" s="409"/>
      <c r="R138" s="409"/>
      <c r="S138" s="410">
        <v>0</v>
      </c>
      <c r="T138" s="997"/>
      <c r="U138" s="412"/>
      <c r="V138" s="412"/>
      <c r="W138" s="413">
        <v>0</v>
      </c>
      <c r="X138" s="997"/>
      <c r="Y138" s="415"/>
      <c r="Z138" s="415"/>
      <c r="AA138" s="416">
        <v>0</v>
      </c>
      <c r="AB138" s="997"/>
      <c r="AC138" s="412"/>
      <c r="AD138" s="412"/>
      <c r="AE138" s="413">
        <v>0</v>
      </c>
      <c r="AF138" s="997"/>
      <c r="AG138" s="409"/>
      <c r="AH138" s="409"/>
      <c r="AI138" s="410">
        <v>0</v>
      </c>
      <c r="AJ138" s="957"/>
      <c r="AK138" s="417">
        <f t="shared" si="20"/>
        <v>0</v>
      </c>
      <c r="AL138" s="959"/>
      <c r="AM138" s="959"/>
      <c r="AN138" s="392"/>
      <c r="AO138" s="418">
        <f>'COST MATCH BUDGET'!AH136</f>
        <v>0</v>
      </c>
      <c r="AP138" s="392"/>
    </row>
    <row r="139" spans="1:42" x14ac:dyDescent="0.3">
      <c r="A139" s="1037"/>
      <c r="B139" s="1037"/>
      <c r="C139" s="1037"/>
      <c r="D139" s="1037"/>
      <c r="E139" s="1037"/>
      <c r="F139" s="1037"/>
      <c r="G139" s="1037"/>
      <c r="H139" s="1037"/>
      <c r="I139" s="1037"/>
      <c r="J139" s="1037"/>
      <c r="K139" s="1037"/>
      <c r="L139" s="1037"/>
      <c r="M139" s="823" t="s">
        <v>58</v>
      </c>
      <c r="N139" s="1038"/>
      <c r="O139" s="1038"/>
      <c r="P139" s="957"/>
      <c r="Q139" s="409"/>
      <c r="R139" s="409"/>
      <c r="S139" s="410">
        <v>0</v>
      </c>
      <c r="T139" s="997"/>
      <c r="U139" s="412"/>
      <c r="V139" s="412"/>
      <c r="W139" s="413">
        <v>0</v>
      </c>
      <c r="X139" s="997"/>
      <c r="Y139" s="415"/>
      <c r="Z139" s="415"/>
      <c r="AA139" s="416">
        <v>0</v>
      </c>
      <c r="AB139" s="997"/>
      <c r="AC139" s="412"/>
      <c r="AD139" s="412"/>
      <c r="AE139" s="413">
        <v>0</v>
      </c>
      <c r="AF139" s="997"/>
      <c r="AG139" s="409"/>
      <c r="AH139" s="409"/>
      <c r="AI139" s="410">
        <v>0</v>
      </c>
      <c r="AJ139" s="957"/>
      <c r="AK139" s="417">
        <f t="shared" si="20"/>
        <v>0</v>
      </c>
      <c r="AL139" s="959"/>
      <c r="AM139" s="959"/>
      <c r="AN139" s="392"/>
      <c r="AO139" s="418">
        <f>'COST MATCH BUDGET'!AH137</f>
        <v>0</v>
      </c>
      <c r="AP139" s="392"/>
    </row>
    <row r="140" spans="1:42" ht="13.8" customHeight="1" x14ac:dyDescent="0.3">
      <c r="A140" s="983"/>
      <c r="B140" s="983"/>
      <c r="C140" s="983"/>
      <c r="D140" s="1011" t="s">
        <v>638</v>
      </c>
      <c r="E140" s="985"/>
      <c r="F140" s="985"/>
      <c r="G140" s="985"/>
      <c r="H140" s="985"/>
      <c r="I140" s="985"/>
      <c r="J140" s="985"/>
      <c r="K140" s="985"/>
      <c r="L140" s="985"/>
      <c r="M140" s="985"/>
      <c r="N140" s="985"/>
      <c r="O140" s="985"/>
      <c r="P140" s="985"/>
      <c r="Q140" s="863"/>
      <c r="R140" s="864" t="s">
        <v>39</v>
      </c>
      <c r="S140" s="865">
        <f>SUM(S133:S139)</f>
        <v>0</v>
      </c>
      <c r="T140" s="865"/>
      <c r="U140" s="863"/>
      <c r="V140" s="864" t="s">
        <v>40</v>
      </c>
      <c r="W140" s="865">
        <f>SUM(W133:W139)</f>
        <v>0</v>
      </c>
      <c r="X140" s="865"/>
      <c r="Y140" s="863"/>
      <c r="Z140" s="864" t="s">
        <v>41</v>
      </c>
      <c r="AA140" s="865">
        <f>SUM(AA133:AA139)</f>
        <v>0</v>
      </c>
      <c r="AB140" s="865"/>
      <c r="AC140" s="863"/>
      <c r="AD140" s="864" t="s">
        <v>42</v>
      </c>
      <c r="AE140" s="865">
        <f>SUM(AE133:AE139)</f>
        <v>0</v>
      </c>
      <c r="AF140" s="865"/>
      <c r="AG140" s="863"/>
      <c r="AH140" s="864" t="s">
        <v>43</v>
      </c>
      <c r="AI140" s="865">
        <f>SUM(AI133:AI139)</f>
        <v>0</v>
      </c>
      <c r="AJ140" s="863"/>
      <c r="AK140" s="866">
        <f>S140+W140+AA140+AE140+AI140</f>
        <v>0</v>
      </c>
      <c r="AL140" s="959"/>
      <c r="AM140" s="959"/>
      <c r="AN140" s="392"/>
      <c r="AO140" s="867">
        <f>'COST MATCH BUDGET'!AH139</f>
        <v>0</v>
      </c>
      <c r="AP140" s="392"/>
    </row>
    <row r="141" spans="1:42" s="395" customFormat="1" ht="4.2" customHeight="1" x14ac:dyDescent="0.3">
      <c r="A141" s="983"/>
      <c r="B141" s="983"/>
      <c r="C141" s="983"/>
      <c r="D141" s="983"/>
      <c r="E141" s="983"/>
      <c r="F141" s="983"/>
      <c r="G141" s="983"/>
      <c r="H141" s="983"/>
      <c r="I141" s="983"/>
      <c r="J141" s="983"/>
      <c r="K141" s="983"/>
      <c r="L141" s="983"/>
      <c r="M141" s="983"/>
      <c r="N141" s="983"/>
      <c r="O141" s="983"/>
      <c r="P141" s="1620"/>
      <c r="Q141" s="1008"/>
      <c r="R141" s="1008"/>
      <c r="S141" s="1008"/>
      <c r="T141" s="1609"/>
      <c r="U141" s="1008"/>
      <c r="V141" s="1008"/>
      <c r="W141" s="1008"/>
      <c r="X141" s="1609"/>
      <c r="Y141" s="1008"/>
      <c r="Z141" s="1008"/>
      <c r="AA141" s="1008"/>
      <c r="AB141" s="1609"/>
      <c r="AC141" s="1008"/>
      <c r="AD141" s="1008"/>
      <c r="AE141" s="1008"/>
      <c r="AF141" s="1609"/>
      <c r="AG141" s="1008"/>
      <c r="AH141" s="1008"/>
      <c r="AI141" s="1008"/>
      <c r="AJ141" s="1610"/>
      <c r="AK141" s="873"/>
      <c r="AL141" s="959"/>
      <c r="AM141" s="959"/>
      <c r="AN141" s="398"/>
      <c r="AO141" s="568"/>
      <c r="AP141" s="398"/>
    </row>
    <row r="142" spans="1:42" ht="12" customHeight="1" x14ac:dyDescent="0.3">
      <c r="A142" s="1010" t="s">
        <v>52</v>
      </c>
      <c r="B142" s="1010"/>
      <c r="C142" s="1010"/>
      <c r="D142" s="1010"/>
      <c r="E142" s="1021" t="s">
        <v>53</v>
      </c>
      <c r="F142" s="1021"/>
      <c r="G142" s="1021"/>
      <c r="H142" s="1021"/>
      <c r="I142" s="1021"/>
      <c r="J142" s="1021"/>
      <c r="K142" s="1021"/>
      <c r="L142" s="1021"/>
      <c r="M142" s="823" t="s">
        <v>22</v>
      </c>
      <c r="N142" s="1038"/>
      <c r="O142" s="1038"/>
      <c r="P142" s="1619"/>
      <c r="Q142" s="409"/>
      <c r="R142" s="409"/>
      <c r="S142" s="555">
        <v>0</v>
      </c>
      <c r="T142" s="978"/>
      <c r="U142" s="556"/>
      <c r="V142" s="556"/>
      <c r="W142" s="557">
        <v>0</v>
      </c>
      <c r="X142" s="978"/>
      <c r="Y142" s="558"/>
      <c r="Z142" s="558"/>
      <c r="AA142" s="559">
        <v>0</v>
      </c>
      <c r="AB142" s="978"/>
      <c r="AC142" s="556"/>
      <c r="AD142" s="556"/>
      <c r="AE142" s="557">
        <v>0</v>
      </c>
      <c r="AF142" s="978"/>
      <c r="AG142" s="560"/>
      <c r="AH142" s="560"/>
      <c r="AI142" s="555">
        <v>0</v>
      </c>
      <c r="AJ142" s="970"/>
      <c r="AK142" s="561">
        <f>S142+W142+AA142+AE142+AI142</f>
        <v>0</v>
      </c>
      <c r="AL142" s="959"/>
      <c r="AM142" s="959"/>
      <c r="AN142" s="392"/>
      <c r="AO142" s="562">
        <f>'COST MATCH BUDGET'!AH141</f>
        <v>0</v>
      </c>
      <c r="AP142" s="392"/>
    </row>
    <row r="143" spans="1:42" x14ac:dyDescent="0.3">
      <c r="A143" s="957"/>
      <c r="B143" s="957"/>
      <c r="C143" s="957"/>
      <c r="D143" s="957"/>
      <c r="E143" s="957"/>
      <c r="F143" s="957"/>
      <c r="G143" s="957"/>
      <c r="H143" s="957"/>
      <c r="I143" s="957"/>
      <c r="J143" s="957"/>
      <c r="K143" s="957"/>
      <c r="L143" s="957"/>
      <c r="M143" s="823" t="s">
        <v>24</v>
      </c>
      <c r="N143" s="1006"/>
      <c r="O143" s="1006"/>
      <c r="P143" s="1619"/>
      <c r="Q143" s="409"/>
      <c r="R143" s="409"/>
      <c r="S143" s="555">
        <v>0</v>
      </c>
      <c r="T143" s="997"/>
      <c r="U143" s="556"/>
      <c r="V143" s="556"/>
      <c r="W143" s="557">
        <v>0</v>
      </c>
      <c r="X143" s="997"/>
      <c r="Y143" s="558"/>
      <c r="Z143" s="558"/>
      <c r="AA143" s="559">
        <v>0</v>
      </c>
      <c r="AB143" s="997"/>
      <c r="AC143" s="556"/>
      <c r="AD143" s="556"/>
      <c r="AE143" s="557">
        <v>0</v>
      </c>
      <c r="AF143" s="997"/>
      <c r="AG143" s="560"/>
      <c r="AH143" s="560"/>
      <c r="AI143" s="555">
        <v>0</v>
      </c>
      <c r="AJ143" s="957"/>
      <c r="AK143" s="561">
        <f>S143+W143+AA143+AE143+AI143</f>
        <v>0</v>
      </c>
      <c r="AL143" s="959"/>
      <c r="AM143" s="959"/>
      <c r="AN143" s="392"/>
      <c r="AO143" s="562">
        <f>'COST MATCH BUDGET'!AH142</f>
        <v>0</v>
      </c>
      <c r="AP143" s="392"/>
    </row>
    <row r="144" spans="1:42" x14ac:dyDescent="0.3">
      <c r="A144" s="957"/>
      <c r="B144" s="957"/>
      <c r="C144" s="957"/>
      <c r="D144" s="957"/>
      <c r="E144" s="957"/>
      <c r="F144" s="957"/>
      <c r="G144" s="957"/>
      <c r="H144" s="957"/>
      <c r="I144" s="957"/>
      <c r="J144" s="957"/>
      <c r="K144" s="957"/>
      <c r="L144" s="957"/>
      <c r="M144" s="823" t="s">
        <v>25</v>
      </c>
      <c r="N144" s="1006"/>
      <c r="O144" s="1006"/>
      <c r="P144" s="1621"/>
      <c r="Q144" s="409"/>
      <c r="R144" s="409"/>
      <c r="S144" s="555">
        <v>0</v>
      </c>
      <c r="T144" s="997"/>
      <c r="U144" s="556"/>
      <c r="V144" s="556"/>
      <c r="W144" s="557">
        <v>0</v>
      </c>
      <c r="X144" s="997"/>
      <c r="Y144" s="558"/>
      <c r="Z144" s="558"/>
      <c r="AA144" s="559">
        <v>0</v>
      </c>
      <c r="AB144" s="978"/>
      <c r="AC144" s="556"/>
      <c r="AD144" s="556"/>
      <c r="AE144" s="557">
        <v>0</v>
      </c>
      <c r="AF144" s="978"/>
      <c r="AG144" s="560"/>
      <c r="AH144" s="560"/>
      <c r="AI144" s="555">
        <v>0</v>
      </c>
      <c r="AJ144" s="970"/>
      <c r="AK144" s="561">
        <f>S144+W144+AA144+AE144+AI144</f>
        <v>0</v>
      </c>
      <c r="AL144" s="959"/>
      <c r="AM144" s="959"/>
      <c r="AN144" s="392"/>
      <c r="AO144" s="562">
        <f>'COST MATCH BUDGET'!AH143</f>
        <v>0</v>
      </c>
      <c r="AP144" s="392"/>
    </row>
    <row r="145" spans="1:42" ht="13.8" customHeight="1" x14ac:dyDescent="0.3">
      <c r="A145" s="983"/>
      <c r="B145" s="983"/>
      <c r="C145" s="983"/>
      <c r="D145" s="1011" t="s">
        <v>637</v>
      </c>
      <c r="E145" s="985"/>
      <c r="F145" s="985"/>
      <c r="G145" s="985"/>
      <c r="H145" s="985"/>
      <c r="I145" s="985"/>
      <c r="J145" s="985"/>
      <c r="K145" s="985"/>
      <c r="L145" s="985"/>
      <c r="M145" s="985"/>
      <c r="N145" s="985"/>
      <c r="O145" s="985"/>
      <c r="P145" s="985"/>
      <c r="Q145" s="863"/>
      <c r="R145" s="864" t="s">
        <v>39</v>
      </c>
      <c r="S145" s="865">
        <f>SUM(S142:S144)</f>
        <v>0</v>
      </c>
      <c r="T145" s="865"/>
      <c r="U145" s="863"/>
      <c r="V145" s="864" t="s">
        <v>40</v>
      </c>
      <c r="W145" s="865">
        <f>SUM(W142:W144)</f>
        <v>0</v>
      </c>
      <c r="X145" s="865"/>
      <c r="Y145" s="863"/>
      <c r="Z145" s="864" t="s">
        <v>41</v>
      </c>
      <c r="AA145" s="865">
        <f>SUM(AA142:AA144)</f>
        <v>0</v>
      </c>
      <c r="AB145" s="865"/>
      <c r="AC145" s="863"/>
      <c r="AD145" s="864" t="s">
        <v>42</v>
      </c>
      <c r="AE145" s="865">
        <f>SUM(AE142:AE144)</f>
        <v>0</v>
      </c>
      <c r="AF145" s="865"/>
      <c r="AG145" s="863"/>
      <c r="AH145" s="864" t="s">
        <v>43</v>
      </c>
      <c r="AI145" s="865">
        <f>SUM(AI142:AI144)</f>
        <v>0</v>
      </c>
      <c r="AJ145" s="863"/>
      <c r="AK145" s="866">
        <f t="shared" ref="AK145" si="21">S145+W145+AA145+AE145+AI145</f>
        <v>0</v>
      </c>
      <c r="AL145" s="959"/>
      <c r="AM145" s="959"/>
      <c r="AN145" s="392"/>
      <c r="AO145" s="867">
        <f>'COST MATCH BUDGET'!AH144</f>
        <v>0</v>
      </c>
      <c r="AP145" s="392"/>
    </row>
    <row r="146" spans="1:42" s="395" customFormat="1" ht="4.2" customHeight="1" x14ac:dyDescent="0.3">
      <c r="A146" s="983"/>
      <c r="B146" s="983"/>
      <c r="C146" s="983"/>
      <c r="D146" s="983"/>
      <c r="E146" s="983"/>
      <c r="F146" s="983"/>
      <c r="G146" s="983"/>
      <c r="H146" s="983"/>
      <c r="I146" s="983"/>
      <c r="J146" s="983"/>
      <c r="K146" s="983"/>
      <c r="L146" s="983"/>
      <c r="M146" s="983"/>
      <c r="N146" s="983"/>
      <c r="O146" s="983"/>
      <c r="P146" s="1620"/>
      <c r="Q146" s="1008"/>
      <c r="R146" s="1008"/>
      <c r="S146" s="1008"/>
      <c r="T146" s="1609"/>
      <c r="U146" s="1008"/>
      <c r="V146" s="1008"/>
      <c r="W146" s="1008"/>
      <c r="X146" s="1609"/>
      <c r="Y146" s="1008"/>
      <c r="Z146" s="1008"/>
      <c r="AA146" s="1008"/>
      <c r="AB146" s="1609"/>
      <c r="AC146" s="1008"/>
      <c r="AD146" s="1008"/>
      <c r="AE146" s="1008"/>
      <c r="AF146" s="1609"/>
      <c r="AG146" s="1008"/>
      <c r="AH146" s="1008"/>
      <c r="AI146" s="1008"/>
      <c r="AJ146" s="1610"/>
      <c r="AK146" s="873"/>
      <c r="AL146" s="959"/>
      <c r="AM146" s="959"/>
      <c r="AN146" s="398"/>
      <c r="AO146" s="568"/>
      <c r="AP146" s="398"/>
    </row>
    <row r="147" spans="1:42" s="395" customFormat="1" ht="15.75" customHeight="1" x14ac:dyDescent="0.25">
      <c r="A147" s="1010" t="s">
        <v>54</v>
      </c>
      <c r="B147" s="1010"/>
      <c r="C147" s="1010"/>
      <c r="D147" s="1010"/>
      <c r="E147" s="1020" t="s">
        <v>582</v>
      </c>
      <c r="F147" s="1020"/>
      <c r="G147" s="1020"/>
      <c r="H147" s="1020"/>
      <c r="I147" s="1020"/>
      <c r="J147" s="1020"/>
      <c r="K147" s="1020"/>
      <c r="L147" s="1020"/>
      <c r="M147" s="823" t="s">
        <v>22</v>
      </c>
      <c r="N147" s="1019"/>
      <c r="O147" s="1019"/>
      <c r="P147" s="1619"/>
      <c r="Q147" s="560"/>
      <c r="R147" s="560"/>
      <c r="S147" s="555">
        <v>0</v>
      </c>
      <c r="T147" s="1036"/>
      <c r="U147" s="556"/>
      <c r="V147" s="556"/>
      <c r="W147" s="557">
        <v>0</v>
      </c>
      <c r="X147" s="1036"/>
      <c r="Y147" s="558"/>
      <c r="Z147" s="558"/>
      <c r="AA147" s="559">
        <v>0</v>
      </c>
      <c r="AB147" s="1036"/>
      <c r="AC147" s="556"/>
      <c r="AD147" s="556"/>
      <c r="AE147" s="557">
        <v>0</v>
      </c>
      <c r="AF147" s="1036"/>
      <c r="AG147" s="560"/>
      <c r="AH147" s="560"/>
      <c r="AI147" s="555">
        <v>0</v>
      </c>
      <c r="AJ147" s="1008"/>
      <c r="AK147" s="561">
        <f t="shared" ref="AK147:AK152" si="22">S147+W147+AA147+AE147+AI147</f>
        <v>0</v>
      </c>
      <c r="AL147" s="959"/>
      <c r="AM147" s="959"/>
      <c r="AN147" s="398"/>
      <c r="AO147" s="562">
        <f>'COST MATCH BUDGET'!AH146</f>
        <v>0</v>
      </c>
      <c r="AP147" s="398"/>
    </row>
    <row r="148" spans="1:42" s="395" customFormat="1" ht="15" customHeight="1" x14ac:dyDescent="0.3">
      <c r="A148" s="1025" t="s">
        <v>7</v>
      </c>
      <c r="B148" s="1025"/>
      <c r="C148" s="1025"/>
      <c r="D148" s="1025"/>
      <c r="E148" s="1024" t="s">
        <v>583</v>
      </c>
      <c r="F148" s="1024"/>
      <c r="G148" s="1024"/>
      <c r="H148" s="1024"/>
      <c r="I148" s="1024"/>
      <c r="J148" s="1024"/>
      <c r="K148" s="1024"/>
      <c r="L148" s="1024"/>
      <c r="M148" s="823" t="s">
        <v>24</v>
      </c>
      <c r="N148" s="1019"/>
      <c r="O148" s="1019"/>
      <c r="P148" s="1619"/>
      <c r="Q148" s="409"/>
      <c r="R148" s="409"/>
      <c r="S148" s="410">
        <v>0</v>
      </c>
      <c r="T148" s="1015"/>
      <c r="U148" s="412"/>
      <c r="V148" s="412"/>
      <c r="W148" s="413">
        <v>0</v>
      </c>
      <c r="X148" s="1015"/>
      <c r="Y148" s="415"/>
      <c r="Z148" s="415"/>
      <c r="AA148" s="416">
        <v>0</v>
      </c>
      <c r="AB148" s="1015"/>
      <c r="AC148" s="412"/>
      <c r="AD148" s="412"/>
      <c r="AE148" s="413">
        <v>0</v>
      </c>
      <c r="AF148" s="1015"/>
      <c r="AG148" s="409"/>
      <c r="AH148" s="409"/>
      <c r="AI148" s="410">
        <v>0</v>
      </c>
      <c r="AJ148" s="1009"/>
      <c r="AK148" s="417">
        <f t="shared" si="22"/>
        <v>0</v>
      </c>
      <c r="AL148" s="959"/>
      <c r="AM148" s="959"/>
      <c r="AN148" s="398"/>
      <c r="AO148" s="418">
        <f>'COST MATCH BUDGET'!AH147</f>
        <v>0</v>
      </c>
      <c r="AP148" s="398"/>
    </row>
    <row r="149" spans="1:42" s="395" customFormat="1" ht="15.75" customHeight="1" x14ac:dyDescent="0.3">
      <c r="A149" s="1025"/>
      <c r="B149" s="1025"/>
      <c r="C149" s="1025"/>
      <c r="D149" s="1025"/>
      <c r="E149" s="1024" t="s">
        <v>586</v>
      </c>
      <c r="F149" s="1024"/>
      <c r="G149" s="1024"/>
      <c r="H149" s="1024"/>
      <c r="I149" s="1024"/>
      <c r="J149" s="1024"/>
      <c r="K149" s="1024"/>
      <c r="L149" s="1024"/>
      <c r="M149" s="823" t="s">
        <v>25</v>
      </c>
      <c r="N149" s="1019"/>
      <c r="O149" s="1019"/>
      <c r="P149" s="1619"/>
      <c r="Q149" s="409"/>
      <c r="R149" s="409"/>
      <c r="S149" s="410">
        <v>0</v>
      </c>
      <c r="T149" s="1015"/>
      <c r="U149" s="412"/>
      <c r="V149" s="412"/>
      <c r="W149" s="413">
        <v>0</v>
      </c>
      <c r="X149" s="1015"/>
      <c r="Y149" s="415"/>
      <c r="Z149" s="415"/>
      <c r="AA149" s="416">
        <v>0</v>
      </c>
      <c r="AB149" s="1015"/>
      <c r="AC149" s="412"/>
      <c r="AD149" s="412"/>
      <c r="AE149" s="413">
        <v>0</v>
      </c>
      <c r="AF149" s="1015"/>
      <c r="AG149" s="409"/>
      <c r="AH149" s="409"/>
      <c r="AI149" s="410">
        <v>0</v>
      </c>
      <c r="AJ149" s="1009"/>
      <c r="AK149" s="417">
        <f t="shared" si="22"/>
        <v>0</v>
      </c>
      <c r="AL149" s="959"/>
      <c r="AM149" s="959"/>
      <c r="AN149" s="398"/>
      <c r="AO149" s="418">
        <f>'COST MATCH BUDGET'!AH148</f>
        <v>0</v>
      </c>
      <c r="AP149" s="398"/>
    </row>
    <row r="150" spans="1:42" s="395" customFormat="1" ht="15.75" customHeight="1" x14ac:dyDescent="0.3">
      <c r="A150" s="1009"/>
      <c r="B150" s="1009"/>
      <c r="C150" s="1009"/>
      <c r="D150" s="1009"/>
      <c r="E150" s="1009"/>
      <c r="F150" s="1009"/>
      <c r="G150" s="1009"/>
      <c r="H150" s="1009"/>
      <c r="I150" s="1009"/>
      <c r="J150" s="1009"/>
      <c r="K150" s="1009"/>
      <c r="L150" s="1009"/>
      <c r="M150" s="823" t="s">
        <v>26</v>
      </c>
      <c r="N150" s="1019"/>
      <c r="O150" s="1019"/>
      <c r="P150" s="1619"/>
      <c r="Q150" s="409"/>
      <c r="R150" s="409"/>
      <c r="S150" s="410">
        <v>0</v>
      </c>
      <c r="T150" s="1015"/>
      <c r="U150" s="412"/>
      <c r="V150" s="412"/>
      <c r="W150" s="413">
        <v>0</v>
      </c>
      <c r="X150" s="1015"/>
      <c r="Y150" s="415"/>
      <c r="Z150" s="415"/>
      <c r="AA150" s="416">
        <v>0</v>
      </c>
      <c r="AB150" s="1015"/>
      <c r="AC150" s="412"/>
      <c r="AD150" s="412"/>
      <c r="AE150" s="413">
        <v>0</v>
      </c>
      <c r="AF150" s="1015"/>
      <c r="AG150" s="409"/>
      <c r="AH150" s="409"/>
      <c r="AI150" s="410">
        <v>0</v>
      </c>
      <c r="AJ150" s="1009"/>
      <c r="AK150" s="417">
        <f t="shared" ref="AK150:AK151" si="23">S150+W150+AA150+AE150+AI150</f>
        <v>0</v>
      </c>
      <c r="AL150" s="959"/>
      <c r="AM150" s="959"/>
      <c r="AN150" s="398"/>
      <c r="AO150" s="418">
        <f>V150+Z150+AD150+AH150+AM150</f>
        <v>0</v>
      </c>
      <c r="AP150" s="398"/>
    </row>
    <row r="151" spans="1:42" s="395" customFormat="1" ht="15.75" customHeight="1" x14ac:dyDescent="0.3">
      <c r="A151" s="1009"/>
      <c r="B151" s="1009"/>
      <c r="C151" s="1009"/>
      <c r="D151" s="1009"/>
      <c r="E151" s="1009"/>
      <c r="F151" s="1009"/>
      <c r="G151" s="1009"/>
      <c r="H151" s="1009"/>
      <c r="I151" s="1009"/>
      <c r="J151" s="1009"/>
      <c r="K151" s="1009"/>
      <c r="L151" s="1009"/>
      <c r="M151" s="823" t="s">
        <v>29</v>
      </c>
      <c r="N151" s="1019"/>
      <c r="O151" s="1019"/>
      <c r="P151" s="1621"/>
      <c r="Q151" s="409"/>
      <c r="R151" s="409"/>
      <c r="S151" s="410">
        <v>0</v>
      </c>
      <c r="T151" s="1016"/>
      <c r="U151" s="412"/>
      <c r="V151" s="412"/>
      <c r="W151" s="413">
        <v>0</v>
      </c>
      <c r="X151" s="1016"/>
      <c r="Y151" s="415"/>
      <c r="Z151" s="415"/>
      <c r="AA151" s="416">
        <v>0</v>
      </c>
      <c r="AB151" s="1016"/>
      <c r="AC151" s="412"/>
      <c r="AD151" s="412"/>
      <c r="AE151" s="413">
        <v>0</v>
      </c>
      <c r="AF151" s="1016"/>
      <c r="AG151" s="409"/>
      <c r="AH151" s="409"/>
      <c r="AI151" s="410">
        <v>0</v>
      </c>
      <c r="AJ151" s="1018"/>
      <c r="AK151" s="417">
        <f t="shared" si="23"/>
        <v>0</v>
      </c>
      <c r="AL151" s="959"/>
      <c r="AM151" s="959"/>
      <c r="AN151" s="398"/>
      <c r="AO151" s="418">
        <f>V151+Z151+AD151+AH151+AM151</f>
        <v>0</v>
      </c>
      <c r="AP151" s="398"/>
    </row>
    <row r="152" spans="1:42" ht="13.8" customHeight="1" x14ac:dyDescent="0.3">
      <c r="A152" s="957"/>
      <c r="B152" s="957"/>
      <c r="C152" s="967"/>
      <c r="D152" s="1011" t="s">
        <v>636</v>
      </c>
      <c r="E152" s="985"/>
      <c r="F152" s="985"/>
      <c r="G152" s="985"/>
      <c r="H152" s="985"/>
      <c r="I152" s="985"/>
      <c r="J152" s="985"/>
      <c r="K152" s="985"/>
      <c r="L152" s="985"/>
      <c r="M152" s="985"/>
      <c r="N152" s="985"/>
      <c r="O152" s="985"/>
      <c r="P152" s="985"/>
      <c r="Q152" s="863"/>
      <c r="R152" s="864" t="s">
        <v>39</v>
      </c>
      <c r="S152" s="865">
        <f>SUM(S147:S149)</f>
        <v>0</v>
      </c>
      <c r="T152" s="865"/>
      <c r="U152" s="863"/>
      <c r="V152" s="864" t="s">
        <v>40</v>
      </c>
      <c r="W152" s="865">
        <f>SUM(W147:W151)</f>
        <v>0</v>
      </c>
      <c r="X152" s="865"/>
      <c r="Y152" s="863"/>
      <c r="Z152" s="864" t="s">
        <v>41</v>
      </c>
      <c r="AA152" s="865">
        <f>SUM(AA147:AA151)</f>
        <v>0</v>
      </c>
      <c r="AB152" s="865"/>
      <c r="AC152" s="863"/>
      <c r="AD152" s="864" t="s">
        <v>42</v>
      </c>
      <c r="AE152" s="865">
        <f>SUM(AE147:AE151)</f>
        <v>0</v>
      </c>
      <c r="AF152" s="865"/>
      <c r="AG152" s="863"/>
      <c r="AH152" s="864" t="s">
        <v>43</v>
      </c>
      <c r="AI152" s="865">
        <f>SUM(AI147:AI151)</f>
        <v>0</v>
      </c>
      <c r="AJ152" s="863"/>
      <c r="AK152" s="866">
        <f t="shared" si="22"/>
        <v>0</v>
      </c>
      <c r="AL152" s="959"/>
      <c r="AM152" s="959"/>
      <c r="AN152" s="392"/>
      <c r="AO152" s="867">
        <f>'COST MATCH BUDGET'!AH151</f>
        <v>0</v>
      </c>
      <c r="AP152" s="392"/>
    </row>
    <row r="153" spans="1:42" s="395" customFormat="1" ht="4.2" customHeight="1" x14ac:dyDescent="0.3">
      <c r="A153" s="983"/>
      <c r="B153" s="983"/>
      <c r="C153" s="983"/>
      <c r="D153" s="983"/>
      <c r="E153" s="983"/>
      <c r="F153" s="983"/>
      <c r="G153" s="983"/>
      <c r="H153" s="983"/>
      <c r="I153" s="983"/>
      <c r="J153" s="983"/>
      <c r="K153" s="983"/>
      <c r="L153" s="983"/>
      <c r="M153" s="983"/>
      <c r="N153" s="983"/>
      <c r="O153" s="983"/>
      <c r="P153" s="1620"/>
      <c r="Q153" s="1008"/>
      <c r="R153" s="1008"/>
      <c r="S153" s="1008"/>
      <c r="T153" s="1609"/>
      <c r="U153" s="1008"/>
      <c r="V153" s="1008"/>
      <c r="W153" s="1008"/>
      <c r="X153" s="1609"/>
      <c r="Y153" s="1008"/>
      <c r="Z153" s="1008"/>
      <c r="AA153" s="1008"/>
      <c r="AB153" s="1609"/>
      <c r="AC153" s="1008"/>
      <c r="AD153" s="1008"/>
      <c r="AE153" s="1008"/>
      <c r="AF153" s="1609"/>
      <c r="AG153" s="1008"/>
      <c r="AH153" s="1008"/>
      <c r="AI153" s="1008"/>
      <c r="AJ153" s="1610"/>
      <c r="AK153" s="873"/>
      <c r="AL153" s="959"/>
      <c r="AM153" s="959"/>
      <c r="AN153" s="398"/>
      <c r="AO153" s="568"/>
      <c r="AP153" s="398"/>
    </row>
    <row r="154" spans="1:42" s="395" customFormat="1" ht="13.5" customHeight="1" x14ac:dyDescent="0.3">
      <c r="A154" s="968" t="s">
        <v>55</v>
      </c>
      <c r="B154" s="968"/>
      <c r="C154" s="968"/>
      <c r="D154" s="968"/>
      <c r="E154" s="1021" t="s">
        <v>584</v>
      </c>
      <c r="F154" s="1021"/>
      <c r="G154" s="1021"/>
      <c r="H154" s="1021"/>
      <c r="I154" s="1021"/>
      <c r="J154" s="1021"/>
      <c r="K154" s="1021"/>
      <c r="L154" s="1021"/>
      <c r="M154" s="1400" t="s">
        <v>22</v>
      </c>
      <c r="N154" s="1618"/>
      <c r="O154" s="1618"/>
      <c r="P154" s="1619"/>
      <c r="Q154" s="409"/>
      <c r="R154" s="409"/>
      <c r="S154" s="410">
        <v>0</v>
      </c>
      <c r="T154" s="1014"/>
      <c r="U154" s="412"/>
      <c r="V154" s="412"/>
      <c r="W154" s="413">
        <v>0</v>
      </c>
      <c r="X154" s="1014"/>
      <c r="Y154" s="415"/>
      <c r="Z154" s="415"/>
      <c r="AA154" s="416">
        <v>0</v>
      </c>
      <c r="AB154" s="1014"/>
      <c r="AC154" s="412"/>
      <c r="AD154" s="412"/>
      <c r="AE154" s="413">
        <v>0</v>
      </c>
      <c r="AF154" s="1014"/>
      <c r="AG154" s="409"/>
      <c r="AH154" s="409"/>
      <c r="AI154" s="410">
        <v>0</v>
      </c>
      <c r="AJ154" s="1017"/>
      <c r="AK154" s="417">
        <f>S154+W154+AA154+AE154+AI154</f>
        <v>0</v>
      </c>
      <c r="AL154" s="959"/>
      <c r="AM154" s="959"/>
      <c r="AN154" s="398"/>
      <c r="AO154" s="418">
        <f>'COST MATCH BUDGET'!AH153</f>
        <v>0</v>
      </c>
      <c r="AP154" s="398"/>
    </row>
    <row r="155" spans="1:42" ht="12.75" customHeight="1" x14ac:dyDescent="0.3">
      <c r="A155" s="957"/>
      <c r="B155" s="957"/>
      <c r="C155" s="957"/>
      <c r="D155" s="957"/>
      <c r="E155" s="1026" t="s">
        <v>585</v>
      </c>
      <c r="F155" s="1026"/>
      <c r="G155" s="1026"/>
      <c r="H155" s="1026"/>
      <c r="I155" s="1026"/>
      <c r="J155" s="1026"/>
      <c r="K155" s="1026"/>
      <c r="L155" s="1026"/>
      <c r="M155" s="823" t="s">
        <v>24</v>
      </c>
      <c r="N155" s="1006"/>
      <c r="O155" s="1006"/>
      <c r="P155" s="1619"/>
      <c r="Q155" s="409"/>
      <c r="R155" s="409"/>
      <c r="S155" s="410">
        <v>0</v>
      </c>
      <c r="T155" s="1015"/>
      <c r="U155" s="412"/>
      <c r="V155" s="412"/>
      <c r="W155" s="413">
        <v>0</v>
      </c>
      <c r="X155" s="1015"/>
      <c r="Y155" s="415"/>
      <c r="Z155" s="415"/>
      <c r="AA155" s="416">
        <v>0</v>
      </c>
      <c r="AB155" s="1015"/>
      <c r="AC155" s="412"/>
      <c r="AD155" s="412"/>
      <c r="AE155" s="413">
        <v>0</v>
      </c>
      <c r="AF155" s="1015"/>
      <c r="AG155" s="409"/>
      <c r="AH155" s="409"/>
      <c r="AI155" s="410">
        <v>0</v>
      </c>
      <c r="AJ155" s="1009"/>
      <c r="AK155" s="417">
        <f>S155+W155+AA155+AE155+AI155</f>
        <v>0</v>
      </c>
      <c r="AL155" s="959"/>
      <c r="AM155" s="959"/>
      <c r="AN155" s="392"/>
      <c r="AO155" s="418">
        <f>'COST MATCH BUDGET'!AH154</f>
        <v>0</v>
      </c>
      <c r="AP155" s="392"/>
    </row>
    <row r="156" spans="1:42" ht="12.75" customHeight="1" x14ac:dyDescent="0.3">
      <c r="A156" s="957"/>
      <c r="B156" s="957"/>
      <c r="C156" s="957"/>
      <c r="D156" s="957"/>
      <c r="E156" s="1026"/>
      <c r="F156" s="1026"/>
      <c r="G156" s="1026"/>
      <c r="H156" s="1026"/>
      <c r="I156" s="1026"/>
      <c r="J156" s="1026"/>
      <c r="K156" s="1026"/>
      <c r="L156" s="1026"/>
      <c r="M156" s="823" t="s">
        <v>25</v>
      </c>
      <c r="N156" s="1006"/>
      <c r="O156" s="1006"/>
      <c r="P156" s="1621"/>
      <c r="Q156" s="409"/>
      <c r="R156" s="409"/>
      <c r="S156" s="410">
        <v>0</v>
      </c>
      <c r="T156" s="1015"/>
      <c r="U156" s="412"/>
      <c r="V156" s="412"/>
      <c r="W156" s="413">
        <v>0</v>
      </c>
      <c r="X156" s="1015"/>
      <c r="Y156" s="415"/>
      <c r="Z156" s="415"/>
      <c r="AA156" s="416">
        <v>0</v>
      </c>
      <c r="AB156" s="1015"/>
      <c r="AC156" s="412"/>
      <c r="AD156" s="412"/>
      <c r="AE156" s="413">
        <v>0</v>
      </c>
      <c r="AF156" s="1016"/>
      <c r="AG156" s="409"/>
      <c r="AH156" s="409"/>
      <c r="AI156" s="410">
        <v>0</v>
      </c>
      <c r="AJ156" s="1018"/>
      <c r="AK156" s="417">
        <f>S156+W156+AA156+AE156+AI156</f>
        <v>0</v>
      </c>
      <c r="AL156" s="959"/>
      <c r="AM156" s="959"/>
      <c r="AN156" s="392"/>
      <c r="AO156" s="418">
        <f>'COST MATCH BUDGET'!AH155</f>
        <v>0</v>
      </c>
      <c r="AP156" s="392"/>
    </row>
    <row r="157" spans="1:42" s="395" customFormat="1" ht="15" customHeight="1" x14ac:dyDescent="0.25">
      <c r="A157" s="1009"/>
      <c r="B157" s="1009"/>
      <c r="C157" s="1611"/>
      <c r="D157" s="1012" t="s">
        <v>635</v>
      </c>
      <c r="E157" s="1013"/>
      <c r="F157" s="1013"/>
      <c r="G157" s="1013"/>
      <c r="H157" s="1013"/>
      <c r="I157" s="1013"/>
      <c r="J157" s="1013"/>
      <c r="K157" s="1013"/>
      <c r="L157" s="1013"/>
      <c r="M157" s="1013"/>
      <c r="N157" s="1013"/>
      <c r="O157" s="1013"/>
      <c r="P157" s="1013"/>
      <c r="Q157" s="1612"/>
      <c r="R157" s="1613" t="s">
        <v>39</v>
      </c>
      <c r="S157" s="1614">
        <f>SUM(S154:S156)</f>
        <v>0</v>
      </c>
      <c r="T157" s="1614"/>
      <c r="U157" s="1612"/>
      <c r="V157" s="1613" t="s">
        <v>40</v>
      </c>
      <c r="W157" s="1614">
        <f>SUM(W154:W156)</f>
        <v>0</v>
      </c>
      <c r="X157" s="1614"/>
      <c r="Y157" s="1612"/>
      <c r="Z157" s="1613" t="s">
        <v>41</v>
      </c>
      <c r="AA157" s="1614">
        <f>SUM(AA154:AA156)</f>
        <v>0</v>
      </c>
      <c r="AB157" s="1614"/>
      <c r="AC157" s="1612"/>
      <c r="AD157" s="1613" t="s">
        <v>42</v>
      </c>
      <c r="AE157" s="1614">
        <f>SUM(AE154:AE156)</f>
        <v>0</v>
      </c>
      <c r="AF157" s="1614"/>
      <c r="AG157" s="1612"/>
      <c r="AH157" s="1613" t="s">
        <v>43</v>
      </c>
      <c r="AI157" s="1614">
        <f>SUM(AI154:AI156)</f>
        <v>0</v>
      </c>
      <c r="AJ157" s="1612"/>
      <c r="AK157" s="1615">
        <f t="shared" ref="AK157" si="24">S157+W157+AA157+AE157+AI157</f>
        <v>0</v>
      </c>
      <c r="AL157" s="959"/>
      <c r="AM157" s="959"/>
      <c r="AN157" s="398"/>
      <c r="AO157" s="1616">
        <f>'COST MATCH BUDGET'!AH156</f>
        <v>0</v>
      </c>
      <c r="AP157" s="398"/>
    </row>
    <row r="158" spans="1:42" s="395" customFormat="1" ht="4.8" customHeight="1" x14ac:dyDescent="0.3">
      <c r="A158" s="983"/>
      <c r="B158" s="983"/>
      <c r="C158" s="983"/>
      <c r="D158" s="983"/>
      <c r="E158" s="983"/>
      <c r="F158" s="983"/>
      <c r="G158" s="983"/>
      <c r="H158" s="983"/>
      <c r="I158" s="983"/>
      <c r="J158" s="983"/>
      <c r="K158" s="983"/>
      <c r="L158" s="983"/>
      <c r="M158" s="983"/>
      <c r="N158" s="983"/>
      <c r="O158" s="983"/>
      <c r="P158" s="983"/>
      <c r="Q158" s="1008"/>
      <c r="R158" s="1008"/>
      <c r="S158" s="1008"/>
      <c r="T158" s="1609"/>
      <c r="U158" s="1008"/>
      <c r="V158" s="1008"/>
      <c r="W158" s="1008"/>
      <c r="X158" s="1609"/>
      <c r="Y158" s="1008"/>
      <c r="Z158" s="1008"/>
      <c r="AA158" s="1008"/>
      <c r="AB158" s="1609"/>
      <c r="AC158" s="1008"/>
      <c r="AD158" s="1008"/>
      <c r="AE158" s="1008"/>
      <c r="AF158" s="1609"/>
      <c r="AG158" s="1008"/>
      <c r="AH158" s="1008"/>
      <c r="AI158" s="1008"/>
      <c r="AJ158" s="1610"/>
      <c r="AK158" s="873"/>
      <c r="AL158" s="959"/>
      <c r="AM158" s="959"/>
      <c r="AN158" s="398"/>
      <c r="AO158" s="568"/>
      <c r="AP158" s="398"/>
    </row>
    <row r="159" spans="1:42" x14ac:dyDescent="0.3">
      <c r="A159" s="1735" t="s">
        <v>56</v>
      </c>
      <c r="B159" s="1735"/>
      <c r="C159" s="1735"/>
      <c r="D159" s="1735"/>
      <c r="E159" s="1736" t="s">
        <v>649</v>
      </c>
      <c r="F159" s="1736"/>
      <c r="G159" s="1736"/>
      <c r="H159" s="1736"/>
      <c r="I159" s="1736"/>
      <c r="J159" s="1736"/>
      <c r="K159" s="1736"/>
      <c r="L159" s="1736"/>
      <c r="M159" s="1736"/>
      <c r="N159" s="1634" t="s">
        <v>145</v>
      </c>
      <c r="O159" s="1634"/>
      <c r="P159" s="1634"/>
      <c r="Q159" s="409"/>
      <c r="R159" s="564"/>
      <c r="S159" s="1636">
        <f>'SUBK BUDGET(s)'!R88</f>
        <v>0</v>
      </c>
      <c r="T159" s="1637"/>
      <c r="U159" s="1638"/>
      <c r="V159" s="1639"/>
      <c r="W159" s="1640">
        <f>'SUBK BUDGET(s)'!V88</f>
        <v>0</v>
      </c>
      <c r="X159" s="1637"/>
      <c r="Y159" s="1641"/>
      <c r="Z159" s="1642"/>
      <c r="AA159" s="1643">
        <f>'SUBK BUDGET(s)'!Z88</f>
        <v>0</v>
      </c>
      <c r="AB159" s="1637"/>
      <c r="AC159" s="1638"/>
      <c r="AD159" s="1639"/>
      <c r="AE159" s="1640">
        <f>'SUBK BUDGET(s)'!AD88</f>
        <v>0</v>
      </c>
      <c r="AF159" s="1637"/>
      <c r="AG159" s="1644"/>
      <c r="AH159" s="1645"/>
      <c r="AI159" s="1636">
        <f>'SUBK BUDGET(s)'!AH88</f>
        <v>0</v>
      </c>
      <c r="AJ159" s="1646"/>
      <c r="AK159" s="1647">
        <f>S159+W159+AA159+AE159+AI159</f>
        <v>0</v>
      </c>
      <c r="AL159" s="959"/>
      <c r="AM159" s="959"/>
      <c r="AN159" s="392"/>
      <c r="AO159" s="417">
        <f>'COST MATCH BUDGET'!AH158</f>
        <v>0</v>
      </c>
      <c r="AP159" s="392"/>
    </row>
    <row r="160" spans="1:42" ht="16.8" customHeight="1" x14ac:dyDescent="0.3">
      <c r="A160" s="983"/>
      <c r="B160" s="983"/>
      <c r="C160" s="983"/>
      <c r="D160" s="983"/>
      <c r="E160" s="1026" t="s">
        <v>594</v>
      </c>
      <c r="F160" s="1026"/>
      <c r="G160" s="1026"/>
      <c r="H160" s="1026"/>
      <c r="I160" s="1026"/>
      <c r="J160" s="1026"/>
      <c r="K160" s="1026"/>
      <c r="L160" s="1026"/>
      <c r="M160" s="1634" t="s">
        <v>557</v>
      </c>
      <c r="N160" s="1634"/>
      <c r="O160" s="1634"/>
      <c r="P160" s="1634"/>
      <c r="Q160" s="409"/>
      <c r="R160" s="564"/>
      <c r="S160" s="1636">
        <f>'SUBK BUDGET(s)'!R90</f>
        <v>0</v>
      </c>
      <c r="T160" s="1648"/>
      <c r="U160" s="1638"/>
      <c r="V160" s="1639"/>
      <c r="W160" s="1640">
        <f>'SUBK BUDGET(s)'!V90</f>
        <v>0</v>
      </c>
      <c r="X160" s="1648"/>
      <c r="Y160" s="1641"/>
      <c r="Z160" s="1642"/>
      <c r="AA160" s="1643">
        <f>'SUBK BUDGET(s)'!Z90</f>
        <v>0</v>
      </c>
      <c r="AB160" s="1648"/>
      <c r="AC160" s="1638"/>
      <c r="AD160" s="1639"/>
      <c r="AE160" s="1640">
        <f>'SUBK BUDGET(s)'!AD90</f>
        <v>0</v>
      </c>
      <c r="AF160" s="1648"/>
      <c r="AG160" s="1644"/>
      <c r="AH160" s="1645"/>
      <c r="AI160" s="1636">
        <f>'SUBK BUDGET(s)'!AH90</f>
        <v>0</v>
      </c>
      <c r="AJ160" s="1649"/>
      <c r="AK160" s="1647">
        <f>S160+W160+AA160+AE160+AI160</f>
        <v>0</v>
      </c>
      <c r="AL160" s="959"/>
      <c r="AM160" s="959"/>
      <c r="AN160" s="392"/>
      <c r="AO160" s="417">
        <f>'COST MATCH BUDGET'!AH159</f>
        <v>0</v>
      </c>
      <c r="AP160" s="392"/>
    </row>
    <row r="161" spans="1:42" s="419" customFormat="1" ht="16.2" customHeight="1" x14ac:dyDescent="0.3">
      <c r="A161" s="983"/>
      <c r="B161" s="983"/>
      <c r="C161" s="983"/>
      <c r="D161" s="983"/>
      <c r="E161" s="1026"/>
      <c r="F161" s="1026"/>
      <c r="G161" s="1026"/>
      <c r="H161" s="1026"/>
      <c r="I161" s="1026"/>
      <c r="J161" s="1026"/>
      <c r="K161" s="1026"/>
      <c r="L161" s="1026"/>
      <c r="M161" s="1635" t="s">
        <v>556</v>
      </c>
      <c r="N161" s="1635"/>
      <c r="O161" s="1635"/>
      <c r="P161" s="1635"/>
      <c r="Q161" s="544"/>
      <c r="R161" s="564"/>
      <c r="S161" s="1636">
        <f>'SUBK BUDGET(s)'!R92</f>
        <v>0</v>
      </c>
      <c r="T161" s="1650"/>
      <c r="U161" s="1638"/>
      <c r="V161" s="1639"/>
      <c r="W161" s="1640">
        <f>'SUBK BUDGET(s)'!V92</f>
        <v>0</v>
      </c>
      <c r="X161" s="1650"/>
      <c r="Y161" s="1641"/>
      <c r="Z161" s="1642"/>
      <c r="AA161" s="1643">
        <f>'SUBK BUDGET(s)'!Z92</f>
        <v>0</v>
      </c>
      <c r="AB161" s="1650"/>
      <c r="AC161" s="1638"/>
      <c r="AD161" s="1639"/>
      <c r="AE161" s="1640">
        <f>'SUBK BUDGET(s)'!AD92</f>
        <v>0</v>
      </c>
      <c r="AF161" s="1650"/>
      <c r="AG161" s="1644"/>
      <c r="AH161" s="1645"/>
      <c r="AI161" s="1636">
        <f>'SUBK BUDGET(s)'!AH92</f>
        <v>0</v>
      </c>
      <c r="AJ161" s="1651"/>
      <c r="AK161" s="1647">
        <f>S161+W161+AA161+AE161+AI161</f>
        <v>0</v>
      </c>
      <c r="AL161" s="959"/>
      <c r="AM161" s="959"/>
      <c r="AN161" s="524"/>
      <c r="AO161" s="417">
        <f>'COST MATCH BUDGET'!AH160</f>
        <v>0</v>
      </c>
      <c r="AP161" s="524"/>
    </row>
    <row r="162" spans="1:42" s="791" customFormat="1" ht="13.8" customHeight="1" x14ac:dyDescent="0.3">
      <c r="A162" s="983"/>
      <c r="B162" s="983"/>
      <c r="C162" s="1622"/>
      <c r="D162" s="1632" t="s">
        <v>643</v>
      </c>
      <c r="E162" s="1633"/>
      <c r="F162" s="1633"/>
      <c r="G162" s="1633"/>
      <c r="H162" s="1633"/>
      <c r="I162" s="1633"/>
      <c r="J162" s="1633"/>
      <c r="K162" s="1633"/>
      <c r="L162" s="1633"/>
      <c r="M162" s="1633"/>
      <c r="N162" s="1633"/>
      <c r="O162" s="1633"/>
      <c r="P162" s="1633"/>
      <c r="Q162" s="863"/>
      <c r="R162" s="885" t="s">
        <v>39</v>
      </c>
      <c r="S162" s="886">
        <f>S161+S159</f>
        <v>0</v>
      </c>
      <c r="T162" s="1519"/>
      <c r="U162" s="1520"/>
      <c r="V162" s="885" t="s">
        <v>40</v>
      </c>
      <c r="W162" s="886">
        <f>W161+W159</f>
        <v>0</v>
      </c>
      <c r="X162" s="1519"/>
      <c r="Y162" s="1520"/>
      <c r="Z162" s="885" t="s">
        <v>41</v>
      </c>
      <c r="AA162" s="886">
        <f>AA161+AA159</f>
        <v>0</v>
      </c>
      <c r="AB162" s="1519"/>
      <c r="AC162" s="1520"/>
      <c r="AD162" s="885" t="s">
        <v>42</v>
      </c>
      <c r="AE162" s="886">
        <f>AE161+AE159</f>
        <v>0</v>
      </c>
      <c r="AF162" s="1519"/>
      <c r="AG162" s="1520"/>
      <c r="AH162" s="885" t="s">
        <v>43</v>
      </c>
      <c r="AI162" s="886">
        <f>AI161+AI159</f>
        <v>0</v>
      </c>
      <c r="AJ162" s="1520"/>
      <c r="AK162" s="888">
        <f>S162+W162+AA162+AE162+AI162</f>
        <v>0</v>
      </c>
      <c r="AL162" s="959"/>
      <c r="AM162" s="959"/>
      <c r="AN162" s="524"/>
      <c r="AO162" s="867">
        <f>'COST MATCH BUDGET'!AH161</f>
        <v>0</v>
      </c>
      <c r="AP162" s="524"/>
    </row>
    <row r="163" spans="1:42" s="395" customFormat="1" ht="4.8" customHeight="1" x14ac:dyDescent="0.3">
      <c r="A163" s="983"/>
      <c r="B163" s="983"/>
      <c r="C163" s="983"/>
      <c r="D163" s="983"/>
      <c r="E163" s="983"/>
      <c r="F163" s="983"/>
      <c r="G163" s="983"/>
      <c r="H163" s="983"/>
      <c r="I163" s="983"/>
      <c r="J163" s="983"/>
      <c r="K163" s="983"/>
      <c r="L163" s="983"/>
      <c r="M163" s="983"/>
      <c r="N163" s="983"/>
      <c r="O163" s="983"/>
      <c r="P163" s="1008"/>
      <c r="Q163" s="1008"/>
      <c r="R163" s="1008"/>
      <c r="S163" s="1008"/>
      <c r="T163" s="1008"/>
      <c r="U163" s="1008"/>
      <c r="V163" s="1008"/>
      <c r="W163" s="1008"/>
      <c r="X163" s="1008"/>
      <c r="Y163" s="1008"/>
      <c r="Z163" s="1008"/>
      <c r="AA163" s="1008"/>
      <c r="AB163" s="1008"/>
      <c r="AC163" s="1008"/>
      <c r="AD163" s="1008"/>
      <c r="AE163" s="1008"/>
      <c r="AF163" s="1008"/>
      <c r="AG163" s="1008"/>
      <c r="AH163" s="1008"/>
      <c r="AI163" s="1008"/>
      <c r="AJ163" s="1008"/>
      <c r="AK163" s="873"/>
      <c r="AL163" s="959"/>
      <c r="AM163" s="959"/>
      <c r="AN163" s="398"/>
      <c r="AO163" s="568"/>
      <c r="AP163" s="398"/>
    </row>
    <row r="164" spans="1:42" s="395" customFormat="1" ht="15.75" customHeight="1" x14ac:dyDescent="0.25">
      <c r="A164" s="1010" t="s">
        <v>57</v>
      </c>
      <c r="B164" s="1010"/>
      <c r="C164" s="1010"/>
      <c r="D164" s="1010"/>
      <c r="E164" s="1020" t="s">
        <v>49</v>
      </c>
      <c r="F164" s="1020"/>
      <c r="G164" s="1020"/>
      <c r="H164" s="1020"/>
      <c r="I164" s="1020"/>
      <c r="J164" s="1020"/>
      <c r="K164" s="1020"/>
      <c r="L164" s="1020"/>
      <c r="M164" s="823" t="s">
        <v>22</v>
      </c>
      <c r="N164" s="1019"/>
      <c r="O164" s="1019"/>
      <c r="P164" s="1008"/>
      <c r="Q164" s="560"/>
      <c r="R164" s="560"/>
      <c r="S164" s="555">
        <v>0</v>
      </c>
      <c r="T164" s="1008"/>
      <c r="U164" s="556"/>
      <c r="V164" s="556"/>
      <c r="W164" s="557">
        <v>0</v>
      </c>
      <c r="X164" s="1008"/>
      <c r="Y164" s="558"/>
      <c r="Z164" s="558"/>
      <c r="AA164" s="559">
        <v>0</v>
      </c>
      <c r="AB164" s="1008"/>
      <c r="AC164" s="556"/>
      <c r="AD164" s="556"/>
      <c r="AE164" s="557">
        <v>0</v>
      </c>
      <c r="AF164" s="1008"/>
      <c r="AG164" s="560"/>
      <c r="AH164" s="560"/>
      <c r="AI164" s="555">
        <v>0</v>
      </c>
      <c r="AJ164" s="1008"/>
      <c r="AK164" s="561">
        <f t="shared" ref="AK164:AK171" si="25">S164+W164+AA164+AE164+AI164</f>
        <v>0</v>
      </c>
      <c r="AL164" s="959"/>
      <c r="AM164" s="959"/>
      <c r="AN164" s="398"/>
      <c r="AO164" s="562">
        <f>'COST MATCH BUDGET'!AH163</f>
        <v>0</v>
      </c>
      <c r="AP164" s="398"/>
    </row>
    <row r="165" spans="1:42" s="395" customFormat="1" ht="13.2" customHeight="1" x14ac:dyDescent="0.25">
      <c r="A165" s="1009"/>
      <c r="B165" s="1009"/>
      <c r="C165" s="1009"/>
      <c r="D165" s="1009"/>
      <c r="E165" s="1630" t="s">
        <v>644</v>
      </c>
      <c r="F165" s="1630"/>
      <c r="G165" s="1630"/>
      <c r="H165" s="1630"/>
      <c r="I165" s="1630"/>
      <c r="J165" s="1630"/>
      <c r="K165" s="1630"/>
      <c r="L165" s="1630"/>
      <c r="M165" s="823" t="s">
        <v>24</v>
      </c>
      <c r="N165" s="1019"/>
      <c r="O165" s="1019"/>
      <c r="P165" s="1008"/>
      <c r="Q165" s="560"/>
      <c r="R165" s="560"/>
      <c r="S165" s="555">
        <v>0</v>
      </c>
      <c r="T165" s="1008"/>
      <c r="U165" s="556"/>
      <c r="V165" s="556"/>
      <c r="W165" s="557">
        <v>0</v>
      </c>
      <c r="X165" s="1008"/>
      <c r="Y165" s="558"/>
      <c r="Z165" s="558"/>
      <c r="AA165" s="559">
        <v>0</v>
      </c>
      <c r="AB165" s="1008"/>
      <c r="AC165" s="556"/>
      <c r="AD165" s="556"/>
      <c r="AE165" s="557">
        <v>0</v>
      </c>
      <c r="AF165" s="1008"/>
      <c r="AG165" s="560"/>
      <c r="AH165" s="560"/>
      <c r="AI165" s="555">
        <v>0</v>
      </c>
      <c r="AJ165" s="1008"/>
      <c r="AK165" s="561">
        <f t="shared" si="25"/>
        <v>0</v>
      </c>
      <c r="AL165" s="959"/>
      <c r="AM165" s="959"/>
      <c r="AN165" s="398"/>
      <c r="AO165" s="562">
        <f>'COST MATCH BUDGET'!AH164</f>
        <v>0</v>
      </c>
      <c r="AP165" s="398"/>
    </row>
    <row r="166" spans="1:42" s="395" customFormat="1" ht="12" customHeight="1" x14ac:dyDescent="0.25">
      <c r="A166" s="1009"/>
      <c r="B166" s="1009"/>
      <c r="C166" s="1009"/>
      <c r="D166" s="1009"/>
      <c r="E166" s="1630"/>
      <c r="F166" s="1630"/>
      <c r="G166" s="1630"/>
      <c r="H166" s="1630"/>
      <c r="I166" s="1630"/>
      <c r="J166" s="1630"/>
      <c r="K166" s="1630"/>
      <c r="L166" s="1630"/>
      <c r="M166" s="823" t="s">
        <v>25</v>
      </c>
      <c r="N166" s="1019"/>
      <c r="O166" s="1019"/>
      <c r="P166" s="1008"/>
      <c r="Q166" s="560"/>
      <c r="R166" s="560"/>
      <c r="S166" s="555">
        <v>0</v>
      </c>
      <c r="T166" s="1008"/>
      <c r="U166" s="556"/>
      <c r="V166" s="556"/>
      <c r="W166" s="557">
        <v>0</v>
      </c>
      <c r="X166" s="1008"/>
      <c r="Y166" s="558"/>
      <c r="Z166" s="558"/>
      <c r="AA166" s="559">
        <v>0</v>
      </c>
      <c r="AB166" s="1008"/>
      <c r="AC166" s="556"/>
      <c r="AD166" s="556"/>
      <c r="AE166" s="557">
        <v>0</v>
      </c>
      <c r="AF166" s="1008"/>
      <c r="AG166" s="560"/>
      <c r="AH166" s="560"/>
      <c r="AI166" s="555">
        <v>0</v>
      </c>
      <c r="AJ166" s="1008"/>
      <c r="AK166" s="561">
        <f t="shared" si="25"/>
        <v>0</v>
      </c>
      <c r="AL166" s="959"/>
      <c r="AM166" s="959"/>
      <c r="AN166" s="398"/>
      <c r="AO166" s="562">
        <f>'COST MATCH BUDGET'!AH165</f>
        <v>0</v>
      </c>
      <c r="AP166" s="398"/>
    </row>
    <row r="167" spans="1:42" s="395" customFormat="1" ht="12.6" customHeight="1" x14ac:dyDescent="0.25">
      <c r="A167" s="1009"/>
      <c r="B167" s="1009"/>
      <c r="C167" s="1009"/>
      <c r="D167" s="1009"/>
      <c r="E167" s="1630"/>
      <c r="F167" s="1630"/>
      <c r="G167" s="1630"/>
      <c r="H167" s="1630"/>
      <c r="I167" s="1630"/>
      <c r="J167" s="1630"/>
      <c r="K167" s="1630"/>
      <c r="L167" s="1630"/>
      <c r="M167" s="823" t="s">
        <v>26</v>
      </c>
      <c r="N167" s="1019"/>
      <c r="O167" s="1019"/>
      <c r="P167" s="1008"/>
      <c r="Q167" s="560"/>
      <c r="R167" s="560"/>
      <c r="S167" s="555">
        <v>0</v>
      </c>
      <c r="T167" s="1008"/>
      <c r="U167" s="556"/>
      <c r="V167" s="556"/>
      <c r="W167" s="557">
        <v>0</v>
      </c>
      <c r="X167" s="1008"/>
      <c r="Y167" s="558"/>
      <c r="Z167" s="558"/>
      <c r="AA167" s="559">
        <v>0</v>
      </c>
      <c r="AB167" s="1008"/>
      <c r="AC167" s="556"/>
      <c r="AD167" s="556"/>
      <c r="AE167" s="557">
        <v>0</v>
      </c>
      <c r="AF167" s="1008"/>
      <c r="AG167" s="560"/>
      <c r="AH167" s="560"/>
      <c r="AI167" s="555">
        <v>0</v>
      </c>
      <c r="AJ167" s="1008"/>
      <c r="AK167" s="561">
        <f t="shared" si="25"/>
        <v>0</v>
      </c>
      <c r="AL167" s="959"/>
      <c r="AM167" s="959"/>
      <c r="AN167" s="398"/>
      <c r="AO167" s="562">
        <f>'COST MATCH BUDGET'!AH166</f>
        <v>0</v>
      </c>
      <c r="AP167" s="398"/>
    </row>
    <row r="168" spans="1:42" ht="14.25" customHeight="1" x14ac:dyDescent="0.3">
      <c r="A168" s="1009"/>
      <c r="B168" s="1009"/>
      <c r="C168" s="1009"/>
      <c r="D168" s="1009"/>
      <c r="E168" s="1630"/>
      <c r="F168" s="1630"/>
      <c r="G168" s="1630"/>
      <c r="H168" s="1630"/>
      <c r="I168" s="1630"/>
      <c r="J168" s="1630"/>
      <c r="K168" s="1630"/>
      <c r="L168" s="1630"/>
      <c r="M168" s="823" t="s">
        <v>29</v>
      </c>
      <c r="N168" s="1019"/>
      <c r="O168" s="1019"/>
      <c r="P168" s="1008"/>
      <c r="Q168" s="409"/>
      <c r="R168" s="409"/>
      <c r="S168" s="555">
        <v>0</v>
      </c>
      <c r="T168" s="1008"/>
      <c r="U168" s="556"/>
      <c r="V168" s="556"/>
      <c r="W168" s="557">
        <v>0</v>
      </c>
      <c r="X168" s="1008"/>
      <c r="Y168" s="558"/>
      <c r="Z168" s="558"/>
      <c r="AA168" s="559">
        <v>0</v>
      </c>
      <c r="AB168" s="1008"/>
      <c r="AC168" s="556"/>
      <c r="AD168" s="556"/>
      <c r="AE168" s="557">
        <v>0</v>
      </c>
      <c r="AF168" s="1008"/>
      <c r="AG168" s="560"/>
      <c r="AH168" s="560"/>
      <c r="AI168" s="555">
        <v>0</v>
      </c>
      <c r="AJ168" s="1008"/>
      <c r="AK168" s="561">
        <f t="shared" si="25"/>
        <v>0</v>
      </c>
      <c r="AL168" s="959"/>
      <c r="AM168" s="959"/>
      <c r="AN168" s="392"/>
      <c r="AO168" s="562">
        <f>'COST MATCH BUDGET'!AH167</f>
        <v>0</v>
      </c>
      <c r="AP168" s="392"/>
    </row>
    <row r="169" spans="1:42" x14ac:dyDescent="0.3">
      <c r="A169" s="1009"/>
      <c r="B169" s="1009"/>
      <c r="C169" s="1009"/>
      <c r="D169" s="1009"/>
      <c r="E169" s="1630"/>
      <c r="F169" s="1630"/>
      <c r="G169" s="1630"/>
      <c r="H169" s="1630"/>
      <c r="I169" s="1630"/>
      <c r="J169" s="1630"/>
      <c r="K169" s="1630"/>
      <c r="L169" s="1630"/>
      <c r="M169" s="823" t="s">
        <v>30</v>
      </c>
      <c r="N169" s="1019"/>
      <c r="O169" s="1019"/>
      <c r="P169" s="1008"/>
      <c r="Q169" s="409"/>
      <c r="R169" s="409"/>
      <c r="S169" s="555">
        <v>0</v>
      </c>
      <c r="T169" s="1008"/>
      <c r="U169" s="556"/>
      <c r="V169" s="556"/>
      <c r="W169" s="557">
        <v>0</v>
      </c>
      <c r="X169" s="1008"/>
      <c r="Y169" s="558"/>
      <c r="Z169" s="558"/>
      <c r="AA169" s="559">
        <v>0</v>
      </c>
      <c r="AB169" s="1008"/>
      <c r="AC169" s="556"/>
      <c r="AD169" s="556"/>
      <c r="AE169" s="557">
        <v>0</v>
      </c>
      <c r="AF169" s="1008"/>
      <c r="AG169" s="560"/>
      <c r="AH169" s="560"/>
      <c r="AI169" s="555">
        <v>0</v>
      </c>
      <c r="AJ169" s="1008"/>
      <c r="AK169" s="561">
        <f t="shared" si="25"/>
        <v>0</v>
      </c>
      <c r="AL169" s="959"/>
      <c r="AM169" s="959"/>
      <c r="AN169" s="392"/>
      <c r="AO169" s="562">
        <f>'COST MATCH BUDGET'!AH168</f>
        <v>0</v>
      </c>
      <c r="AP169" s="392"/>
    </row>
    <row r="170" spans="1:42" ht="12.75" customHeight="1" x14ac:dyDescent="0.3">
      <c r="A170" s="1009"/>
      <c r="B170" s="1009"/>
      <c r="C170" s="1009"/>
      <c r="D170" s="1009"/>
      <c r="E170" s="1631"/>
      <c r="F170" s="1631"/>
      <c r="G170" s="1631"/>
      <c r="H170" s="1631"/>
      <c r="I170" s="1631"/>
      <c r="J170" s="1631"/>
      <c r="K170" s="1631"/>
      <c r="L170" s="1631"/>
      <c r="M170" s="823" t="s">
        <v>58</v>
      </c>
      <c r="N170" s="1019"/>
      <c r="O170" s="1019"/>
      <c r="P170" s="1008"/>
      <c r="Q170" s="409"/>
      <c r="R170" s="409"/>
      <c r="S170" s="555">
        <v>0</v>
      </c>
      <c r="T170" s="1008"/>
      <c r="U170" s="556"/>
      <c r="V170" s="556"/>
      <c r="W170" s="557">
        <v>0</v>
      </c>
      <c r="X170" s="1008"/>
      <c r="Y170" s="558"/>
      <c r="Z170" s="558"/>
      <c r="AA170" s="559">
        <v>0</v>
      </c>
      <c r="AB170" s="1008"/>
      <c r="AC170" s="556"/>
      <c r="AD170" s="556"/>
      <c r="AE170" s="557">
        <v>0</v>
      </c>
      <c r="AF170" s="1008"/>
      <c r="AG170" s="560"/>
      <c r="AH170" s="560"/>
      <c r="AI170" s="555">
        <v>0</v>
      </c>
      <c r="AJ170" s="1008"/>
      <c r="AK170" s="561">
        <f t="shared" si="25"/>
        <v>0</v>
      </c>
      <c r="AL170" s="959"/>
      <c r="AM170" s="959"/>
      <c r="AN170" s="392"/>
      <c r="AO170" s="562">
        <f>'COST MATCH BUDGET'!AH169</f>
        <v>0</v>
      </c>
      <c r="AP170" s="392"/>
    </row>
    <row r="171" spans="1:42" ht="15.6" customHeight="1" x14ac:dyDescent="0.3">
      <c r="A171" s="970"/>
      <c r="B171" s="970"/>
      <c r="C171" s="967"/>
      <c r="D171" s="868"/>
      <c r="E171" s="869"/>
      <c r="F171" s="869"/>
      <c r="G171" s="869"/>
      <c r="H171" s="869"/>
      <c r="I171" s="869"/>
      <c r="J171" s="869"/>
      <c r="K171" s="869"/>
      <c r="L171" s="869"/>
      <c r="M171" s="869"/>
      <c r="N171" s="1013" t="s">
        <v>631</v>
      </c>
      <c r="O171" s="1013"/>
      <c r="P171" s="869"/>
      <c r="Q171" s="1612"/>
      <c r="R171" s="1613" t="s">
        <v>39</v>
      </c>
      <c r="S171" s="1614">
        <f>SUM(S164:S170)</f>
        <v>0</v>
      </c>
      <c r="T171" s="1614"/>
      <c r="U171" s="1612"/>
      <c r="V171" s="1613" t="s">
        <v>40</v>
      </c>
      <c r="W171" s="1614">
        <f>SUM(W164:W170)</f>
        <v>0</v>
      </c>
      <c r="X171" s="1614"/>
      <c r="Y171" s="1612"/>
      <c r="Z171" s="1613" t="s">
        <v>41</v>
      </c>
      <c r="AA171" s="1614">
        <f>SUM(AA164:AA170)</f>
        <v>0</v>
      </c>
      <c r="AB171" s="1614"/>
      <c r="AC171" s="1612"/>
      <c r="AD171" s="1613" t="s">
        <v>42</v>
      </c>
      <c r="AE171" s="1614">
        <f>SUM(AE164:AE170)</f>
        <v>0</v>
      </c>
      <c r="AF171" s="1614"/>
      <c r="AG171" s="1612"/>
      <c r="AH171" s="1613" t="s">
        <v>43</v>
      </c>
      <c r="AI171" s="1614">
        <f>SUM(AI164:AI170)</f>
        <v>0</v>
      </c>
      <c r="AJ171" s="1612"/>
      <c r="AK171" s="1615">
        <f t="shared" si="25"/>
        <v>0</v>
      </c>
      <c r="AL171" s="959"/>
      <c r="AM171" s="959"/>
      <c r="AN171" s="392"/>
      <c r="AO171" s="867">
        <f>'COST MATCH BUDGET'!AH170</f>
        <v>0</v>
      </c>
      <c r="AP171" s="392"/>
    </row>
    <row r="172" spans="1:42" s="395" customFormat="1" ht="3.6" customHeight="1" x14ac:dyDescent="0.3">
      <c r="A172" s="983"/>
      <c r="B172" s="983"/>
      <c r="C172" s="983"/>
      <c r="D172" s="983"/>
      <c r="E172" s="983"/>
      <c r="F172" s="983"/>
      <c r="G172" s="983"/>
      <c r="H172" s="983"/>
      <c r="I172" s="983"/>
      <c r="J172" s="983"/>
      <c r="K172" s="983"/>
      <c r="L172" s="983"/>
      <c r="M172" s="983"/>
      <c r="N172" s="983"/>
      <c r="O172" s="983"/>
      <c r="P172" s="1617"/>
      <c r="Q172" s="1008"/>
      <c r="R172" s="1008"/>
      <c r="S172" s="1008"/>
      <c r="T172" s="1607"/>
      <c r="U172" s="1008"/>
      <c r="V172" s="1008"/>
      <c r="W172" s="1008"/>
      <c r="X172" s="1607"/>
      <c r="Y172" s="1008"/>
      <c r="Z172" s="1008"/>
      <c r="AA172" s="1008"/>
      <c r="AB172" s="1607"/>
      <c r="AC172" s="1008"/>
      <c r="AD172" s="1008"/>
      <c r="AE172" s="1008"/>
      <c r="AF172" s="1607"/>
      <c r="AG172" s="1008"/>
      <c r="AH172" s="1008"/>
      <c r="AI172" s="1008"/>
      <c r="AJ172" s="1608"/>
      <c r="AK172" s="873"/>
      <c r="AL172" s="959"/>
      <c r="AM172" s="959"/>
      <c r="AN172" s="398"/>
      <c r="AO172" s="568"/>
      <c r="AP172" s="398"/>
    </row>
    <row r="173" spans="1:42" x14ac:dyDescent="0.3">
      <c r="A173" s="1005" t="s">
        <v>59</v>
      </c>
      <c r="B173" s="1005"/>
      <c r="C173" s="1005"/>
      <c r="D173" s="1005"/>
      <c r="E173" s="1003" t="s">
        <v>587</v>
      </c>
      <c r="F173" s="1003"/>
      <c r="G173" s="1003"/>
      <c r="H173" s="1003"/>
      <c r="I173" s="1003"/>
      <c r="J173" s="1003"/>
      <c r="K173" s="1003"/>
      <c r="L173" s="1003"/>
      <c r="M173" s="823" t="s">
        <v>22</v>
      </c>
      <c r="N173" s="1006"/>
      <c r="O173" s="1006"/>
      <c r="P173" s="957"/>
      <c r="Q173" s="409"/>
      <c r="R173" s="409"/>
      <c r="S173" s="410">
        <v>0</v>
      </c>
      <c r="T173" s="996"/>
      <c r="U173" s="412"/>
      <c r="V173" s="412"/>
      <c r="W173" s="413">
        <v>0</v>
      </c>
      <c r="X173" s="996"/>
      <c r="Y173" s="415"/>
      <c r="Z173" s="415"/>
      <c r="AA173" s="416">
        <v>0</v>
      </c>
      <c r="AB173" s="996"/>
      <c r="AC173" s="412"/>
      <c r="AD173" s="412"/>
      <c r="AE173" s="413">
        <v>0</v>
      </c>
      <c r="AF173" s="996"/>
      <c r="AG173" s="409"/>
      <c r="AH173" s="409"/>
      <c r="AI173" s="410">
        <v>0</v>
      </c>
      <c r="AJ173" s="999"/>
      <c r="AK173" s="417">
        <f t="shared" ref="AK173:AK178" si="26">S173+W173+AA173+AE173+AI173</f>
        <v>0</v>
      </c>
      <c r="AL173" s="959"/>
      <c r="AM173" s="959"/>
      <c r="AN173" s="392"/>
      <c r="AO173" s="418">
        <f>'COST MATCH BUDGET'!AH172</f>
        <v>0</v>
      </c>
      <c r="AP173" s="392"/>
    </row>
    <row r="174" spans="1:42" x14ac:dyDescent="0.3">
      <c r="A174" s="986"/>
      <c r="B174" s="986"/>
      <c r="C174" s="986"/>
      <c r="D174" s="986"/>
      <c r="E174" s="986"/>
      <c r="F174" s="1623" t="s">
        <v>600</v>
      </c>
      <c r="G174" s="1623"/>
      <c r="H174" s="1623"/>
      <c r="I174" s="1623"/>
      <c r="J174" s="1623"/>
      <c r="K174" s="1623"/>
      <c r="L174" s="1623"/>
      <c r="M174" s="823" t="s">
        <v>24</v>
      </c>
      <c r="N174" s="1006"/>
      <c r="O174" s="1006"/>
      <c r="P174" s="957"/>
      <c r="Q174" s="409"/>
      <c r="R174" s="409"/>
      <c r="S174" s="410">
        <v>0</v>
      </c>
      <c r="T174" s="997"/>
      <c r="U174" s="412"/>
      <c r="V174" s="412"/>
      <c r="W174" s="413">
        <v>0</v>
      </c>
      <c r="X174" s="997"/>
      <c r="Y174" s="415"/>
      <c r="Z174" s="415"/>
      <c r="AA174" s="416">
        <v>0</v>
      </c>
      <c r="AB174" s="997"/>
      <c r="AC174" s="412"/>
      <c r="AD174" s="412"/>
      <c r="AE174" s="413">
        <v>0</v>
      </c>
      <c r="AF174" s="997"/>
      <c r="AG174" s="409"/>
      <c r="AH174" s="409"/>
      <c r="AI174" s="410">
        <v>0</v>
      </c>
      <c r="AJ174" s="957"/>
      <c r="AK174" s="417">
        <f t="shared" si="26"/>
        <v>0</v>
      </c>
      <c r="AL174" s="959"/>
      <c r="AM174" s="959"/>
      <c r="AN174" s="392"/>
      <c r="AO174" s="418">
        <f>'COST MATCH BUDGET'!AH173</f>
        <v>0</v>
      </c>
      <c r="AP174" s="392"/>
    </row>
    <row r="175" spans="1:42" x14ac:dyDescent="0.3">
      <c r="A175" s="986"/>
      <c r="B175" s="986"/>
      <c r="C175" s="986"/>
      <c r="D175" s="986"/>
      <c r="E175" s="986"/>
      <c r="F175" s="1623"/>
      <c r="G175" s="1623"/>
      <c r="H175" s="1623"/>
      <c r="I175" s="1623"/>
      <c r="J175" s="1623"/>
      <c r="K175" s="1623"/>
      <c r="L175" s="1623"/>
      <c r="M175" s="823" t="s">
        <v>25</v>
      </c>
      <c r="N175" s="1006"/>
      <c r="O175" s="1006"/>
      <c r="P175" s="957"/>
      <c r="Q175" s="409"/>
      <c r="R175" s="409"/>
      <c r="S175" s="410">
        <v>0</v>
      </c>
      <c r="T175" s="997"/>
      <c r="U175" s="412"/>
      <c r="V175" s="412"/>
      <c r="W175" s="413">
        <v>0</v>
      </c>
      <c r="X175" s="997"/>
      <c r="Y175" s="415"/>
      <c r="Z175" s="415"/>
      <c r="AA175" s="416">
        <v>0</v>
      </c>
      <c r="AB175" s="997"/>
      <c r="AC175" s="412"/>
      <c r="AD175" s="412"/>
      <c r="AE175" s="413">
        <v>0</v>
      </c>
      <c r="AF175" s="997"/>
      <c r="AG175" s="409"/>
      <c r="AH175" s="409"/>
      <c r="AI175" s="410">
        <v>0</v>
      </c>
      <c r="AJ175" s="957"/>
      <c r="AK175" s="417">
        <f t="shared" si="26"/>
        <v>0</v>
      </c>
      <c r="AL175" s="959"/>
      <c r="AM175" s="959"/>
      <c r="AN175" s="392"/>
      <c r="AO175" s="418">
        <f>'COST MATCH BUDGET'!AH174</f>
        <v>0</v>
      </c>
      <c r="AP175" s="392"/>
    </row>
    <row r="176" spans="1:42" x14ac:dyDescent="0.3">
      <c r="A176" s="986"/>
      <c r="B176" s="986"/>
      <c r="C176" s="986"/>
      <c r="D176" s="986"/>
      <c r="E176" s="986"/>
      <c r="F176" s="1623"/>
      <c r="G176" s="1623"/>
      <c r="H176" s="1623"/>
      <c r="I176" s="1623"/>
      <c r="J176" s="1623"/>
      <c r="K176" s="1623"/>
      <c r="L176" s="1623"/>
      <c r="M176" s="823" t="s">
        <v>26</v>
      </c>
      <c r="N176" s="1006"/>
      <c r="O176" s="1006"/>
      <c r="P176" s="957"/>
      <c r="Q176" s="409"/>
      <c r="R176" s="409"/>
      <c r="S176" s="410">
        <v>0</v>
      </c>
      <c r="T176" s="997"/>
      <c r="U176" s="412"/>
      <c r="V176" s="412"/>
      <c r="W176" s="413">
        <v>0</v>
      </c>
      <c r="X176" s="997"/>
      <c r="Y176" s="415"/>
      <c r="Z176" s="415"/>
      <c r="AA176" s="416">
        <v>0</v>
      </c>
      <c r="AB176" s="997"/>
      <c r="AC176" s="412"/>
      <c r="AD176" s="412"/>
      <c r="AE176" s="413">
        <v>0</v>
      </c>
      <c r="AF176" s="997"/>
      <c r="AG176" s="409"/>
      <c r="AH176" s="409"/>
      <c r="AI176" s="410">
        <v>0</v>
      </c>
      <c r="AJ176" s="957"/>
      <c r="AK176" s="417">
        <f t="shared" si="26"/>
        <v>0</v>
      </c>
      <c r="AL176" s="959"/>
      <c r="AM176" s="959"/>
      <c r="AN176" s="392"/>
      <c r="AO176" s="418">
        <f>'COST MATCH BUDGET'!AH175</f>
        <v>0</v>
      </c>
      <c r="AP176" s="392"/>
    </row>
    <row r="177" spans="1:42" x14ac:dyDescent="0.3">
      <c r="A177" s="986"/>
      <c r="B177" s="986"/>
      <c r="C177" s="986"/>
      <c r="D177" s="986"/>
      <c r="E177" s="986"/>
      <c r="F177" s="1624"/>
      <c r="G177" s="1624"/>
      <c r="H177" s="1624"/>
      <c r="I177" s="1624"/>
      <c r="J177" s="1624"/>
      <c r="K177" s="1624"/>
      <c r="L177" s="1624"/>
      <c r="M177" s="823" t="s">
        <v>29</v>
      </c>
      <c r="N177" s="1006"/>
      <c r="O177" s="1006"/>
      <c r="P177" s="957"/>
      <c r="Q177" s="409"/>
      <c r="R177" s="409"/>
      <c r="S177" s="410">
        <v>0</v>
      </c>
      <c r="T177" s="998"/>
      <c r="U177" s="412"/>
      <c r="V177" s="412"/>
      <c r="W177" s="413">
        <v>0</v>
      </c>
      <c r="X177" s="998"/>
      <c r="Y177" s="415"/>
      <c r="Z177" s="415"/>
      <c r="AA177" s="416">
        <v>0</v>
      </c>
      <c r="AB177" s="998"/>
      <c r="AC177" s="412"/>
      <c r="AD177" s="412"/>
      <c r="AE177" s="413">
        <v>0</v>
      </c>
      <c r="AF177" s="998"/>
      <c r="AG177" s="409"/>
      <c r="AH177" s="409"/>
      <c r="AI177" s="410">
        <v>0</v>
      </c>
      <c r="AJ177" s="1000"/>
      <c r="AK177" s="417">
        <f t="shared" si="26"/>
        <v>0</v>
      </c>
      <c r="AL177" s="959"/>
      <c r="AM177" s="959"/>
      <c r="AN177" s="392"/>
      <c r="AO177" s="418">
        <f>'COST MATCH BUDGET'!AH176</f>
        <v>0</v>
      </c>
      <c r="AP177" s="392"/>
    </row>
    <row r="178" spans="1:42" ht="13.8" customHeight="1" x14ac:dyDescent="0.3">
      <c r="A178" s="986"/>
      <c r="B178" s="986"/>
      <c r="C178" s="987"/>
      <c r="D178" s="868"/>
      <c r="E178" s="869"/>
      <c r="F178" s="869"/>
      <c r="G178" s="869"/>
      <c r="H178" s="869"/>
      <c r="I178" s="869"/>
      <c r="J178" s="869"/>
      <c r="K178" s="869"/>
      <c r="L178" s="869"/>
      <c r="M178" s="985" t="s">
        <v>632</v>
      </c>
      <c r="N178" s="985"/>
      <c r="O178" s="985"/>
      <c r="P178" s="869"/>
      <c r="Q178" s="863"/>
      <c r="R178" s="864" t="s">
        <v>39</v>
      </c>
      <c r="S178" s="865">
        <f>SUM(S173:S177)</f>
        <v>0</v>
      </c>
      <c r="T178" s="865"/>
      <c r="U178" s="863"/>
      <c r="V178" s="864" t="s">
        <v>40</v>
      </c>
      <c r="W178" s="865">
        <f>SUM(W173:W177)</f>
        <v>0</v>
      </c>
      <c r="X178" s="865"/>
      <c r="Y178" s="863"/>
      <c r="Z178" s="864" t="s">
        <v>41</v>
      </c>
      <c r="AA178" s="865">
        <f>SUM(AA173:AA177)</f>
        <v>0</v>
      </c>
      <c r="AB178" s="865"/>
      <c r="AC178" s="863"/>
      <c r="AD178" s="864" t="s">
        <v>42</v>
      </c>
      <c r="AE178" s="865">
        <f>SUM(AE173:AE177)</f>
        <v>0</v>
      </c>
      <c r="AF178" s="865"/>
      <c r="AG178" s="863"/>
      <c r="AH178" s="864" t="s">
        <v>43</v>
      </c>
      <c r="AI178" s="865">
        <f>SUM(AI173:AI177)</f>
        <v>0</v>
      </c>
      <c r="AJ178" s="863"/>
      <c r="AK178" s="866">
        <f t="shared" si="26"/>
        <v>0</v>
      </c>
      <c r="AL178" s="959"/>
      <c r="AM178" s="959"/>
      <c r="AN178" s="392"/>
      <c r="AO178" s="867">
        <f>'COST MATCH BUDGET'!AH177</f>
        <v>0</v>
      </c>
      <c r="AP178" s="392"/>
    </row>
    <row r="179" spans="1:42" s="395" customFormat="1" ht="4.2" customHeight="1" x14ac:dyDescent="0.3">
      <c r="A179" s="983"/>
      <c r="B179" s="983"/>
      <c r="C179" s="983"/>
      <c r="D179" s="983"/>
      <c r="E179" s="983"/>
      <c r="F179" s="983"/>
      <c r="G179" s="983"/>
      <c r="H179" s="983"/>
      <c r="I179" s="983"/>
      <c r="J179" s="983"/>
      <c r="K179" s="983"/>
      <c r="L179" s="983"/>
      <c r="M179" s="983"/>
      <c r="N179" s="983"/>
      <c r="O179" s="983"/>
      <c r="P179" s="1617"/>
      <c r="Q179" s="1008"/>
      <c r="R179" s="1008"/>
      <c r="S179" s="1008"/>
      <c r="T179" s="1607"/>
      <c r="U179" s="1008"/>
      <c r="V179" s="1008"/>
      <c r="W179" s="1008"/>
      <c r="X179" s="1607"/>
      <c r="Y179" s="1008"/>
      <c r="Z179" s="1008"/>
      <c r="AA179" s="1008"/>
      <c r="AB179" s="1607"/>
      <c r="AC179" s="1008"/>
      <c r="AD179" s="1008"/>
      <c r="AE179" s="1008"/>
      <c r="AF179" s="1607"/>
      <c r="AG179" s="1008"/>
      <c r="AH179" s="1008"/>
      <c r="AI179" s="1008"/>
      <c r="AJ179" s="1608"/>
      <c r="AK179" s="1733"/>
      <c r="AL179" s="959"/>
      <c r="AM179" s="959"/>
      <c r="AN179" s="398"/>
      <c r="AO179" s="568"/>
      <c r="AP179" s="398"/>
    </row>
    <row r="180" spans="1:42" s="419" customFormat="1" x14ac:dyDescent="0.3">
      <c r="A180" s="1732" t="s">
        <v>60</v>
      </c>
      <c r="B180" s="1732"/>
      <c r="C180" s="1732"/>
      <c r="D180" s="1732"/>
      <c r="E180" s="1731" t="s">
        <v>588</v>
      </c>
      <c r="F180" s="1731"/>
      <c r="G180" s="1731"/>
      <c r="H180" s="1731"/>
      <c r="I180" s="1731"/>
      <c r="J180" s="1731"/>
      <c r="K180" s="1731"/>
      <c r="L180" s="1731"/>
      <c r="M180" s="823" t="s">
        <v>22</v>
      </c>
      <c r="N180" s="1006"/>
      <c r="O180" s="1006"/>
      <c r="P180" s="983"/>
      <c r="Q180" s="409"/>
      <c r="R180" s="544"/>
      <c r="S180" s="1663">
        <v>0</v>
      </c>
      <c r="T180" s="993"/>
      <c r="U180" s="412"/>
      <c r="V180" s="545"/>
      <c r="W180" s="1665">
        <v>0</v>
      </c>
      <c r="X180" s="993"/>
      <c r="Y180" s="415"/>
      <c r="Z180" s="546"/>
      <c r="AA180" s="1667">
        <v>0</v>
      </c>
      <c r="AB180" s="993"/>
      <c r="AC180" s="412"/>
      <c r="AD180" s="545"/>
      <c r="AE180" s="1665">
        <v>0</v>
      </c>
      <c r="AF180" s="993"/>
      <c r="AG180" s="409"/>
      <c r="AH180" s="544"/>
      <c r="AI180" s="1663">
        <v>0</v>
      </c>
      <c r="AJ180" s="1001"/>
      <c r="AK180" s="890">
        <f>S180+W180+AA180+AE180+AI180</f>
        <v>0</v>
      </c>
      <c r="AL180" s="959"/>
      <c r="AM180" s="959"/>
      <c r="AN180" s="524"/>
      <c r="AO180" s="418">
        <f>'COST MATCH BUDGET'!AH179</f>
        <v>0</v>
      </c>
      <c r="AP180" s="524"/>
    </row>
    <row r="181" spans="1:42" s="419" customFormat="1" x14ac:dyDescent="0.3">
      <c r="A181" s="986"/>
      <c r="B181" s="986"/>
      <c r="C181" s="986"/>
      <c r="D181" s="986"/>
      <c r="E181" s="1731"/>
      <c r="F181" s="1731"/>
      <c r="G181" s="1731"/>
      <c r="H181" s="1731"/>
      <c r="I181" s="1731"/>
      <c r="J181" s="1731"/>
      <c r="K181" s="1731"/>
      <c r="L181" s="1731"/>
      <c r="M181" s="823" t="s">
        <v>24</v>
      </c>
      <c r="N181" s="1006"/>
      <c r="O181" s="1006"/>
      <c r="P181" s="983"/>
      <c r="Q181" s="409"/>
      <c r="R181" s="544"/>
      <c r="S181" s="1663">
        <v>0</v>
      </c>
      <c r="T181" s="994"/>
      <c r="U181" s="412"/>
      <c r="V181" s="545"/>
      <c r="W181" s="1665">
        <v>0</v>
      </c>
      <c r="X181" s="994"/>
      <c r="Y181" s="415"/>
      <c r="Z181" s="546"/>
      <c r="AA181" s="1667">
        <v>0</v>
      </c>
      <c r="AB181" s="994"/>
      <c r="AC181" s="412"/>
      <c r="AD181" s="545"/>
      <c r="AE181" s="1665">
        <v>0</v>
      </c>
      <c r="AF181" s="994"/>
      <c r="AG181" s="409"/>
      <c r="AH181" s="544"/>
      <c r="AI181" s="1663">
        <v>0</v>
      </c>
      <c r="AJ181" s="983"/>
      <c r="AK181" s="890">
        <f>S181+W181+AA181+AE181+AI181</f>
        <v>0</v>
      </c>
      <c r="AL181" s="959"/>
      <c r="AM181" s="959"/>
      <c r="AN181" s="524"/>
      <c r="AO181" s="418">
        <f>'COST MATCH BUDGET'!AH180</f>
        <v>0</v>
      </c>
      <c r="AP181" s="524"/>
    </row>
    <row r="182" spans="1:42" s="419" customFormat="1" x14ac:dyDescent="0.3">
      <c r="A182" s="986"/>
      <c r="B182" s="986"/>
      <c r="C182" s="986"/>
      <c r="D182" s="986"/>
      <c r="E182" s="1625" t="s">
        <v>589</v>
      </c>
      <c r="F182" s="1625"/>
      <c r="G182" s="1625"/>
      <c r="H182" s="1625"/>
      <c r="I182" s="1625"/>
      <c r="J182" s="1625"/>
      <c r="K182" s="1625"/>
      <c r="L182" s="1625"/>
      <c r="M182" s="823" t="s">
        <v>25</v>
      </c>
      <c r="N182" s="1006"/>
      <c r="O182" s="1006"/>
      <c r="P182" s="983"/>
      <c r="Q182" s="409"/>
      <c r="R182" s="544"/>
      <c r="S182" s="1663">
        <v>0</v>
      </c>
      <c r="T182" s="994"/>
      <c r="U182" s="412"/>
      <c r="V182" s="545"/>
      <c r="W182" s="1665">
        <v>0</v>
      </c>
      <c r="X182" s="994"/>
      <c r="Y182" s="415"/>
      <c r="Z182" s="546"/>
      <c r="AA182" s="1667">
        <v>0</v>
      </c>
      <c r="AB182" s="994"/>
      <c r="AC182" s="412"/>
      <c r="AD182" s="545"/>
      <c r="AE182" s="1665">
        <v>0</v>
      </c>
      <c r="AF182" s="994"/>
      <c r="AG182" s="409"/>
      <c r="AH182" s="544"/>
      <c r="AI182" s="1663">
        <v>0</v>
      </c>
      <c r="AJ182" s="983"/>
      <c r="AK182" s="890">
        <f t="shared" ref="AK182:AK184" si="27">S182+W182+AA182+AE182+AI182</f>
        <v>0</v>
      </c>
      <c r="AL182" s="959"/>
      <c r="AM182" s="959"/>
      <c r="AN182" s="524"/>
      <c r="AO182" s="418">
        <f>'COST MATCH BUDGET'!AH181</f>
        <v>0</v>
      </c>
      <c r="AP182" s="524"/>
    </row>
    <row r="183" spans="1:42" s="419" customFormat="1" x14ac:dyDescent="0.3">
      <c r="A183" s="986"/>
      <c r="B183" s="986"/>
      <c r="C183" s="986"/>
      <c r="D183" s="986"/>
      <c r="E183" s="986"/>
      <c r="F183" s="986"/>
      <c r="G183" s="986"/>
      <c r="H183" s="986"/>
      <c r="I183" s="986"/>
      <c r="J183" s="986"/>
      <c r="K183" s="986"/>
      <c r="L183" s="986"/>
      <c r="M183" s="823" t="s">
        <v>26</v>
      </c>
      <c r="N183" s="1006"/>
      <c r="O183" s="1006"/>
      <c r="P183" s="983"/>
      <c r="Q183" s="409"/>
      <c r="R183" s="544"/>
      <c r="S183" s="1663">
        <v>0</v>
      </c>
      <c r="T183" s="994"/>
      <c r="U183" s="412"/>
      <c r="V183" s="545"/>
      <c r="W183" s="1665">
        <v>0</v>
      </c>
      <c r="X183" s="994"/>
      <c r="Y183" s="415"/>
      <c r="Z183" s="546"/>
      <c r="AA183" s="1667">
        <v>0</v>
      </c>
      <c r="AB183" s="994"/>
      <c r="AC183" s="412"/>
      <c r="AD183" s="545"/>
      <c r="AE183" s="1665">
        <v>0</v>
      </c>
      <c r="AF183" s="994"/>
      <c r="AG183" s="409"/>
      <c r="AH183" s="544"/>
      <c r="AI183" s="1663">
        <v>0</v>
      </c>
      <c r="AJ183" s="983"/>
      <c r="AK183" s="890">
        <f t="shared" si="27"/>
        <v>0</v>
      </c>
      <c r="AL183" s="959"/>
      <c r="AM183" s="959"/>
      <c r="AN183" s="524"/>
      <c r="AO183" s="418">
        <f>'COST MATCH BUDGET'!AH184</f>
        <v>0</v>
      </c>
      <c r="AP183" s="524"/>
    </row>
    <row r="184" spans="1:42" s="419" customFormat="1" x14ac:dyDescent="0.3">
      <c r="A184" s="986"/>
      <c r="B184" s="986"/>
      <c r="C184" s="986"/>
      <c r="D184" s="986"/>
      <c r="E184" s="986"/>
      <c r="F184" s="986"/>
      <c r="G184" s="986"/>
      <c r="H184" s="986"/>
      <c r="I184" s="986"/>
      <c r="J184" s="986"/>
      <c r="K184" s="986"/>
      <c r="L184" s="986"/>
      <c r="M184" s="823" t="s">
        <v>29</v>
      </c>
      <c r="N184" s="1004"/>
      <c r="O184" s="1004"/>
      <c r="P184" s="983"/>
      <c r="Q184" s="409"/>
      <c r="R184" s="544"/>
      <c r="S184" s="1663">
        <v>0</v>
      </c>
      <c r="T184" s="995"/>
      <c r="U184" s="412"/>
      <c r="V184" s="545"/>
      <c r="W184" s="1665">
        <v>0</v>
      </c>
      <c r="X184" s="995"/>
      <c r="Y184" s="415"/>
      <c r="Z184" s="546"/>
      <c r="AA184" s="1667">
        <v>0</v>
      </c>
      <c r="AB184" s="995"/>
      <c r="AC184" s="412"/>
      <c r="AD184" s="545"/>
      <c r="AE184" s="1665">
        <v>0</v>
      </c>
      <c r="AF184" s="995"/>
      <c r="AG184" s="409"/>
      <c r="AH184" s="544"/>
      <c r="AI184" s="1663">
        <v>0</v>
      </c>
      <c r="AJ184" s="1002"/>
      <c r="AK184" s="890">
        <f t="shared" si="27"/>
        <v>0</v>
      </c>
      <c r="AL184" s="959"/>
      <c r="AM184" s="959"/>
      <c r="AN184" s="524"/>
      <c r="AO184" s="418">
        <f>'COST MATCH BUDGET'!AH185</f>
        <v>0</v>
      </c>
      <c r="AP184" s="524"/>
    </row>
    <row r="185" spans="1:42" ht="13.8" customHeight="1" x14ac:dyDescent="0.3">
      <c r="A185" s="986"/>
      <c r="B185" s="986"/>
      <c r="C185" s="987"/>
      <c r="D185" s="868"/>
      <c r="E185" s="869"/>
      <c r="F185" s="1734" t="s">
        <v>633</v>
      </c>
      <c r="G185" s="1734"/>
      <c r="H185" s="1734"/>
      <c r="I185" s="1734"/>
      <c r="J185" s="1734"/>
      <c r="K185" s="1734"/>
      <c r="L185" s="1734"/>
      <c r="M185" s="1734"/>
      <c r="N185" s="1734"/>
      <c r="O185" s="1734"/>
      <c r="P185" s="869"/>
      <c r="Q185" s="870"/>
      <c r="R185" s="885" t="s">
        <v>39</v>
      </c>
      <c r="S185" s="886">
        <f>SUM(S180:S184)</f>
        <v>0</v>
      </c>
      <c r="T185" s="886"/>
      <c r="U185" s="887"/>
      <c r="V185" s="885" t="s">
        <v>40</v>
      </c>
      <c r="W185" s="886">
        <f>SUM(W180:W184)</f>
        <v>0</v>
      </c>
      <c r="X185" s="886"/>
      <c r="Y185" s="887"/>
      <c r="Z185" s="885" t="s">
        <v>41</v>
      </c>
      <c r="AA185" s="886">
        <f>SUM(AA180:AA184)</f>
        <v>0</v>
      </c>
      <c r="AB185" s="886"/>
      <c r="AC185" s="887"/>
      <c r="AD185" s="885" t="s">
        <v>42</v>
      </c>
      <c r="AE185" s="886">
        <f>SUM(AE180:AE184)</f>
        <v>0</v>
      </c>
      <c r="AF185" s="886"/>
      <c r="AG185" s="887"/>
      <c r="AH185" s="885" t="s">
        <v>43</v>
      </c>
      <c r="AI185" s="886">
        <f>SUM(AI180:AI184)</f>
        <v>0</v>
      </c>
      <c r="AJ185" s="887"/>
      <c r="AK185" s="888">
        <f>S185+W185+AA185+AE185+AI185</f>
        <v>0</v>
      </c>
      <c r="AL185" s="959"/>
      <c r="AM185" s="959"/>
      <c r="AN185" s="392"/>
      <c r="AO185" s="889">
        <f>'COST MATCH BUDGET'!AH184</f>
        <v>0</v>
      </c>
      <c r="AP185" s="392"/>
    </row>
    <row r="186" spans="1:42" ht="6.6" customHeight="1" thickBot="1" x14ac:dyDescent="0.35">
      <c r="A186" s="1171"/>
      <c r="B186" s="1171"/>
      <c r="C186" s="984"/>
      <c r="D186" s="984"/>
      <c r="E186" s="984"/>
      <c r="F186" s="984"/>
      <c r="G186" s="984"/>
      <c r="H186" s="984"/>
      <c r="I186" s="984"/>
      <c r="J186" s="984"/>
      <c r="K186" s="984"/>
      <c r="L186" s="984"/>
      <c r="M186" s="984"/>
      <c r="N186" s="984"/>
      <c r="O186" s="984"/>
      <c r="P186" s="984"/>
      <c r="Q186" s="984"/>
      <c r="R186" s="984"/>
      <c r="S186" s="984"/>
      <c r="T186" s="984"/>
      <c r="U186" s="984"/>
      <c r="V186" s="984"/>
      <c r="W186" s="984"/>
      <c r="X186" s="984"/>
      <c r="Y186" s="984"/>
      <c r="Z186" s="984"/>
      <c r="AA186" s="984"/>
      <c r="AB186" s="984"/>
      <c r="AC186" s="984"/>
      <c r="AD186" s="984"/>
      <c r="AE186" s="984"/>
      <c r="AF186" s="984"/>
      <c r="AG186" s="984"/>
      <c r="AH186" s="984"/>
      <c r="AI186" s="984"/>
      <c r="AJ186" s="984"/>
      <c r="AK186" s="984"/>
      <c r="AL186" s="959"/>
      <c r="AM186" s="959"/>
      <c r="AN186" s="392"/>
      <c r="AO186" s="567"/>
      <c r="AP186" s="392"/>
    </row>
    <row r="187" spans="1:42" ht="14.4" thickBot="1" x14ac:dyDescent="0.35">
      <c r="A187" s="1627"/>
      <c r="B187" s="1627"/>
      <c r="C187" s="1089" t="s">
        <v>634</v>
      </c>
      <c r="D187" s="1090"/>
      <c r="E187" s="1090"/>
      <c r="F187" s="1090"/>
      <c r="G187" s="1090"/>
      <c r="H187" s="1090"/>
      <c r="I187" s="1090"/>
      <c r="J187" s="1090"/>
      <c r="K187" s="1090"/>
      <c r="L187" s="1090"/>
      <c r="M187" s="1090"/>
      <c r="N187" s="1090"/>
      <c r="O187" s="1090"/>
      <c r="P187" s="1090"/>
      <c r="Q187" s="520"/>
      <c r="R187" s="534" t="s">
        <v>39</v>
      </c>
      <c r="S187" s="535">
        <f>SUM(S140+S145+S152+S157+S162+S171+S178+S185)</f>
        <v>0</v>
      </c>
      <c r="T187" s="535"/>
      <c r="U187" s="533"/>
      <c r="V187" s="534" t="s">
        <v>40</v>
      </c>
      <c r="W187" s="535">
        <f>SUM(W140+W145+W152+W157+W162+W171+W178+W185)</f>
        <v>0</v>
      </c>
      <c r="X187" s="535"/>
      <c r="Y187" s="533"/>
      <c r="Z187" s="534" t="s">
        <v>41</v>
      </c>
      <c r="AA187" s="535">
        <f>SUM(AA140+AA145+AA152+AA157+AA162+AA171+AA178+AA185)</f>
        <v>0</v>
      </c>
      <c r="AB187" s="535"/>
      <c r="AC187" s="533"/>
      <c r="AD187" s="534" t="s">
        <v>42</v>
      </c>
      <c r="AE187" s="535">
        <f>SUM(AE140+AE145+AE152+AE157+AE162+AE171+AE178+AE185)</f>
        <v>0</v>
      </c>
      <c r="AF187" s="535"/>
      <c r="AG187" s="533"/>
      <c r="AH187" s="534" t="s">
        <v>43</v>
      </c>
      <c r="AI187" s="535">
        <f>SUM(AI140+AI145+AI152+AI157+AI162+AI171+AI178+AI185)</f>
        <v>0</v>
      </c>
      <c r="AJ187" s="533"/>
      <c r="AK187" s="536">
        <f>S187+W187+AA187+AE187+AI187</f>
        <v>0</v>
      </c>
      <c r="AL187" s="959"/>
      <c r="AM187" s="959"/>
      <c r="AN187" s="392"/>
      <c r="AO187" s="620">
        <f>'COST MATCH BUDGET'!AH186</f>
        <v>0</v>
      </c>
      <c r="AP187" s="392"/>
    </row>
    <row r="188" spans="1:42" s="419" customFormat="1" ht="4.2" customHeight="1" thickBot="1" x14ac:dyDescent="0.35">
      <c r="A188" s="1169"/>
      <c r="B188" s="1169"/>
      <c r="C188" s="988"/>
      <c r="D188" s="988"/>
      <c r="E188" s="988"/>
      <c r="F188" s="988"/>
      <c r="G188" s="988"/>
      <c r="H188" s="988"/>
      <c r="I188" s="988"/>
      <c r="J188" s="988"/>
      <c r="K188" s="988"/>
      <c r="L188" s="988"/>
      <c r="M188" s="988"/>
      <c r="N188" s="988"/>
      <c r="O188" s="988"/>
      <c r="P188" s="988"/>
      <c r="Q188" s="988"/>
      <c r="R188" s="988"/>
      <c r="S188" s="988"/>
      <c r="T188" s="988"/>
      <c r="U188" s="988"/>
      <c r="V188" s="988"/>
      <c r="W188" s="988"/>
      <c r="X188" s="988"/>
      <c r="Y188" s="988"/>
      <c r="Z188" s="988"/>
      <c r="AA188" s="988"/>
      <c r="AB188" s="988"/>
      <c r="AC188" s="988"/>
      <c r="AD188" s="988"/>
      <c r="AE188" s="988"/>
      <c r="AF188" s="988"/>
      <c r="AG188" s="988"/>
      <c r="AH188" s="988"/>
      <c r="AI188" s="988"/>
      <c r="AJ188" s="988"/>
      <c r="AK188" s="988"/>
      <c r="AL188" s="959"/>
      <c r="AM188" s="959"/>
      <c r="AN188" s="524"/>
      <c r="AO188" s="616"/>
      <c r="AP188" s="524"/>
    </row>
    <row r="189" spans="1:42" s="419" customFormat="1" ht="12.75" customHeight="1" x14ac:dyDescent="0.3">
      <c r="A189" s="569" t="s">
        <v>61</v>
      </c>
      <c r="B189" s="570" t="s">
        <v>145</v>
      </c>
      <c r="C189" s="570"/>
      <c r="D189" s="570"/>
      <c r="E189" s="570"/>
      <c r="F189" s="570"/>
      <c r="G189" s="570"/>
      <c r="H189" s="570"/>
      <c r="I189" s="570"/>
      <c r="J189" s="570"/>
      <c r="K189" s="570"/>
      <c r="L189" s="570"/>
      <c r="M189" s="571"/>
      <c r="N189" s="571"/>
      <c r="O189" s="571"/>
      <c r="P189" s="971"/>
      <c r="Q189" s="572"/>
      <c r="R189" s="573" t="s">
        <v>39</v>
      </c>
      <c r="S189" s="630">
        <f>S100+S114+S122+S130+S187</f>
        <v>0</v>
      </c>
      <c r="T189" s="974"/>
      <c r="U189" s="574"/>
      <c r="V189" s="575" t="s">
        <v>40</v>
      </c>
      <c r="W189" s="633">
        <f>W100+W114+W122+W130+W187</f>
        <v>0</v>
      </c>
      <c r="X189" s="977"/>
      <c r="Y189" s="576"/>
      <c r="Z189" s="577" t="s">
        <v>41</v>
      </c>
      <c r="AA189" s="636">
        <f>AA100+AA114+AA122+AA130+AA187</f>
        <v>0</v>
      </c>
      <c r="AB189" s="977"/>
      <c r="AC189" s="578"/>
      <c r="AD189" s="575" t="s">
        <v>42</v>
      </c>
      <c r="AE189" s="633">
        <f>AE100+AE114+AE122+AE130+AE187</f>
        <v>0</v>
      </c>
      <c r="AF189" s="977"/>
      <c r="AG189" s="579"/>
      <c r="AH189" s="573" t="s">
        <v>43</v>
      </c>
      <c r="AI189" s="630">
        <f>AI100+AI114+AI122+AI130+AI187</f>
        <v>0</v>
      </c>
      <c r="AJ189" s="980"/>
      <c r="AK189" s="1749">
        <f>S189+W189+AA189+AE189+AI189</f>
        <v>0</v>
      </c>
      <c r="AL189" s="959"/>
      <c r="AM189" s="959"/>
      <c r="AN189" s="524"/>
      <c r="AO189" s="623">
        <f>'COST MATCH BUDGET'!AH188</f>
        <v>0</v>
      </c>
      <c r="AP189" s="524"/>
    </row>
    <row r="190" spans="1:42" s="419" customFormat="1" ht="3.6" customHeight="1" x14ac:dyDescent="0.3">
      <c r="A190" s="969"/>
      <c r="B190" s="970"/>
      <c r="C190" s="970"/>
      <c r="D190" s="970"/>
      <c r="E190" s="970"/>
      <c r="F190" s="970"/>
      <c r="G190" s="970"/>
      <c r="H190" s="970"/>
      <c r="I190" s="970"/>
      <c r="J190" s="970"/>
      <c r="K190" s="970"/>
      <c r="L190" s="970"/>
      <c r="M190" s="970"/>
      <c r="N190" s="970"/>
      <c r="O190" s="970"/>
      <c r="P190" s="972"/>
      <c r="Q190" s="957"/>
      <c r="R190" s="957"/>
      <c r="S190" s="957"/>
      <c r="T190" s="975"/>
      <c r="U190" s="957"/>
      <c r="V190" s="957"/>
      <c r="W190" s="957"/>
      <c r="X190" s="978"/>
      <c r="Y190" s="957"/>
      <c r="Z190" s="957"/>
      <c r="AA190" s="957"/>
      <c r="AB190" s="978"/>
      <c r="AC190" s="957"/>
      <c r="AD190" s="957"/>
      <c r="AE190" s="957"/>
      <c r="AF190" s="978"/>
      <c r="AG190" s="957"/>
      <c r="AH190" s="957"/>
      <c r="AI190" s="957"/>
      <c r="AJ190" s="970"/>
      <c r="AK190" s="1750"/>
      <c r="AL190" s="959"/>
      <c r="AM190" s="959"/>
      <c r="AN190" s="524"/>
      <c r="AO190" s="624"/>
      <c r="AP190" s="524"/>
    </row>
    <row r="191" spans="1:42" s="419" customFormat="1" x14ac:dyDescent="0.3">
      <c r="A191" s="582" t="s">
        <v>62</v>
      </c>
      <c r="B191" s="435" t="s">
        <v>534</v>
      </c>
      <c r="C191" s="435"/>
      <c r="D191" s="435"/>
      <c r="E191" s="435"/>
      <c r="F191" s="435"/>
      <c r="G191" s="435"/>
      <c r="H191" s="435"/>
      <c r="I191" s="435"/>
      <c r="J191" s="435"/>
      <c r="K191" s="435"/>
      <c r="L191" s="435"/>
      <c r="M191" s="583"/>
      <c r="N191" s="583"/>
      <c r="O191" s="583"/>
      <c r="P191" s="972"/>
      <c r="Q191" s="544"/>
      <c r="R191" s="564" t="s">
        <v>39</v>
      </c>
      <c r="S191" s="530">
        <f>S189-S114-S130-S185-'SUBK BUDGET(s)'!R98</f>
        <v>0</v>
      </c>
      <c r="T191" s="975"/>
      <c r="U191" s="545"/>
      <c r="V191" s="565" t="s">
        <v>40</v>
      </c>
      <c r="W191" s="531">
        <f>W189-W114-W130-W185-'SUBK BUDGET(s)'!V98</f>
        <v>0</v>
      </c>
      <c r="X191" s="978"/>
      <c r="Y191" s="415"/>
      <c r="Z191" s="566" t="s">
        <v>41</v>
      </c>
      <c r="AA191" s="532">
        <f>AA189-AA114-AA130-AA185-'SUBK BUDGET(s)'!Z98</f>
        <v>0</v>
      </c>
      <c r="AB191" s="978"/>
      <c r="AC191" s="412"/>
      <c r="AD191" s="565" t="s">
        <v>42</v>
      </c>
      <c r="AE191" s="531">
        <f>AE189-AE114-AE130-AE185-'SUBK BUDGET(s)'!AD98</f>
        <v>0</v>
      </c>
      <c r="AF191" s="978"/>
      <c r="AG191" s="409"/>
      <c r="AH191" s="564" t="s">
        <v>43</v>
      </c>
      <c r="AI191" s="530">
        <f>AI189-AI114-AI130-AI185-'SUBK BUDGET(s)'!AH98</f>
        <v>0</v>
      </c>
      <c r="AJ191" s="970"/>
      <c r="AK191" s="1751">
        <f>S191+W191+AA191+AE191+AI191</f>
        <v>0</v>
      </c>
      <c r="AL191" s="959"/>
      <c r="AM191" s="959"/>
      <c r="AN191" s="524"/>
      <c r="AO191" s="625">
        <f>'COST MATCH BUDGET'!AH190</f>
        <v>0</v>
      </c>
      <c r="AP191" s="524"/>
    </row>
    <row r="192" spans="1:42" s="584" customFormat="1" ht="6" customHeight="1" thickBot="1" x14ac:dyDescent="0.35">
      <c r="A192" s="989"/>
      <c r="B192" s="990"/>
      <c r="C192" s="990"/>
      <c r="D192" s="990"/>
      <c r="E192" s="990"/>
      <c r="F192" s="990"/>
      <c r="G192" s="990"/>
      <c r="H192" s="990"/>
      <c r="I192" s="990"/>
      <c r="J192" s="990"/>
      <c r="K192" s="990"/>
      <c r="L192" s="990"/>
      <c r="M192" s="990"/>
      <c r="N192" s="990"/>
      <c r="O192" s="990"/>
      <c r="P192" s="972"/>
      <c r="Q192" s="982"/>
      <c r="R192" s="982"/>
      <c r="S192" s="982"/>
      <c r="T192" s="975"/>
      <c r="U192" s="982"/>
      <c r="V192" s="982"/>
      <c r="W192" s="982"/>
      <c r="X192" s="978"/>
      <c r="Y192" s="982"/>
      <c r="Z192" s="982"/>
      <c r="AA192" s="982"/>
      <c r="AB192" s="978"/>
      <c r="AC192" s="982"/>
      <c r="AD192" s="982"/>
      <c r="AE192" s="982"/>
      <c r="AF192" s="978"/>
      <c r="AG192" s="982"/>
      <c r="AH192" s="982"/>
      <c r="AI192" s="982"/>
      <c r="AJ192" s="970"/>
      <c r="AK192" s="1752"/>
      <c r="AL192" s="959"/>
      <c r="AM192" s="959"/>
      <c r="AN192" s="586"/>
      <c r="AO192" s="626"/>
      <c r="AP192" s="586"/>
    </row>
    <row r="193" spans="1:42" s="419" customFormat="1" ht="14.25" customHeight="1" thickBot="1" x14ac:dyDescent="0.35">
      <c r="A193" s="590" t="s">
        <v>63</v>
      </c>
      <c r="B193" s="1119" t="s">
        <v>535</v>
      </c>
      <c r="C193" s="1119"/>
      <c r="D193" s="1119"/>
      <c r="E193" s="1119"/>
      <c r="F193" s="1119"/>
      <c r="G193" s="1119"/>
      <c r="H193" s="1119"/>
      <c r="I193" s="1119"/>
      <c r="J193" s="1119"/>
      <c r="K193" s="1119"/>
      <c r="L193" s="1119"/>
      <c r="M193" s="1119"/>
      <c r="N193" s="1120"/>
      <c r="O193" s="896">
        <v>0.505</v>
      </c>
      <c r="P193" s="972"/>
      <c r="Q193" s="544"/>
      <c r="R193" s="564" t="s">
        <v>39</v>
      </c>
      <c r="S193" s="631">
        <f>S191*O193</f>
        <v>0</v>
      </c>
      <c r="T193" s="975"/>
      <c r="U193" s="545"/>
      <c r="V193" s="565" t="s">
        <v>40</v>
      </c>
      <c r="W193" s="634">
        <f>W191*O193</f>
        <v>0</v>
      </c>
      <c r="X193" s="978"/>
      <c r="Y193" s="415"/>
      <c r="Z193" s="566" t="s">
        <v>41</v>
      </c>
      <c r="AA193" s="637">
        <f>AA191*O193</f>
        <v>0</v>
      </c>
      <c r="AB193" s="978"/>
      <c r="AC193" s="412"/>
      <c r="AD193" s="565" t="s">
        <v>42</v>
      </c>
      <c r="AE193" s="531">
        <f>AE191*O193</f>
        <v>0</v>
      </c>
      <c r="AF193" s="978"/>
      <c r="AG193" s="409"/>
      <c r="AH193" s="564" t="s">
        <v>43</v>
      </c>
      <c r="AI193" s="631">
        <f>AI191*O193</f>
        <v>0</v>
      </c>
      <c r="AJ193" s="970"/>
      <c r="AK193" s="629">
        <f>S193+W193+AA193+AE193+AI193</f>
        <v>0</v>
      </c>
      <c r="AL193" s="959"/>
      <c r="AM193" s="959"/>
      <c r="AN193" s="524"/>
      <c r="AO193" s="625">
        <f>'COST MATCH BUDGET'!AH192</f>
        <v>0</v>
      </c>
      <c r="AP193" s="524"/>
    </row>
    <row r="194" spans="1:42" s="419" customFormat="1" ht="3.6" customHeight="1" thickBot="1" x14ac:dyDescent="0.35">
      <c r="A194" s="991"/>
      <c r="B194" s="992"/>
      <c r="C194" s="992"/>
      <c r="D194" s="992"/>
      <c r="E194" s="992"/>
      <c r="F194" s="992"/>
      <c r="G194" s="992"/>
      <c r="H194" s="992"/>
      <c r="I194" s="992"/>
      <c r="J194" s="992"/>
      <c r="K194" s="992"/>
      <c r="L194" s="992"/>
      <c r="M194" s="992"/>
      <c r="N194" s="992"/>
      <c r="O194" s="992"/>
      <c r="P194" s="972"/>
      <c r="Q194" s="983"/>
      <c r="R194" s="983"/>
      <c r="S194" s="983"/>
      <c r="T194" s="975"/>
      <c r="U194" s="957"/>
      <c r="V194" s="957"/>
      <c r="W194" s="957"/>
      <c r="X194" s="978"/>
      <c r="Y194" s="957"/>
      <c r="Z194" s="957"/>
      <c r="AA194" s="957"/>
      <c r="AB194" s="978"/>
      <c r="AC194" s="957"/>
      <c r="AD194" s="957"/>
      <c r="AE194" s="957"/>
      <c r="AF194" s="978"/>
      <c r="AG194" s="957"/>
      <c r="AH194" s="957"/>
      <c r="AI194" s="957"/>
      <c r="AJ194" s="970"/>
      <c r="AK194" s="1750"/>
      <c r="AL194" s="959"/>
      <c r="AM194" s="959"/>
      <c r="AN194" s="524"/>
      <c r="AO194" s="567"/>
      <c r="AP194" s="524"/>
    </row>
    <row r="195" spans="1:42" s="419" customFormat="1" ht="15" customHeight="1" thickBot="1" x14ac:dyDescent="0.35">
      <c r="A195" s="591"/>
      <c r="B195" s="1117" t="s">
        <v>536</v>
      </c>
      <c r="C195" s="1117"/>
      <c r="D195" s="1117"/>
      <c r="E195" s="1117"/>
      <c r="F195" s="1117"/>
      <c r="G195" s="1117"/>
      <c r="H195" s="1117"/>
      <c r="I195" s="1117"/>
      <c r="J195" s="1117"/>
      <c r="K195" s="1117"/>
      <c r="L195" s="1117"/>
      <c r="M195" s="1117"/>
      <c r="N195" s="1118"/>
      <c r="O195" s="882">
        <v>0</v>
      </c>
      <c r="P195" s="972"/>
      <c r="Q195" s="544"/>
      <c r="R195" s="592" t="s">
        <v>39</v>
      </c>
      <c r="S195" s="631">
        <f>S191*O195</f>
        <v>0</v>
      </c>
      <c r="T195" s="975"/>
      <c r="U195" s="593"/>
      <c r="V195" s="594" t="s">
        <v>40</v>
      </c>
      <c r="W195" s="634">
        <f>W191*O195</f>
        <v>0</v>
      </c>
      <c r="X195" s="978"/>
      <c r="Y195" s="558"/>
      <c r="Z195" s="595" t="s">
        <v>41</v>
      </c>
      <c r="AA195" s="637">
        <f>AA191*O195</f>
        <v>0</v>
      </c>
      <c r="AB195" s="978"/>
      <c r="AC195" s="556"/>
      <c r="AD195" s="594" t="s">
        <v>42</v>
      </c>
      <c r="AE195" s="634">
        <f>AE191*O195</f>
        <v>0</v>
      </c>
      <c r="AF195" s="978"/>
      <c r="AG195" s="560"/>
      <c r="AH195" s="592" t="s">
        <v>43</v>
      </c>
      <c r="AI195" s="631">
        <f>AI191*O195</f>
        <v>0</v>
      </c>
      <c r="AJ195" s="970"/>
      <c r="AK195" s="629">
        <f>S195+W195+AA195+AE195+AI195</f>
        <v>0</v>
      </c>
      <c r="AL195" s="959"/>
      <c r="AM195" s="959"/>
      <c r="AN195" s="596"/>
      <c r="AO195" s="627">
        <f>'COST MATCH BUDGET'!AH194</f>
        <v>0</v>
      </c>
      <c r="AP195" s="524"/>
    </row>
    <row r="196" spans="1:42" ht="4.2" customHeight="1" x14ac:dyDescent="0.3">
      <c r="A196" s="969"/>
      <c r="B196" s="970"/>
      <c r="C196" s="970"/>
      <c r="D196" s="970"/>
      <c r="E196" s="970"/>
      <c r="F196" s="970"/>
      <c r="G196" s="970"/>
      <c r="H196" s="970"/>
      <c r="I196" s="970"/>
      <c r="J196" s="970"/>
      <c r="K196" s="970"/>
      <c r="L196" s="970"/>
      <c r="M196" s="970"/>
      <c r="N196" s="970"/>
      <c r="O196" s="970"/>
      <c r="P196" s="972"/>
      <c r="Q196" s="957"/>
      <c r="R196" s="957"/>
      <c r="S196" s="957"/>
      <c r="T196" s="975"/>
      <c r="U196" s="957"/>
      <c r="V196" s="957"/>
      <c r="W196" s="957"/>
      <c r="X196" s="978"/>
      <c r="Y196" s="957"/>
      <c r="Z196" s="957"/>
      <c r="AA196" s="957"/>
      <c r="AB196" s="978"/>
      <c r="AC196" s="957"/>
      <c r="AD196" s="957"/>
      <c r="AE196" s="957"/>
      <c r="AF196" s="978"/>
      <c r="AG196" s="957"/>
      <c r="AH196" s="957"/>
      <c r="AI196" s="957"/>
      <c r="AJ196" s="970"/>
      <c r="AK196" s="1753"/>
      <c r="AL196" s="959"/>
      <c r="AM196" s="959"/>
      <c r="AN196" s="392"/>
      <c r="AO196" s="567"/>
      <c r="AP196" s="392"/>
    </row>
    <row r="197" spans="1:42" s="419" customFormat="1" ht="18" customHeight="1" thickBot="1" x14ac:dyDescent="0.35">
      <c r="A197" s="598" t="s">
        <v>64</v>
      </c>
      <c r="B197" s="599" t="s">
        <v>65</v>
      </c>
      <c r="C197" s="600"/>
      <c r="D197" s="599"/>
      <c r="E197" s="599"/>
      <c r="F197" s="599"/>
      <c r="G197" s="599"/>
      <c r="H197" s="599"/>
      <c r="I197" s="599"/>
      <c r="J197" s="599"/>
      <c r="K197" s="599"/>
      <c r="L197" s="599"/>
      <c r="M197" s="601"/>
      <c r="N197" s="601"/>
      <c r="O197" s="601"/>
      <c r="P197" s="973"/>
      <c r="Q197" s="602"/>
      <c r="R197" s="603" t="s">
        <v>39</v>
      </c>
      <c r="S197" s="632">
        <f>S189+S193+S195</f>
        <v>0</v>
      </c>
      <c r="T197" s="976"/>
      <c r="U197" s="605"/>
      <c r="V197" s="606" t="s">
        <v>40</v>
      </c>
      <c r="W197" s="635">
        <f>W189+W193+W195</f>
        <v>0</v>
      </c>
      <c r="X197" s="979"/>
      <c r="Y197" s="608"/>
      <c r="Z197" s="609" t="s">
        <v>41</v>
      </c>
      <c r="AA197" s="638">
        <f>AA189+AA193+AA195</f>
        <v>0</v>
      </c>
      <c r="AB197" s="979"/>
      <c r="AC197" s="611"/>
      <c r="AD197" s="606" t="s">
        <v>42</v>
      </c>
      <c r="AE197" s="635">
        <f>AE189+AE193+AE195</f>
        <v>0</v>
      </c>
      <c r="AF197" s="979"/>
      <c r="AG197" s="612"/>
      <c r="AH197" s="603" t="s">
        <v>43</v>
      </c>
      <c r="AI197" s="632">
        <f>AI189+AI193+AI195</f>
        <v>0</v>
      </c>
      <c r="AJ197" s="981"/>
      <c r="AK197" s="1754">
        <f>S197+W197+AA197+AE197+AI197</f>
        <v>0</v>
      </c>
      <c r="AL197" s="959"/>
      <c r="AM197" s="959"/>
      <c r="AN197" s="524"/>
      <c r="AO197" s="628">
        <f>'COST MATCH BUDGET'!AH196</f>
        <v>0</v>
      </c>
      <c r="AP197" s="524"/>
    </row>
    <row r="199" spans="1:42" ht="14.4" thickBot="1" x14ac:dyDescent="0.35"/>
    <row r="200" spans="1:42" ht="14.4" thickBot="1" x14ac:dyDescent="0.35">
      <c r="B200" s="817" t="s">
        <v>559</v>
      </c>
    </row>
    <row r="211" spans="41:41" hidden="1" x14ac:dyDescent="0.3"/>
    <row r="212" spans="41:41" hidden="1" x14ac:dyDescent="0.3"/>
    <row r="213" spans="41:41" ht="14.4" hidden="1" thickBot="1" x14ac:dyDescent="0.35">
      <c r="AO213" s="401"/>
    </row>
    <row r="214" spans="41:41" hidden="1" x14ac:dyDescent="0.3">
      <c r="AO214" s="580">
        <f>V214+Z214+AD214+AH214+AM214</f>
        <v>0</v>
      </c>
    </row>
    <row r="215" spans="41:41" hidden="1" x14ac:dyDescent="0.3">
      <c r="AO215" s="581"/>
    </row>
    <row r="216" spans="41:41" hidden="1" x14ac:dyDescent="0.3">
      <c r="AO216" s="589">
        <f>V216+Z216+AD216+AH216+AM216</f>
        <v>0</v>
      </c>
    </row>
    <row r="217" spans="41:41" hidden="1" x14ac:dyDescent="0.3">
      <c r="AO217" s="585"/>
    </row>
    <row r="218" spans="41:41" hidden="1" x14ac:dyDescent="0.3">
      <c r="AO218" s="589">
        <f>V218+Z218+AD218+AH218+AM218</f>
        <v>0</v>
      </c>
    </row>
    <row r="219" spans="41:41" hidden="1" x14ac:dyDescent="0.3">
      <c r="AO219" s="589"/>
    </row>
    <row r="220" spans="41:41" hidden="1" x14ac:dyDescent="0.3">
      <c r="AO220" s="589">
        <f>V220+Z220+AD220+AH220+AM220</f>
        <v>0</v>
      </c>
    </row>
    <row r="221" spans="41:41" hidden="1" x14ac:dyDescent="0.3">
      <c r="AO221" s="581"/>
    </row>
    <row r="222" spans="41:41" hidden="1" x14ac:dyDescent="0.3">
      <c r="AO222" s="589">
        <f>V222+Z222+AD222+AH222+AM222</f>
        <v>0</v>
      </c>
    </row>
    <row r="223" spans="41:41" hidden="1" x14ac:dyDescent="0.3">
      <c r="AO223" s="597"/>
    </row>
    <row r="224" spans="41:41" ht="14.4" hidden="1" thickBot="1" x14ac:dyDescent="0.35">
      <c r="AO224" s="613">
        <f>V224+Z224+AD224+AH224+AM224</f>
        <v>0</v>
      </c>
    </row>
    <row r="225" spans="41:41" hidden="1" x14ac:dyDescent="0.3"/>
    <row r="226" spans="41:41" hidden="1" x14ac:dyDescent="0.3"/>
    <row r="227" spans="41:41" ht="14.4" hidden="1" thickBot="1" x14ac:dyDescent="0.35">
      <c r="AO227" s="401"/>
    </row>
    <row r="228" spans="41:41" hidden="1" x14ac:dyDescent="0.3">
      <c r="AO228" s="580">
        <f>V228+Z228+AD228+AH228+AM228</f>
        <v>0</v>
      </c>
    </row>
    <row r="229" spans="41:41" hidden="1" x14ac:dyDescent="0.3">
      <c r="AO229" s="581"/>
    </row>
    <row r="230" spans="41:41" hidden="1" x14ac:dyDescent="0.3">
      <c r="AO230" s="589">
        <f>V230+Z230+AD230+AH230+AM230</f>
        <v>0</v>
      </c>
    </row>
    <row r="231" spans="41:41" hidden="1" x14ac:dyDescent="0.3">
      <c r="AO231" s="585"/>
    </row>
    <row r="232" spans="41:41" hidden="1" x14ac:dyDescent="0.3">
      <c r="AO232" s="589">
        <f>V232+Z232+AD232+AH232+AM232</f>
        <v>0</v>
      </c>
    </row>
    <row r="233" spans="41:41" hidden="1" x14ac:dyDescent="0.3">
      <c r="AO233" s="589"/>
    </row>
    <row r="234" spans="41:41" hidden="1" x14ac:dyDescent="0.3">
      <c r="AO234" s="589">
        <f>V234+Z234+AD234+AH234+AM234</f>
        <v>0</v>
      </c>
    </row>
    <row r="235" spans="41:41" hidden="1" x14ac:dyDescent="0.3">
      <c r="AO235" s="581"/>
    </row>
    <row r="236" spans="41:41" hidden="1" x14ac:dyDescent="0.3">
      <c r="AO236" s="589">
        <f>V236+Z236+AD236+AH236+AM236</f>
        <v>0</v>
      </c>
    </row>
    <row r="237" spans="41:41" hidden="1" x14ac:dyDescent="0.3">
      <c r="AO237" s="581"/>
    </row>
    <row r="238" spans="41:41" hidden="1" x14ac:dyDescent="0.3">
      <c r="AO238" s="589">
        <f>V238+Z238+AD238+AH238+AM238</f>
        <v>0</v>
      </c>
    </row>
    <row r="239" spans="41:41" hidden="1" x14ac:dyDescent="0.3">
      <c r="AO239" s="597"/>
    </row>
    <row r="240" spans="41:41" ht="14.4" hidden="1" thickBot="1" x14ac:dyDescent="0.35">
      <c r="AO240" s="613">
        <f>V240+Z240+AD240+AH240+AM240</f>
        <v>0</v>
      </c>
    </row>
    <row r="241" hidden="1" x14ac:dyDescent="0.3"/>
  </sheetData>
  <dataConsolidate/>
  <mergeCells count="591">
    <mergeCell ref="D130:O130"/>
    <mergeCell ref="D122:O122"/>
    <mergeCell ref="A122:C122"/>
    <mergeCell ref="A130:C130"/>
    <mergeCell ref="A187:B187"/>
    <mergeCell ref="U6:AM7"/>
    <mergeCell ref="A180:D180"/>
    <mergeCell ref="A22:O22"/>
    <mergeCell ref="A24:O24"/>
    <mergeCell ref="C11:E11"/>
    <mergeCell ref="Q179:S179"/>
    <mergeCell ref="U179:W179"/>
    <mergeCell ref="Y179:AA179"/>
    <mergeCell ref="AC179:AE179"/>
    <mergeCell ref="AG179:AI179"/>
    <mergeCell ref="A179:O179"/>
    <mergeCell ref="A141:O141"/>
    <mergeCell ref="Q141:S141"/>
    <mergeCell ref="U141:W141"/>
    <mergeCell ref="Y141:AA141"/>
    <mergeCell ref="AC141:AE141"/>
    <mergeCell ref="AG141:AI141"/>
    <mergeCell ref="P153:P156"/>
    <mergeCell ref="P146:P151"/>
    <mergeCell ref="P141:P144"/>
    <mergeCell ref="A158:P158"/>
    <mergeCell ref="A160:D161"/>
    <mergeCell ref="A162:C162"/>
    <mergeCell ref="A178:C178"/>
    <mergeCell ref="D162:P162"/>
    <mergeCell ref="Q158:S158"/>
    <mergeCell ref="U158:W158"/>
    <mergeCell ref="Y158:AA158"/>
    <mergeCell ref="AC158:AE158"/>
    <mergeCell ref="AG158:AI158"/>
    <mergeCell ref="A153:O153"/>
    <mergeCell ref="Q153:S153"/>
    <mergeCell ref="U153:W153"/>
    <mergeCell ref="Y153:AA153"/>
    <mergeCell ref="AC153:AE153"/>
    <mergeCell ref="AG153:AI153"/>
    <mergeCell ref="A146:O146"/>
    <mergeCell ref="Q146:S146"/>
    <mergeCell ref="U146:W146"/>
    <mergeCell ref="Y146:AA146"/>
    <mergeCell ref="AC146:AE146"/>
    <mergeCell ref="AG146:AI146"/>
    <mergeCell ref="D114:O114"/>
    <mergeCell ref="A114:C115"/>
    <mergeCell ref="D115:O115"/>
    <mergeCell ref="Y50:Z50"/>
    <mergeCell ref="U50:V50"/>
    <mergeCell ref="AC50:AD50"/>
    <mergeCell ref="AG50:AH50"/>
    <mergeCell ref="A55:L58"/>
    <mergeCell ref="M55:M57"/>
    <mergeCell ref="N55:O56"/>
    <mergeCell ref="S55:S58"/>
    <mergeCell ref="Q55:R55"/>
    <mergeCell ref="U55:V55"/>
    <mergeCell ref="Y55:Z55"/>
    <mergeCell ref="AC55:AD55"/>
    <mergeCell ref="AG55:AH55"/>
    <mergeCell ref="AK55:AK58"/>
    <mergeCell ref="AI55:AI58"/>
    <mergeCell ref="AE55:AE58"/>
    <mergeCell ref="AA55:AA58"/>
    <mergeCell ref="W55:W58"/>
    <mergeCell ref="N50:O51"/>
    <mergeCell ref="Q50:R50"/>
    <mergeCell ref="S50:S53"/>
    <mergeCell ref="W50:W53"/>
    <mergeCell ref="AA50:AA53"/>
    <mergeCell ref="AE50:AE53"/>
    <mergeCell ref="D54:L54"/>
    <mergeCell ref="D59:L59"/>
    <mergeCell ref="N52:O52"/>
    <mergeCell ref="N53:O53"/>
    <mergeCell ref="Q52:R52"/>
    <mergeCell ref="Q53:R53"/>
    <mergeCell ref="Q51:R51"/>
    <mergeCell ref="U51:V51"/>
    <mergeCell ref="U52:V52"/>
    <mergeCell ref="U53:V53"/>
    <mergeCell ref="N57:O57"/>
    <mergeCell ref="N58:O58"/>
    <mergeCell ref="Q56:R56"/>
    <mergeCell ref="Q57:R57"/>
    <mergeCell ref="Q58:R58"/>
    <mergeCell ref="U56:V56"/>
    <mergeCell ref="U57:V57"/>
    <mergeCell ref="U58:V58"/>
    <mergeCell ref="M50:M52"/>
    <mergeCell ref="A50:L53"/>
    <mergeCell ref="D81:M81"/>
    <mergeCell ref="F69:L69"/>
    <mergeCell ref="B195:N195"/>
    <mergeCell ref="C187:P187"/>
    <mergeCell ref="D84:M84"/>
    <mergeCell ref="D45:M45"/>
    <mergeCell ref="D46:M46"/>
    <mergeCell ref="D90:M90"/>
    <mergeCell ref="D91:M91"/>
    <mergeCell ref="D92:M92"/>
    <mergeCell ref="D93:M93"/>
    <mergeCell ref="D94:M94"/>
    <mergeCell ref="D86:M86"/>
    <mergeCell ref="B193:N193"/>
    <mergeCell ref="D75:M75"/>
    <mergeCell ref="D79:M79"/>
    <mergeCell ref="F73:L73"/>
    <mergeCell ref="D145:P145"/>
    <mergeCell ref="A1:AK1"/>
    <mergeCell ref="D78:M78"/>
    <mergeCell ref="D18:M18"/>
    <mergeCell ref="H25:J25"/>
    <mergeCell ref="D39:M39"/>
    <mergeCell ref="D38:O38"/>
    <mergeCell ref="D40:M40"/>
    <mergeCell ref="D41:M41"/>
    <mergeCell ref="D33:M33"/>
    <mergeCell ref="D42:M42"/>
    <mergeCell ref="D44:M44"/>
    <mergeCell ref="A3:AK3"/>
    <mergeCell ref="D47:M47"/>
    <mergeCell ref="D48:M48"/>
    <mergeCell ref="D49:M49"/>
    <mergeCell ref="D82:M82"/>
    <mergeCell ref="D77:M77"/>
    <mergeCell ref="H71:J71"/>
    <mergeCell ref="D66:M66"/>
    <mergeCell ref="D65:M65"/>
    <mergeCell ref="D80:M80"/>
    <mergeCell ref="A37:L37"/>
    <mergeCell ref="D31:M31"/>
    <mergeCell ref="D28:M28"/>
    <mergeCell ref="D32:M32"/>
    <mergeCell ref="D29:M29"/>
    <mergeCell ref="D35:M35"/>
    <mergeCell ref="D30:M30"/>
    <mergeCell ref="D34:M34"/>
    <mergeCell ref="H21:J21"/>
    <mergeCell ref="AO16:AO19"/>
    <mergeCell ref="B8:B9"/>
    <mergeCell ref="D21:F21"/>
    <mergeCell ref="D23:F23"/>
    <mergeCell ref="D25:F25"/>
    <mergeCell ref="S6:T6"/>
    <mergeCell ref="S7:T7"/>
    <mergeCell ref="C7:D7"/>
    <mergeCell ref="C10:D10"/>
    <mergeCell ref="Q15:R15"/>
    <mergeCell ref="U15:V15"/>
    <mergeCell ref="Y15:Z15"/>
    <mergeCell ref="AC15:AD15"/>
    <mergeCell ref="AG15:AH15"/>
    <mergeCell ref="H23:J23"/>
    <mergeCell ref="A14:M14"/>
    <mergeCell ref="D17:M17"/>
    <mergeCell ref="A64:O64"/>
    <mergeCell ref="P20:P26"/>
    <mergeCell ref="A4:N4"/>
    <mergeCell ref="A5:A12"/>
    <mergeCell ref="F5:AM5"/>
    <mergeCell ref="F6:O7"/>
    <mergeCell ref="F8:AM12"/>
    <mergeCell ref="C8:E9"/>
    <mergeCell ref="C6:E6"/>
    <mergeCell ref="P27:P60"/>
    <mergeCell ref="A27:O27"/>
    <mergeCell ref="A19:O19"/>
    <mergeCell ref="A43:O43"/>
    <mergeCell ref="D61:P61"/>
    <mergeCell ref="A36:O36"/>
    <mergeCell ref="Q19:S19"/>
    <mergeCell ref="Q16:S16"/>
    <mergeCell ref="T20:T26"/>
    <mergeCell ref="X20:X26"/>
    <mergeCell ref="AB20:AB26"/>
    <mergeCell ref="U27:W27"/>
    <mergeCell ref="Y27:AA27"/>
    <mergeCell ref="T4:AM4"/>
    <mergeCell ref="AL1:AM3"/>
    <mergeCell ref="AN1:AP12"/>
    <mergeCell ref="P6:R6"/>
    <mergeCell ref="P7:R7"/>
    <mergeCell ref="AC16:AE16"/>
    <mergeCell ref="AC19:AE19"/>
    <mergeCell ref="AG16:AI16"/>
    <mergeCell ref="AG19:AI19"/>
    <mergeCell ref="Q27:S27"/>
    <mergeCell ref="AC27:AE27"/>
    <mergeCell ref="AG27:AI27"/>
    <mergeCell ref="O4:S4"/>
    <mergeCell ref="Q14:S14"/>
    <mergeCell ref="U14:W14"/>
    <mergeCell ref="Y14:AA14"/>
    <mergeCell ref="AC14:AE14"/>
    <mergeCell ref="AG14:AI14"/>
    <mergeCell ref="AO14:AO15"/>
    <mergeCell ref="AJ68:AJ74"/>
    <mergeCell ref="AF68:AF74"/>
    <mergeCell ref="AB68:AB74"/>
    <mergeCell ref="X68:X74"/>
    <mergeCell ref="AF20:AF26"/>
    <mergeCell ref="AJ20:AJ26"/>
    <mergeCell ref="U16:W16"/>
    <mergeCell ref="U19:W19"/>
    <mergeCell ref="Y16:AA16"/>
    <mergeCell ref="Y19:AA19"/>
    <mergeCell ref="Y51:Z51"/>
    <mergeCell ref="Y52:Z52"/>
    <mergeCell ref="Y53:Z53"/>
    <mergeCell ref="AC51:AD51"/>
    <mergeCell ref="AC52:AD52"/>
    <mergeCell ref="AC53:AD53"/>
    <mergeCell ref="AG51:AH51"/>
    <mergeCell ref="AG52:AH52"/>
    <mergeCell ref="AG53:AH53"/>
    <mergeCell ref="Y56:Z56"/>
    <mergeCell ref="Y57:Z57"/>
    <mergeCell ref="Y58:Z58"/>
    <mergeCell ref="AC56:AD56"/>
    <mergeCell ref="AC57:AD57"/>
    <mergeCell ref="AG95:AI95"/>
    <mergeCell ref="Y83:AA83"/>
    <mergeCell ref="Y88:AA88"/>
    <mergeCell ref="Y95:AA95"/>
    <mergeCell ref="N65:N66"/>
    <mergeCell ref="A95:O95"/>
    <mergeCell ref="P75:P97"/>
    <mergeCell ref="T75:T97"/>
    <mergeCell ref="P68:P74"/>
    <mergeCell ref="Q83:S83"/>
    <mergeCell ref="Q88:S88"/>
    <mergeCell ref="U83:W83"/>
    <mergeCell ref="U88:W88"/>
    <mergeCell ref="U95:W95"/>
    <mergeCell ref="A88:O88"/>
    <mergeCell ref="T68:T74"/>
    <mergeCell ref="D87:M87"/>
    <mergeCell ref="D96:M96"/>
    <mergeCell ref="D97:M97"/>
    <mergeCell ref="D76:M76"/>
    <mergeCell ref="D85:M85"/>
    <mergeCell ref="D89:M89"/>
    <mergeCell ref="AC88:AE88"/>
    <mergeCell ref="T101:T113"/>
    <mergeCell ref="A113:O113"/>
    <mergeCell ref="M103:O103"/>
    <mergeCell ref="M104:O104"/>
    <mergeCell ref="M105:O105"/>
    <mergeCell ref="M106:O106"/>
    <mergeCell ref="M107:O107"/>
    <mergeCell ref="Q113:S113"/>
    <mergeCell ref="A102:O102"/>
    <mergeCell ref="N109:O109"/>
    <mergeCell ref="N110:O110"/>
    <mergeCell ref="N111:O111"/>
    <mergeCell ref="N112:O112"/>
    <mergeCell ref="D100:P100"/>
    <mergeCell ref="A100:C100"/>
    <mergeCell ref="A98:C98"/>
    <mergeCell ref="AG88:AI88"/>
    <mergeCell ref="AF75:AF97"/>
    <mergeCell ref="AJ75:AJ97"/>
    <mergeCell ref="A67:O67"/>
    <mergeCell ref="P62:P67"/>
    <mergeCell ref="Q67:S67"/>
    <mergeCell ref="T62:T67"/>
    <mergeCell ref="X62:X67"/>
    <mergeCell ref="AB62:AB67"/>
    <mergeCell ref="AF62:AF67"/>
    <mergeCell ref="Q62:S64"/>
    <mergeCell ref="U62:W64"/>
    <mergeCell ref="Y62:AA64"/>
    <mergeCell ref="AC62:AE64"/>
    <mergeCell ref="AG62:AI64"/>
    <mergeCell ref="A83:M83"/>
    <mergeCell ref="N75:N83"/>
    <mergeCell ref="Q95:S95"/>
    <mergeCell ref="AC95:AE95"/>
    <mergeCell ref="X75:X97"/>
    <mergeCell ref="AB75:AB97"/>
    <mergeCell ref="AC83:AE83"/>
    <mergeCell ref="Q36:S38"/>
    <mergeCell ref="Q43:S43"/>
    <mergeCell ref="U36:W38"/>
    <mergeCell ref="U43:W43"/>
    <mergeCell ref="Y36:AA38"/>
    <mergeCell ref="Y43:AA43"/>
    <mergeCell ref="AK36:AK38"/>
    <mergeCell ref="AJ27:AJ60"/>
    <mergeCell ref="AF27:AF60"/>
    <mergeCell ref="AB27:AB60"/>
    <mergeCell ref="X27:X60"/>
    <mergeCell ref="T27:T60"/>
    <mergeCell ref="AC36:AE38"/>
    <mergeCell ref="AG36:AI38"/>
    <mergeCell ref="AG43:AI43"/>
    <mergeCell ref="AC43:AE43"/>
    <mergeCell ref="AC58:AD58"/>
    <mergeCell ref="AG56:AH56"/>
    <mergeCell ref="AG57:AH57"/>
    <mergeCell ref="AG58:AH58"/>
    <mergeCell ref="AI50:AI53"/>
    <mergeCell ref="AK50:AK53"/>
    <mergeCell ref="AK62:AK64"/>
    <mergeCell ref="AJ62:AJ67"/>
    <mergeCell ref="AC67:AE67"/>
    <mergeCell ref="U67:W67"/>
    <mergeCell ref="Y67:AA67"/>
    <mergeCell ref="AG67:AI67"/>
    <mergeCell ref="U101:W102"/>
    <mergeCell ref="Y101:AA102"/>
    <mergeCell ref="AC101:AE102"/>
    <mergeCell ref="AG101:AI102"/>
    <mergeCell ref="AK101:AK102"/>
    <mergeCell ref="X101:X113"/>
    <mergeCell ref="AB101:AB113"/>
    <mergeCell ref="AF101:AF113"/>
    <mergeCell ref="AJ101:AJ113"/>
    <mergeCell ref="U113:W113"/>
    <mergeCell ref="L99:AK99"/>
    <mergeCell ref="A101:O101"/>
    <mergeCell ref="Q101:S102"/>
    <mergeCell ref="A108:N108"/>
    <mergeCell ref="A103:K107"/>
    <mergeCell ref="N98:O98"/>
    <mergeCell ref="C62:O62"/>
    <mergeCell ref="AG83:AI83"/>
    <mergeCell ref="Y113:AA113"/>
    <mergeCell ref="Y115:AA116"/>
    <mergeCell ref="AC113:AE113"/>
    <mergeCell ref="AG113:AI113"/>
    <mergeCell ref="AC115:AE116"/>
    <mergeCell ref="AG115:AI116"/>
    <mergeCell ref="T115:T121"/>
    <mergeCell ref="X115:X121"/>
    <mergeCell ref="AB115:AB121"/>
    <mergeCell ref="AF115:AF121"/>
    <mergeCell ref="Q123:S124"/>
    <mergeCell ref="AJ115:AJ121"/>
    <mergeCell ref="AK115:AK116"/>
    <mergeCell ref="N116:O116"/>
    <mergeCell ref="P115:P121"/>
    <mergeCell ref="A121:O121"/>
    <mergeCell ref="Q121:S121"/>
    <mergeCell ref="U121:W121"/>
    <mergeCell ref="Y121:AA121"/>
    <mergeCell ref="AC121:AE121"/>
    <mergeCell ref="AG121:AI121"/>
    <mergeCell ref="M120:O120"/>
    <mergeCell ref="Q115:S116"/>
    <mergeCell ref="U115:W116"/>
    <mergeCell ref="A124:O124"/>
    <mergeCell ref="AG123:AI124"/>
    <mergeCell ref="T123:T129"/>
    <mergeCell ref="X123:X129"/>
    <mergeCell ref="U129:W129"/>
    <mergeCell ref="Y129:AA129"/>
    <mergeCell ref="AB123:AB129"/>
    <mergeCell ref="AC129:AE129"/>
    <mergeCell ref="AF123:AF129"/>
    <mergeCell ref="AG129:AI129"/>
    <mergeCell ref="AJ123:AJ129"/>
    <mergeCell ref="AK123:AK124"/>
    <mergeCell ref="J125:L125"/>
    <mergeCell ref="D125:F125"/>
    <mergeCell ref="D126:F126"/>
    <mergeCell ref="D127:F127"/>
    <mergeCell ref="A131:O131"/>
    <mergeCell ref="P131:P139"/>
    <mergeCell ref="N133:O133"/>
    <mergeCell ref="N134:O134"/>
    <mergeCell ref="N135:O135"/>
    <mergeCell ref="N136:O136"/>
    <mergeCell ref="N137:O137"/>
    <mergeCell ref="N138:O138"/>
    <mergeCell ref="N139:O139"/>
    <mergeCell ref="X131:X139"/>
    <mergeCell ref="AB131:AB139"/>
    <mergeCell ref="U123:W124"/>
    <mergeCell ref="A129:O129"/>
    <mergeCell ref="P123:P129"/>
    <mergeCell ref="Q129:S129"/>
    <mergeCell ref="A123:O123"/>
    <mergeCell ref="Y123:AA124"/>
    <mergeCell ref="AC123:AE124"/>
    <mergeCell ref="AF131:AF139"/>
    <mergeCell ref="AJ131:AJ139"/>
    <mergeCell ref="Q131:S132"/>
    <mergeCell ref="U131:W132"/>
    <mergeCell ref="Y131:AA132"/>
    <mergeCell ref="AC131:AE132"/>
    <mergeCell ref="AG131:AI132"/>
    <mergeCell ref="AK131:AK132"/>
    <mergeCell ref="N143:O143"/>
    <mergeCell ref="T131:T139"/>
    <mergeCell ref="N142:O142"/>
    <mergeCell ref="T142:T144"/>
    <mergeCell ref="T147:T151"/>
    <mergeCell ref="X147:X151"/>
    <mergeCell ref="AB147:AB151"/>
    <mergeCell ref="AF147:AF151"/>
    <mergeCell ref="AJ147:AJ151"/>
    <mergeCell ref="A140:C140"/>
    <mergeCell ref="A145:C145"/>
    <mergeCell ref="N147:O147"/>
    <mergeCell ref="N148:O148"/>
    <mergeCell ref="N149:O149"/>
    <mergeCell ref="N150:O150"/>
    <mergeCell ref="N151:O151"/>
    <mergeCell ref="D140:P140"/>
    <mergeCell ref="X142:X144"/>
    <mergeCell ref="A143:L144"/>
    <mergeCell ref="AB142:AB144"/>
    <mergeCell ref="AF142:AF144"/>
    <mergeCell ref="AJ142:AJ144"/>
    <mergeCell ref="N144:O144"/>
    <mergeCell ref="A147:D147"/>
    <mergeCell ref="A127:C127"/>
    <mergeCell ref="A126:C126"/>
    <mergeCell ref="A125:C125"/>
    <mergeCell ref="A128:E128"/>
    <mergeCell ref="G127:L127"/>
    <mergeCell ref="G126:I126"/>
    <mergeCell ref="G125:I125"/>
    <mergeCell ref="K126:L126"/>
    <mergeCell ref="P101:P113"/>
    <mergeCell ref="F128:L128"/>
    <mergeCell ref="A117:K120"/>
    <mergeCell ref="M117:O117"/>
    <mergeCell ref="M118:O118"/>
    <mergeCell ref="M119:O119"/>
    <mergeCell ref="A109:K112"/>
    <mergeCell ref="N125:O125"/>
    <mergeCell ref="N126:O126"/>
    <mergeCell ref="N127:O127"/>
    <mergeCell ref="N128:O128"/>
    <mergeCell ref="A154:D154"/>
    <mergeCell ref="A142:D142"/>
    <mergeCell ref="E142:L142"/>
    <mergeCell ref="E147:L147"/>
    <mergeCell ref="A133:D133"/>
    <mergeCell ref="E133:L133"/>
    <mergeCell ref="A155:D156"/>
    <mergeCell ref="E148:L148"/>
    <mergeCell ref="E149:L149"/>
    <mergeCell ref="A148:D149"/>
    <mergeCell ref="E154:L154"/>
    <mergeCell ref="E155:L156"/>
    <mergeCell ref="D152:P152"/>
    <mergeCell ref="A152:C152"/>
    <mergeCell ref="A150:L151"/>
    <mergeCell ref="A134:L139"/>
    <mergeCell ref="AF154:AF156"/>
    <mergeCell ref="AJ154:AJ156"/>
    <mergeCell ref="N170:O170"/>
    <mergeCell ref="N159:P159"/>
    <mergeCell ref="E159:M159"/>
    <mergeCell ref="E164:L164"/>
    <mergeCell ref="N164:O164"/>
    <mergeCell ref="N165:O165"/>
    <mergeCell ref="N166:O166"/>
    <mergeCell ref="N167:O167"/>
    <mergeCell ref="N168:O168"/>
    <mergeCell ref="N169:O169"/>
    <mergeCell ref="N154:O154"/>
    <mergeCell ref="N155:O155"/>
    <mergeCell ref="N156:O156"/>
    <mergeCell ref="T154:T156"/>
    <mergeCell ref="X154:X156"/>
    <mergeCell ref="AB154:AB156"/>
    <mergeCell ref="D157:P157"/>
    <mergeCell ref="T159:T161"/>
    <mergeCell ref="X159:X161"/>
    <mergeCell ref="AB159:AB161"/>
    <mergeCell ref="AF159:AF161"/>
    <mergeCell ref="E165:L170"/>
    <mergeCell ref="A165:D170"/>
    <mergeCell ref="N171:O171"/>
    <mergeCell ref="T173:T177"/>
    <mergeCell ref="A164:D164"/>
    <mergeCell ref="A171:C171"/>
    <mergeCell ref="P163:P170"/>
    <mergeCell ref="Q163:S163"/>
    <mergeCell ref="T163:T170"/>
    <mergeCell ref="A163:O163"/>
    <mergeCell ref="U163:W163"/>
    <mergeCell ref="AJ159:AJ161"/>
    <mergeCell ref="A172:O172"/>
    <mergeCell ref="Q172:S172"/>
    <mergeCell ref="U172:W172"/>
    <mergeCell ref="Y172:AA172"/>
    <mergeCell ref="AC172:AE172"/>
    <mergeCell ref="AG172:AI172"/>
    <mergeCell ref="Y163:AA163"/>
    <mergeCell ref="AC163:AE163"/>
    <mergeCell ref="AG163:AI163"/>
    <mergeCell ref="AB163:AB170"/>
    <mergeCell ref="X163:X170"/>
    <mergeCell ref="AF163:AF170"/>
    <mergeCell ref="AJ163:AJ170"/>
    <mergeCell ref="N173:O173"/>
    <mergeCell ref="P173:P177"/>
    <mergeCell ref="P180:P184"/>
    <mergeCell ref="E173:L173"/>
    <mergeCell ref="E180:L181"/>
    <mergeCell ref="E182:L182"/>
    <mergeCell ref="A181:D182"/>
    <mergeCell ref="N184:O184"/>
    <mergeCell ref="M178:O178"/>
    <mergeCell ref="A183:L184"/>
    <mergeCell ref="A173:D173"/>
    <mergeCell ref="F174:L177"/>
    <mergeCell ref="A174:E177"/>
    <mergeCell ref="N174:O174"/>
    <mergeCell ref="N175:O175"/>
    <mergeCell ref="N176:O176"/>
    <mergeCell ref="N177:O177"/>
    <mergeCell ref="N180:O180"/>
    <mergeCell ref="N181:O181"/>
    <mergeCell ref="N182:O182"/>
    <mergeCell ref="N183:O183"/>
    <mergeCell ref="T180:T184"/>
    <mergeCell ref="X173:X177"/>
    <mergeCell ref="X180:X184"/>
    <mergeCell ref="AB173:AB177"/>
    <mergeCell ref="AB180:AB184"/>
    <mergeCell ref="AF173:AF177"/>
    <mergeCell ref="AF180:AF184"/>
    <mergeCell ref="AJ173:AJ177"/>
    <mergeCell ref="AJ180:AJ184"/>
    <mergeCell ref="A186:AK186"/>
    <mergeCell ref="F185:O185"/>
    <mergeCell ref="A185:C185"/>
    <mergeCell ref="A188:AK188"/>
    <mergeCell ref="A190:O190"/>
    <mergeCell ref="A192:O192"/>
    <mergeCell ref="A194:O194"/>
    <mergeCell ref="AG192:AI192"/>
    <mergeCell ref="AG194:AI194"/>
    <mergeCell ref="A196:O196"/>
    <mergeCell ref="P189:P197"/>
    <mergeCell ref="T189:T197"/>
    <mergeCell ref="X189:X197"/>
    <mergeCell ref="AB189:AB197"/>
    <mergeCell ref="AF189:AF197"/>
    <mergeCell ref="AJ189:AJ197"/>
    <mergeCell ref="Q190:S190"/>
    <mergeCell ref="Q192:S192"/>
    <mergeCell ref="Q194:S194"/>
    <mergeCell ref="Q196:S196"/>
    <mergeCell ref="U190:W190"/>
    <mergeCell ref="U192:W192"/>
    <mergeCell ref="U194:W194"/>
    <mergeCell ref="U196:W196"/>
    <mergeCell ref="Y190:AA190"/>
    <mergeCell ref="Y192:AA192"/>
    <mergeCell ref="Y194:AA194"/>
    <mergeCell ref="Y196:AA196"/>
    <mergeCell ref="AC190:AE190"/>
    <mergeCell ref="AC192:AE192"/>
    <mergeCell ref="AC194:AE194"/>
    <mergeCell ref="AC196:AE196"/>
    <mergeCell ref="AG190:AI190"/>
    <mergeCell ref="AG196:AI196"/>
    <mergeCell ref="A13:O13"/>
    <mergeCell ref="Q13:S13"/>
    <mergeCell ref="U13:W13"/>
    <mergeCell ref="Y13:AA13"/>
    <mergeCell ref="AC13:AE13"/>
    <mergeCell ref="AG13:AI13"/>
    <mergeCell ref="AK13:AK14"/>
    <mergeCell ref="AL13:AM197"/>
    <mergeCell ref="AJ13:AJ19"/>
    <mergeCell ref="AF13:AF19"/>
    <mergeCell ref="AB13:AB19"/>
    <mergeCell ref="X13:X19"/>
    <mergeCell ref="T13:T19"/>
    <mergeCell ref="P13:P19"/>
    <mergeCell ref="D15:O16"/>
    <mergeCell ref="C15:C16"/>
    <mergeCell ref="B15:B16"/>
    <mergeCell ref="A15:A16"/>
    <mergeCell ref="E160:L161"/>
    <mergeCell ref="M160:P160"/>
    <mergeCell ref="M161:P161"/>
    <mergeCell ref="A157:C157"/>
    <mergeCell ref="A159:D159"/>
  </mergeCells>
  <phoneticPr fontId="0" type="noConversion"/>
  <dataValidations disablePrompts="1" count="5">
    <dataValidation type="list" allowBlank="1" showInputMessage="1" showErrorMessage="1" sqref="O82 O76 O78 O80" xr:uid="{00000000-0002-0000-0000-000001000000}">
      <formula1>"  -  , 8.85%, 50.31%, 57.45%, 64.45%, 51.83%, 45.03%, 50.95%"</formula1>
    </dataValidation>
    <dataValidation type="list" allowBlank="1" showInputMessage="1" showErrorMessage="1" sqref="O193" xr:uid="{A8782C80-C30C-4C36-B5A3-A4FA45D525F0}">
      <formula1>"  -  , 50.5%, 52%, 49%, 26%, 47.5%, 50.5%"</formula1>
    </dataValidation>
    <dataValidation type="list" allowBlank="1" showInputMessage="1" showErrorMessage="1" sqref="O65 O77 O75 O79 O81" xr:uid="{4BC0A66F-4EEE-4FC3-B54E-1A1C0446BF7B}">
      <formula1>"  - - , 62.40%, 58.12%, 52.54%, 48.96%, 53.32%,53.48%"</formula1>
    </dataValidation>
    <dataValidation type="list" allowBlank="1" showInputMessage="1" showErrorMessage="1" sqref="O89:O94" xr:uid="{D6EBF878-2218-46E8-8861-A35720B0249F}">
      <formula1>" - , 8.85%, 10.68%, 42.45%, 64.45%"</formula1>
    </dataValidation>
    <dataValidation type="list" allowBlank="1" showInputMessage="1" showErrorMessage="1" sqref="N89:N94" xr:uid="{057BF1CB-FE13-4C96-B068-BB20F04BA4C8}">
      <formula1>" - , Temp/Student, PT, FT, OT"</formula1>
    </dataValidation>
  </dataValidations>
  <hyperlinks>
    <hyperlink ref="F128:J128" r:id="rId1" display="Tuition Link" xr:uid="{6C549B35-2DF3-4DEF-A806-394B99773002}"/>
    <hyperlink ref="N116:O116" r:id="rId2" display="*CSULB Travel Policy Link" xr:uid="{0B194B2A-939B-46C3-908E-2E9EED368FBE}"/>
  </hyperlinks>
  <pageMargins left="0.25" right="0.25" top="0.25" bottom="0.25" header="0.3" footer="0.3"/>
  <pageSetup scale="48" fitToHeight="0" orientation="landscape" r:id="rId3"/>
  <headerFooter alignWithMargins="0"/>
  <ignoredErrors>
    <ignoredError sqref="A79 A81 A84 R114 V114 Z114 AD114 AH114 R122 V122 Z122 AD122 AH1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3399"/>
  </sheetPr>
  <dimension ref="A1:Y29"/>
  <sheetViews>
    <sheetView workbookViewId="0">
      <selection activeCell="U31" sqref="U31"/>
    </sheetView>
  </sheetViews>
  <sheetFormatPr defaultRowHeight="13.2" x14ac:dyDescent="0.25"/>
  <cols>
    <col min="1" max="1" width="24.6640625" customWidth="1"/>
    <col min="21" max="21" width="23.5546875" customWidth="1"/>
  </cols>
  <sheetData>
    <row r="1" spans="1:25" s="1" customFormat="1" ht="21" customHeight="1" x14ac:dyDescent="0.25">
      <c r="A1" s="1334" t="s">
        <v>139</v>
      </c>
      <c r="B1" s="1334"/>
      <c r="C1" s="1334"/>
      <c r="D1" s="1334"/>
      <c r="E1" s="1334"/>
      <c r="F1" s="1334"/>
      <c r="G1" s="1334"/>
      <c r="H1" s="1334"/>
      <c r="I1" s="1334"/>
      <c r="J1" s="1334"/>
      <c r="K1" s="1334"/>
      <c r="L1" s="1334"/>
      <c r="M1" s="1334"/>
      <c r="N1" s="1334"/>
      <c r="O1" s="1334"/>
      <c r="P1" s="1334"/>
      <c r="Q1" s="1334"/>
    </row>
    <row r="2" spans="1:25" s="1" customFormat="1" ht="3" customHeight="1" x14ac:dyDescent="0.25"/>
    <row r="3" spans="1:25" s="1" customFormat="1" ht="47.25" customHeight="1" x14ac:dyDescent="0.25">
      <c r="A3" s="1333" t="s">
        <v>151</v>
      </c>
      <c r="B3" s="1333"/>
      <c r="C3" s="1333"/>
      <c r="D3" s="1333"/>
      <c r="E3" s="1333"/>
      <c r="F3" s="1333"/>
      <c r="G3" s="1333"/>
      <c r="H3" s="1333"/>
      <c r="I3" s="1333"/>
      <c r="J3" s="1333"/>
      <c r="K3" s="1333"/>
      <c r="L3" s="1333"/>
      <c r="M3" s="1333"/>
      <c r="N3" s="1333"/>
      <c r="O3" s="1333"/>
      <c r="P3" s="1333"/>
      <c r="Q3" s="1333"/>
      <c r="R3" s="1333"/>
      <c r="S3" s="1333"/>
      <c r="T3" s="1333"/>
      <c r="U3" s="1333"/>
    </row>
    <row r="4" spans="1:25" s="1" customFormat="1" ht="4.8" customHeight="1" x14ac:dyDescent="0.25">
      <c r="A4" s="1328"/>
      <c r="B4" s="1328"/>
      <c r="C4" s="1328"/>
      <c r="D4" s="1328"/>
      <c r="E4" s="1328"/>
      <c r="F4" s="1328"/>
      <c r="G4" s="1328"/>
      <c r="H4" s="1328"/>
      <c r="I4" s="1328"/>
      <c r="J4" s="1328"/>
      <c r="K4" s="1328"/>
      <c r="L4" s="1328"/>
      <c r="M4" s="1328"/>
      <c r="N4" s="1328"/>
      <c r="O4" s="1328"/>
      <c r="P4" s="1328"/>
      <c r="Q4" s="1328"/>
      <c r="R4" s="1328"/>
      <c r="S4" s="1328"/>
      <c r="T4" s="1328"/>
      <c r="U4" s="1328"/>
    </row>
    <row r="5" spans="1:25" s="1" customFormat="1" ht="18.75" customHeight="1" x14ac:dyDescent="0.25">
      <c r="A5" s="1360" t="s">
        <v>616</v>
      </c>
      <c r="B5" s="1360"/>
      <c r="C5" s="1360"/>
      <c r="D5" s="1360"/>
      <c r="E5" s="1360"/>
      <c r="F5" s="1360"/>
      <c r="G5" s="1360"/>
      <c r="H5" s="1360"/>
      <c r="I5" s="1360"/>
      <c r="J5" s="1360"/>
      <c r="K5" s="1360"/>
      <c r="L5" s="1360"/>
      <c r="M5" s="1360"/>
      <c r="N5" s="1360"/>
      <c r="O5" s="1360"/>
      <c r="P5" s="1360"/>
      <c r="Q5" s="1360"/>
      <c r="R5" s="1360"/>
      <c r="S5" s="1360"/>
      <c r="T5" s="1360"/>
      <c r="U5" s="1360"/>
      <c r="V5" s="1360"/>
    </row>
    <row r="6" spans="1:25" s="1" customFormat="1" ht="19.5" customHeight="1" x14ac:dyDescent="0.25">
      <c r="A6" s="1360" t="s">
        <v>617</v>
      </c>
      <c r="B6" s="1360"/>
      <c r="C6" s="1360"/>
      <c r="D6" s="1360"/>
      <c r="E6" s="1360"/>
      <c r="F6" s="1360"/>
      <c r="G6" s="1360"/>
      <c r="H6" s="1360"/>
      <c r="I6" s="1360"/>
      <c r="J6" s="1360"/>
      <c r="K6" s="1360"/>
      <c r="L6" s="1360"/>
      <c r="M6" s="1360"/>
      <c r="N6" s="1360"/>
      <c r="O6" s="1360"/>
      <c r="P6" s="1360"/>
      <c r="Q6" s="1360"/>
      <c r="R6" s="1360"/>
      <c r="S6" s="1360"/>
      <c r="T6" s="1360"/>
      <c r="U6" s="1360"/>
      <c r="V6" s="1361"/>
    </row>
    <row r="7" spans="1:25" s="1" customFormat="1" ht="13.5" customHeight="1" x14ac:dyDescent="0.25">
      <c r="A7" s="1330" t="s">
        <v>618</v>
      </c>
      <c r="B7" s="1330"/>
      <c r="C7" s="1330"/>
      <c r="D7" s="1330"/>
      <c r="E7" s="1330"/>
      <c r="F7" s="1330"/>
      <c r="G7" s="1330"/>
      <c r="H7" s="1330"/>
      <c r="I7" s="1330"/>
      <c r="J7" s="1330"/>
      <c r="K7" s="1330"/>
      <c r="L7" s="1330"/>
      <c r="M7" s="1330"/>
      <c r="N7" s="1330"/>
      <c r="O7" s="1330"/>
      <c r="P7" s="1330"/>
      <c r="Q7" s="1330"/>
      <c r="R7" s="1330"/>
      <c r="S7" s="1330"/>
      <c r="T7" s="1330"/>
      <c r="U7" s="1330"/>
      <c r="V7" s="1330"/>
      <c r="W7" s="1330"/>
      <c r="X7" s="1330"/>
      <c r="Y7" s="1330"/>
    </row>
    <row r="8" spans="1:25" s="1" customFormat="1" ht="14.4" customHeight="1" x14ac:dyDescent="0.25">
      <c r="A8" s="188" t="s">
        <v>609</v>
      </c>
      <c r="B8" s="1357" t="s">
        <v>613</v>
      </c>
      <c r="C8" s="1357"/>
      <c r="D8" s="1357"/>
      <c r="E8" s="1357"/>
      <c r="F8" s="1357"/>
      <c r="G8" s="1357"/>
      <c r="H8" s="1357"/>
      <c r="I8" s="1357"/>
      <c r="J8" s="1357"/>
      <c r="K8" s="1357"/>
      <c r="L8" s="1357"/>
      <c r="M8" s="1357"/>
      <c r="N8" s="1357"/>
      <c r="O8" s="1357"/>
      <c r="P8" s="1357"/>
      <c r="Q8" s="1357"/>
      <c r="R8" s="1357"/>
      <c r="S8" s="1357"/>
      <c r="T8" s="1357"/>
      <c r="U8" s="1357"/>
      <c r="V8" s="1357"/>
      <c r="W8" s="1357"/>
      <c r="X8" s="1357"/>
      <c r="Y8" s="1357"/>
    </row>
    <row r="9" spans="1:25" s="1" customFormat="1" ht="14.4" customHeight="1" x14ac:dyDescent="0.25">
      <c r="A9" s="188"/>
      <c r="B9" s="1357" t="s">
        <v>614</v>
      </c>
      <c r="C9" s="1357"/>
      <c r="D9" s="1357"/>
      <c r="E9" s="1357"/>
      <c r="F9" s="1357"/>
      <c r="G9" s="1357"/>
      <c r="H9" s="1357"/>
      <c r="I9" s="1357"/>
      <c r="J9" s="1357"/>
      <c r="K9" s="1357"/>
      <c r="L9" s="1357"/>
      <c r="M9" s="1357"/>
      <c r="N9" s="1357"/>
      <c r="O9" s="1357"/>
      <c r="P9" s="1357"/>
      <c r="Q9" s="1357"/>
      <c r="R9" s="1357"/>
      <c r="S9" s="1357"/>
      <c r="T9" s="1357"/>
      <c r="U9" s="1357"/>
      <c r="V9" s="1357"/>
      <c r="W9" s="1357"/>
      <c r="X9" s="1357"/>
      <c r="Y9" s="1357"/>
    </row>
    <row r="10" spans="1:25" s="1" customFormat="1" ht="14.4" customHeight="1" x14ac:dyDescent="0.25">
      <c r="A10" s="814"/>
      <c r="B10" s="1358" t="s">
        <v>610</v>
      </c>
      <c r="C10" s="1358"/>
      <c r="D10" s="1358"/>
      <c r="E10" s="1358"/>
      <c r="F10" s="1358"/>
      <c r="G10" s="1358"/>
      <c r="H10" s="1358"/>
      <c r="I10" s="1358"/>
      <c r="J10" s="1358"/>
      <c r="K10" s="1358"/>
      <c r="L10" s="1358"/>
      <c r="M10" s="1358"/>
      <c r="N10" s="1358"/>
      <c r="O10" s="1358"/>
      <c r="P10" s="1358"/>
      <c r="Q10" s="1358"/>
      <c r="R10" s="1358"/>
      <c r="S10" s="1358"/>
      <c r="T10" s="1358"/>
      <c r="U10" s="1358"/>
      <c r="V10" s="1358"/>
      <c r="W10" s="1358"/>
      <c r="X10" s="1358"/>
      <c r="Y10" s="1358"/>
    </row>
    <row r="11" spans="1:25" s="1" customFormat="1" ht="14.4" customHeight="1" x14ac:dyDescent="0.25">
      <c r="A11" s="814"/>
      <c r="B11" s="1358" t="s">
        <v>611</v>
      </c>
      <c r="C11" s="1358"/>
      <c r="D11" s="1358"/>
      <c r="E11" s="1358"/>
      <c r="F11" s="1358"/>
      <c r="G11" s="1358"/>
      <c r="H11" s="1358"/>
      <c r="I11" s="1358"/>
      <c r="J11" s="1358"/>
      <c r="K11" s="1358"/>
      <c r="L11" s="1358"/>
      <c r="M11" s="1358"/>
      <c r="N11" s="1358"/>
      <c r="O11" s="1358"/>
      <c r="P11" s="1358"/>
      <c r="Q11" s="1358"/>
      <c r="R11" s="1358"/>
      <c r="S11" s="1358"/>
      <c r="T11" s="1358"/>
      <c r="U11" s="1358"/>
      <c r="V11" s="1358"/>
      <c r="W11" s="1358"/>
      <c r="X11" s="1358"/>
      <c r="Y11" s="1358"/>
    </row>
    <row r="12" spans="1:25" s="1" customFormat="1" ht="14.4" customHeight="1" x14ac:dyDescent="0.25">
      <c r="A12" s="814"/>
      <c r="B12" s="1358" t="s">
        <v>612</v>
      </c>
      <c r="C12" s="1358"/>
      <c r="D12" s="1358"/>
      <c r="E12" s="1358"/>
      <c r="F12" s="1358"/>
      <c r="G12" s="1358"/>
      <c r="H12" s="1358"/>
      <c r="I12" s="1358"/>
      <c r="J12" s="1358"/>
      <c r="K12" s="1358"/>
      <c r="L12" s="1358"/>
      <c r="M12" s="1358"/>
      <c r="N12" s="1358"/>
      <c r="O12" s="1358"/>
      <c r="P12" s="1358"/>
      <c r="Q12" s="1358"/>
      <c r="R12" s="1358"/>
      <c r="S12" s="1358"/>
      <c r="T12" s="1358"/>
      <c r="U12" s="1358"/>
      <c r="V12" s="1358"/>
      <c r="W12" s="1358"/>
      <c r="X12" s="1358"/>
      <c r="Y12" s="1358"/>
    </row>
    <row r="13" spans="1:25" s="1" customFormat="1" ht="13.5" customHeight="1" x14ac:dyDescent="0.25">
      <c r="A13" s="814"/>
      <c r="B13" s="1357" t="s">
        <v>606</v>
      </c>
      <c r="C13" s="1357"/>
      <c r="D13" s="1357"/>
      <c r="E13" s="1357"/>
      <c r="F13" s="1357"/>
      <c r="G13" s="1357"/>
      <c r="H13" s="1357"/>
      <c r="I13" s="1357"/>
      <c r="J13" s="1357"/>
      <c r="K13" s="1357"/>
      <c r="L13" s="1357"/>
      <c r="M13" s="1357"/>
      <c r="N13" s="1357"/>
      <c r="O13" s="1357"/>
      <c r="P13" s="1357"/>
      <c r="Q13" s="1357"/>
      <c r="R13" s="1357"/>
      <c r="S13" s="1357"/>
      <c r="T13" s="1358"/>
      <c r="U13" s="1358"/>
      <c r="V13" s="1359"/>
      <c r="W13" s="1359"/>
      <c r="X13" s="1359"/>
      <c r="Y13" s="1359"/>
    </row>
    <row r="14" spans="1:25" s="1" customFormat="1" ht="13.5" customHeight="1" x14ac:dyDescent="0.25">
      <c r="A14" s="814"/>
      <c r="B14" s="1357" t="s">
        <v>607</v>
      </c>
      <c r="C14" s="1357"/>
      <c r="D14" s="1357"/>
      <c r="E14" s="1357"/>
      <c r="F14" s="1357"/>
      <c r="G14" s="1357"/>
      <c r="H14" s="1357"/>
      <c r="I14" s="1357"/>
      <c r="J14" s="1357"/>
      <c r="K14" s="1357"/>
      <c r="L14" s="1357"/>
      <c r="M14" s="1357"/>
      <c r="N14" s="1357"/>
      <c r="O14" s="1357"/>
      <c r="P14" s="1357"/>
      <c r="Q14" s="1357"/>
      <c r="R14" s="1357"/>
      <c r="S14" s="1357"/>
      <c r="T14" s="1357"/>
      <c r="U14" s="1358"/>
      <c r="V14" s="1359"/>
      <c r="W14" s="1359"/>
      <c r="X14" s="1359"/>
      <c r="Y14" s="1359"/>
    </row>
    <row r="15" spans="1:25" s="1" customFormat="1" ht="13.5" customHeight="1" x14ac:dyDescent="0.25">
      <c r="A15" s="814"/>
      <c r="B15" s="1358"/>
      <c r="C15" s="1358"/>
      <c r="D15" s="1357" t="s">
        <v>608</v>
      </c>
      <c r="E15" s="1357"/>
      <c r="F15" s="1357"/>
      <c r="G15" s="1357"/>
      <c r="H15" s="1357"/>
      <c r="I15" s="1357"/>
      <c r="J15" s="1357"/>
      <c r="K15" s="1357"/>
      <c r="L15" s="1357"/>
      <c r="M15" s="1357"/>
      <c r="N15" s="1357"/>
      <c r="O15" s="1357"/>
      <c r="P15" s="1357"/>
      <c r="Q15" s="1357"/>
      <c r="R15" s="1357"/>
      <c r="S15" s="1357"/>
      <c r="T15" s="1357"/>
      <c r="U15" s="1357"/>
      <c r="V15" s="1357"/>
      <c r="W15" s="1357"/>
      <c r="X15" s="1357"/>
      <c r="Y15" s="1357"/>
    </row>
    <row r="16" spans="1:25" s="1" customFormat="1" ht="13.5" customHeight="1" x14ac:dyDescent="0.25">
      <c r="A16" s="188" t="s">
        <v>154</v>
      </c>
      <c r="B16" s="1331" t="s">
        <v>153</v>
      </c>
      <c r="C16" s="1331"/>
      <c r="D16" s="1331"/>
      <c r="E16" s="1331"/>
      <c r="F16" s="1331"/>
      <c r="G16" s="1331"/>
      <c r="H16" s="1331"/>
      <c r="I16" s="1331"/>
      <c r="J16" s="1331"/>
      <c r="K16" s="1331"/>
      <c r="L16" s="1331"/>
      <c r="M16" s="1331"/>
      <c r="N16" s="1331"/>
      <c r="O16" s="1331"/>
      <c r="P16" s="1331"/>
      <c r="Q16" s="1331"/>
      <c r="R16" s="1331"/>
      <c r="S16" s="1331"/>
      <c r="T16" s="1331"/>
      <c r="U16" s="1331"/>
      <c r="V16" s="815"/>
      <c r="W16" s="815"/>
      <c r="X16" s="815"/>
      <c r="Y16" s="815"/>
    </row>
    <row r="17" spans="1:25" s="1" customFormat="1" ht="15" customHeight="1" x14ac:dyDescent="0.25">
      <c r="A17" s="188" t="s">
        <v>615</v>
      </c>
      <c r="B17" s="1329" t="s">
        <v>147</v>
      </c>
      <c r="C17" s="1329"/>
      <c r="D17" s="1329"/>
      <c r="E17" s="1329"/>
      <c r="F17" s="1329"/>
      <c r="G17" s="1329"/>
      <c r="H17" s="1329"/>
      <c r="I17" s="1329"/>
      <c r="J17" s="1329"/>
      <c r="K17" s="1329"/>
      <c r="L17" s="1329"/>
      <c r="M17" s="1329"/>
      <c r="N17" s="1329"/>
      <c r="O17" s="1329"/>
      <c r="P17" s="1329"/>
      <c r="Q17" s="1329"/>
      <c r="R17" s="1329"/>
      <c r="S17" s="1329"/>
      <c r="T17" s="1329"/>
      <c r="U17" s="1329"/>
      <c r="V17" s="186"/>
      <c r="W17" s="186"/>
      <c r="X17" s="186"/>
      <c r="Y17" s="186"/>
    </row>
    <row r="18" spans="1:25" s="1" customFormat="1" ht="15.75" customHeight="1" x14ac:dyDescent="0.25">
      <c r="A18" s="185"/>
      <c r="B18" s="1329" t="s">
        <v>150</v>
      </c>
      <c r="C18" s="1332"/>
      <c r="D18" s="1332"/>
      <c r="E18" s="1332"/>
      <c r="F18" s="1332"/>
      <c r="G18" s="1332"/>
      <c r="H18" s="1332"/>
      <c r="I18" s="1332"/>
      <c r="J18" s="1332"/>
      <c r="K18" s="1332"/>
      <c r="L18" s="1332"/>
      <c r="M18" s="1332"/>
      <c r="N18" s="1332"/>
      <c r="O18" s="1332"/>
      <c r="P18" s="1332"/>
      <c r="Q18" s="1332"/>
      <c r="R18" s="1332"/>
      <c r="S18" s="1332"/>
      <c r="T18" s="1332"/>
      <c r="U18" s="1332"/>
      <c r="V18" s="186"/>
      <c r="W18" s="186"/>
      <c r="X18" s="186"/>
      <c r="Y18" s="186"/>
    </row>
    <row r="19" spans="1:25" s="1" customFormat="1" ht="15.75" customHeight="1" x14ac:dyDescent="0.25">
      <c r="A19" s="185"/>
      <c r="B19" s="1331" t="s">
        <v>155</v>
      </c>
      <c r="C19" s="1331"/>
      <c r="D19" s="1331"/>
      <c r="E19" s="1331"/>
      <c r="F19" s="1331"/>
      <c r="G19" s="1331"/>
      <c r="H19" s="1331"/>
      <c r="I19" s="1331"/>
      <c r="J19" s="1331"/>
      <c r="K19" s="1331"/>
      <c r="L19" s="1331"/>
      <c r="M19" s="1331"/>
      <c r="N19" s="1331"/>
      <c r="O19" s="1331"/>
      <c r="P19" s="1331"/>
      <c r="Q19" s="1331"/>
      <c r="R19" s="1331"/>
      <c r="S19" s="1331"/>
      <c r="T19" s="1331"/>
      <c r="U19" s="1331"/>
      <c r="V19" s="186"/>
      <c r="W19" s="186"/>
      <c r="X19" s="186"/>
      <c r="Y19" s="186"/>
    </row>
    <row r="20" spans="1:25" s="1" customFormat="1" ht="21" customHeight="1" x14ac:dyDescent="0.25">
      <c r="A20" s="1332"/>
      <c r="B20" s="1332"/>
      <c r="C20" s="1332"/>
      <c r="D20" s="1332"/>
      <c r="E20" s="1332"/>
      <c r="F20" s="1332"/>
      <c r="G20" s="1332"/>
      <c r="H20" s="1332"/>
      <c r="I20" s="1332"/>
      <c r="J20" s="1332"/>
      <c r="K20" s="1332"/>
      <c r="L20" s="1332"/>
      <c r="M20" s="1332"/>
      <c r="N20" s="1332"/>
      <c r="O20" s="1332"/>
      <c r="P20" s="1332"/>
      <c r="Q20" s="1332"/>
      <c r="R20" s="1332"/>
      <c r="S20" s="1332"/>
      <c r="T20" s="1332"/>
      <c r="U20" s="1332"/>
      <c r="V20" s="173"/>
      <c r="W20" s="173"/>
      <c r="X20" s="173"/>
      <c r="Y20" s="173"/>
    </row>
    <row r="21" spans="1:25" s="1" customFormat="1" ht="16.5" customHeight="1" x14ac:dyDescent="0.25">
      <c r="A21" s="1330" t="s">
        <v>619</v>
      </c>
      <c r="B21" s="1330"/>
      <c r="C21" s="1330"/>
      <c r="D21" s="1330"/>
      <c r="E21" s="1330"/>
      <c r="F21" s="1330"/>
      <c r="G21" s="1330"/>
      <c r="H21" s="1330"/>
      <c r="I21" s="1330"/>
      <c r="J21" s="1330"/>
      <c r="K21" s="1330"/>
      <c r="L21" s="1330"/>
      <c r="M21" s="1330"/>
      <c r="N21" s="1330"/>
      <c r="O21" s="1330"/>
      <c r="P21" s="1330"/>
      <c r="Q21" s="1330"/>
      <c r="R21" s="1330"/>
      <c r="S21" s="1330"/>
      <c r="T21" s="1330"/>
      <c r="U21" s="1330"/>
      <c r="V21" s="173"/>
      <c r="W21" s="173"/>
      <c r="X21" s="173"/>
      <c r="Y21" s="173"/>
    </row>
    <row r="22" spans="1:25" s="1" customFormat="1" ht="18" customHeight="1" x14ac:dyDescent="0.25">
      <c r="A22" s="187"/>
      <c r="B22" s="1331" t="s">
        <v>152</v>
      </c>
      <c r="C22" s="1335"/>
      <c r="D22" s="1335"/>
      <c r="E22" s="1335"/>
      <c r="F22" s="1335"/>
      <c r="G22" s="1335"/>
      <c r="H22" s="1335"/>
      <c r="I22" s="1335"/>
      <c r="J22" s="1335"/>
      <c r="K22" s="1335"/>
      <c r="L22" s="1335"/>
      <c r="M22" s="1335"/>
      <c r="N22" s="1335"/>
      <c r="O22" s="1335"/>
      <c r="P22" s="1335"/>
      <c r="Q22" s="1335"/>
      <c r="R22" s="1335"/>
      <c r="S22" s="1335"/>
      <c r="T22" s="1335"/>
      <c r="U22" s="1335"/>
      <c r="V22" s="173"/>
      <c r="W22" s="173"/>
      <c r="X22" s="173"/>
      <c r="Y22" s="173"/>
    </row>
    <row r="23" spans="1:25" s="1" customFormat="1" ht="18" customHeight="1" x14ac:dyDescent="0.25">
      <c r="A23" s="185"/>
      <c r="B23" s="1329" t="s">
        <v>156</v>
      </c>
      <c r="C23" s="1329"/>
      <c r="D23" s="1329"/>
      <c r="E23" s="1329"/>
      <c r="F23" s="1329"/>
      <c r="G23" s="1329"/>
      <c r="H23" s="1329"/>
      <c r="I23" s="1329"/>
      <c r="J23" s="1329"/>
      <c r="K23" s="1329"/>
      <c r="L23" s="1329"/>
      <c r="M23" s="1329"/>
      <c r="N23" s="1329"/>
      <c r="O23" s="1329"/>
      <c r="P23" s="1329"/>
      <c r="Q23" s="1329"/>
      <c r="R23" s="1329"/>
      <c r="S23" s="1329"/>
      <c r="T23" s="1329"/>
      <c r="U23" s="1329"/>
      <c r="V23" s="173"/>
      <c r="W23" s="173"/>
      <c r="X23" s="173"/>
      <c r="Y23" s="173"/>
    </row>
    <row r="24" spans="1:25" s="1" customFormat="1" ht="23.25" customHeight="1" x14ac:dyDescent="0.25">
      <c r="A24" s="1335"/>
      <c r="B24" s="1335"/>
      <c r="C24" s="1335"/>
      <c r="D24" s="1335"/>
      <c r="E24" s="1335"/>
      <c r="F24" s="1335"/>
      <c r="G24" s="1335"/>
      <c r="H24" s="1335"/>
      <c r="I24" s="1335"/>
      <c r="J24" s="1335"/>
      <c r="K24" s="1335"/>
      <c r="L24" s="1335"/>
      <c r="M24" s="1335"/>
      <c r="N24" s="1335"/>
      <c r="O24" s="1335"/>
      <c r="P24" s="1335"/>
      <c r="Q24" s="1335"/>
      <c r="R24" s="1335"/>
      <c r="S24" s="1335"/>
      <c r="T24" s="1335"/>
      <c r="U24" s="1335"/>
      <c r="V24" s="173"/>
      <c r="W24" s="173"/>
      <c r="X24" s="173"/>
      <c r="Y24" s="173"/>
    </row>
    <row r="25" spans="1:25" s="1" customFormat="1" ht="15.75" customHeight="1" x14ac:dyDescent="0.25">
      <c r="A25" s="1330" t="s">
        <v>604</v>
      </c>
      <c r="B25" s="1330"/>
      <c r="C25" s="1330"/>
      <c r="D25" s="1330"/>
      <c r="E25" s="1330"/>
      <c r="F25" s="1330"/>
      <c r="G25" s="1330"/>
      <c r="H25" s="1330"/>
      <c r="I25" s="1330"/>
      <c r="J25" s="1330"/>
      <c r="K25" s="1330"/>
      <c r="L25" s="1330"/>
      <c r="M25" s="1330"/>
      <c r="N25" s="1330"/>
      <c r="O25" s="1330"/>
      <c r="P25" s="1330"/>
      <c r="Q25" s="1330"/>
      <c r="R25" s="1330"/>
      <c r="S25" s="1330"/>
      <c r="T25" s="1330"/>
      <c r="U25" s="1330"/>
      <c r="V25" s="173"/>
      <c r="W25" s="173"/>
      <c r="X25" s="173"/>
      <c r="Y25" s="173"/>
    </row>
    <row r="26" spans="1:25" s="1" customFormat="1" ht="15" customHeight="1" x14ac:dyDescent="0.25">
      <c r="A26" s="173"/>
      <c r="B26" s="1362" t="s">
        <v>149</v>
      </c>
      <c r="C26" s="1363"/>
      <c r="D26" s="1363"/>
      <c r="E26" s="1363"/>
      <c r="F26" s="1363"/>
      <c r="G26" s="1363"/>
      <c r="H26" s="1363"/>
      <c r="I26" s="1363"/>
      <c r="J26" s="1363"/>
      <c r="K26" s="1363"/>
      <c r="L26" s="1363"/>
      <c r="M26" s="1363"/>
      <c r="N26" s="1363"/>
      <c r="O26" s="1363"/>
      <c r="P26" s="1363"/>
      <c r="Q26" s="1363"/>
      <c r="R26" s="1363"/>
      <c r="S26" s="1363"/>
      <c r="T26" s="1363"/>
      <c r="U26" s="1363"/>
      <c r="V26" s="173"/>
      <c r="W26" s="173"/>
      <c r="X26" s="173"/>
      <c r="Y26" s="173"/>
    </row>
    <row r="27" spans="1:25" s="1" customFormat="1" ht="18" customHeight="1" x14ac:dyDescent="0.25">
      <c r="A27" s="1364"/>
      <c r="B27" s="1362" t="s">
        <v>148</v>
      </c>
      <c r="C27" s="1362"/>
      <c r="D27" s="1362"/>
      <c r="E27" s="1362"/>
      <c r="F27" s="1362"/>
      <c r="G27" s="1362"/>
      <c r="H27" s="1362"/>
      <c r="I27" s="1362"/>
      <c r="J27" s="1362"/>
      <c r="K27" s="1362"/>
      <c r="L27" s="1362"/>
      <c r="M27" s="1362"/>
      <c r="N27" s="1362"/>
      <c r="O27" s="1362"/>
      <c r="P27" s="1362"/>
      <c r="Q27" s="1362"/>
      <c r="R27" s="1362"/>
      <c r="S27" s="1362"/>
      <c r="T27" s="1362"/>
      <c r="U27" s="1362"/>
    </row>
    <row r="28" spans="1:25" s="1" customFormat="1" ht="21" customHeight="1" x14ac:dyDescent="0.25">
      <c r="A28" s="1332"/>
      <c r="B28" s="1332"/>
      <c r="C28" s="1332"/>
      <c r="D28" s="1332"/>
      <c r="E28" s="1332"/>
      <c r="F28" s="1332"/>
      <c r="G28" s="1332"/>
      <c r="H28" s="1332"/>
      <c r="I28" s="1332"/>
      <c r="J28" s="1332"/>
      <c r="K28" s="1332"/>
      <c r="L28" s="1332"/>
      <c r="M28" s="1332"/>
      <c r="N28" s="1332"/>
      <c r="O28" s="1332"/>
      <c r="P28" s="1332"/>
      <c r="Q28" s="1332"/>
      <c r="R28" s="1332"/>
      <c r="S28" s="1332"/>
      <c r="T28" s="1332"/>
      <c r="U28" s="1332"/>
      <c r="V28" s="173"/>
      <c r="W28" s="173"/>
      <c r="X28" s="173"/>
      <c r="Y28" s="173"/>
    </row>
    <row r="29" spans="1:25" x14ac:dyDescent="0.25">
      <c r="A29" s="1330" t="s">
        <v>605</v>
      </c>
      <c r="B29" s="1330"/>
      <c r="C29" s="1330"/>
      <c r="D29" s="1330"/>
      <c r="E29" s="1330"/>
      <c r="F29" s="1330"/>
      <c r="G29" s="1330"/>
      <c r="H29" s="1330"/>
      <c r="I29" s="1330"/>
      <c r="J29" s="1330"/>
      <c r="K29" s="1330"/>
      <c r="L29" s="1330"/>
      <c r="M29" s="1330"/>
      <c r="N29" s="1330"/>
      <c r="O29" s="1330"/>
      <c r="P29" s="1330"/>
      <c r="Q29" s="1330"/>
      <c r="R29" s="1330"/>
      <c r="S29" s="1330"/>
      <c r="T29" s="1330"/>
      <c r="U29" s="1330"/>
    </row>
  </sheetData>
  <mergeCells count="26">
    <mergeCell ref="A6:U6"/>
    <mergeCell ref="A7:Y7"/>
    <mergeCell ref="A28:U28"/>
    <mergeCell ref="A29:U29"/>
    <mergeCell ref="B13:S13"/>
    <mergeCell ref="B14:T14"/>
    <mergeCell ref="D15:Y15"/>
    <mergeCell ref="B27:U27"/>
    <mergeCell ref="B18:U18"/>
    <mergeCell ref="A3:U3"/>
    <mergeCell ref="A1:Q1"/>
    <mergeCell ref="A5:V5"/>
    <mergeCell ref="B17:U17"/>
    <mergeCell ref="A25:U25"/>
    <mergeCell ref="B26:U26"/>
    <mergeCell ref="A21:U21"/>
    <mergeCell ref="B23:U23"/>
    <mergeCell ref="A20:U20"/>
    <mergeCell ref="B22:U22"/>
    <mergeCell ref="A24:U24"/>
    <mergeCell ref="A4:U4"/>
    <mergeCell ref="B16:U16"/>
    <mergeCell ref="B19:U19"/>
    <mergeCell ref="B8:Y8"/>
    <mergeCell ref="B10:Y10"/>
    <mergeCell ref="B9:Y9"/>
  </mergeCells>
  <hyperlinks>
    <hyperlink ref="B17" r:id="rId1" xr:uid="{B712C63D-6B97-43BC-907A-F77457322776}"/>
    <hyperlink ref="B27" r:id="rId2" xr:uid="{C36D1EC3-3BEA-4350-990B-30192A65AD29}"/>
    <hyperlink ref="B26" r:id="rId3" xr:uid="{361EEED9-03BE-4A9E-BF7C-5317E0E361FF}"/>
    <hyperlink ref="B18" r:id="rId4" xr:uid="{8392AE39-8B84-4CB3-B46D-202EAC7BA90F}"/>
    <hyperlink ref="B22" r:id="rId5" xr:uid="{09FBEEB7-FD7B-4C65-8B07-C72ED3390EE4}"/>
    <hyperlink ref="B16" r:id="rId6" xr:uid="{3392EC77-73BA-4C8F-B9A5-DF2E9E702955}"/>
    <hyperlink ref="B19" r:id="rId7" xr:uid="{A74617BB-7117-4EBB-9167-99E3B73498AC}"/>
    <hyperlink ref="B23" r:id="rId8" xr:uid="{E883C8F0-BF83-4F10-BD91-A99C105FB2BB}"/>
  </hyperlinks>
  <pageMargins left="0.7" right="0.7" top="0.75" bottom="0.75" header="0.3" footer="0.3"/>
  <pageSetup orientation="portrait" horizontalDpi="1200" verticalDpi="1200"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499984740745262"/>
  </sheetPr>
  <dimension ref="A2:AK16"/>
  <sheetViews>
    <sheetView showGridLines="0" workbookViewId="0">
      <selection activeCell="N27" sqref="N27"/>
    </sheetView>
  </sheetViews>
  <sheetFormatPr defaultRowHeight="13.2" x14ac:dyDescent="0.25"/>
  <cols>
    <col min="1" max="1" width="22.109375" customWidth="1"/>
    <col min="2" max="2" width="17.109375" customWidth="1"/>
    <col min="4" max="4" width="9.6640625" customWidth="1"/>
  </cols>
  <sheetData>
    <row r="2" spans="1:37" ht="12.75" customHeight="1" x14ac:dyDescent="0.25">
      <c r="A2" s="1332" t="s">
        <v>475</v>
      </c>
      <c r="B2" s="1332"/>
      <c r="C2" s="1332"/>
      <c r="D2" s="1332"/>
      <c r="E2" s="1332"/>
      <c r="F2" s="1332"/>
      <c r="G2" s="1332"/>
      <c r="H2" s="1332"/>
      <c r="I2" s="1332"/>
      <c r="J2" s="1332"/>
      <c r="K2" s="1332"/>
      <c r="L2" s="1332"/>
      <c r="M2" s="1332"/>
      <c r="N2" s="1332"/>
      <c r="O2" s="1332"/>
      <c r="P2" s="1332"/>
      <c r="Q2" s="1332"/>
      <c r="R2" s="1332"/>
      <c r="S2" s="1332"/>
      <c r="T2" s="1332"/>
      <c r="U2" s="1332"/>
      <c r="V2" s="1332"/>
      <c r="W2" s="1332"/>
      <c r="X2" s="1332"/>
      <c r="Y2" s="18"/>
      <c r="Z2" s="18"/>
      <c r="AA2" s="18"/>
      <c r="AB2" s="18"/>
      <c r="AC2" s="18"/>
      <c r="AD2" s="18"/>
      <c r="AE2" s="2"/>
      <c r="AF2" s="2"/>
      <c r="AG2" s="2"/>
      <c r="AH2" s="2"/>
      <c r="AK2" s="20"/>
    </row>
    <row r="3" spans="1:37" ht="12.75" customHeight="1" x14ac:dyDescent="0.25">
      <c r="A3" s="1332"/>
      <c r="B3" s="1332"/>
      <c r="C3" s="1332"/>
      <c r="D3" s="1332"/>
      <c r="E3" s="1332"/>
      <c r="F3" s="1332"/>
      <c r="G3" s="1332"/>
      <c r="H3" s="1332"/>
      <c r="I3" s="1332"/>
      <c r="J3" s="1332"/>
      <c r="K3" s="1332"/>
      <c r="L3" s="1332"/>
      <c r="M3" s="1332"/>
      <c r="N3" s="1332"/>
      <c r="O3" s="1332"/>
      <c r="P3" s="1332"/>
      <c r="Q3" s="1332"/>
      <c r="R3" s="1332"/>
      <c r="S3" s="1332"/>
      <c r="T3" s="1332"/>
      <c r="U3" s="1332"/>
      <c r="V3" s="1332"/>
      <c r="W3" s="1332"/>
      <c r="X3" s="1332"/>
      <c r="Y3" s="12"/>
      <c r="Z3" s="12"/>
      <c r="AA3" s="12"/>
      <c r="AB3" s="12"/>
      <c r="AC3" s="12"/>
      <c r="AD3" s="12"/>
      <c r="AE3" s="2"/>
      <c r="AF3" s="2"/>
      <c r="AG3" s="2"/>
      <c r="AH3" s="2"/>
      <c r="AK3" s="20"/>
    </row>
    <row r="4" spans="1:37" ht="12.75" customHeight="1" x14ac:dyDescent="0.25">
      <c r="A4" s="12"/>
      <c r="B4" s="12"/>
      <c r="C4" s="12"/>
      <c r="D4" s="12"/>
      <c r="E4" s="12"/>
      <c r="F4" s="12"/>
      <c r="G4" s="12"/>
      <c r="H4" s="12"/>
      <c r="I4" s="12"/>
      <c r="J4" s="12"/>
      <c r="K4" s="12"/>
      <c r="L4" s="12"/>
      <c r="M4" s="12"/>
      <c r="N4" s="12"/>
      <c r="O4" s="12"/>
      <c r="P4" s="12"/>
      <c r="Q4" s="18"/>
      <c r="R4" s="18"/>
      <c r="S4" s="12"/>
      <c r="T4" s="12"/>
      <c r="U4" s="12"/>
      <c r="V4" s="12"/>
      <c r="W4" s="12"/>
      <c r="X4" s="12"/>
      <c r="Y4" s="12"/>
      <c r="Z4" s="12"/>
      <c r="AA4" s="12"/>
      <c r="AB4" s="12"/>
      <c r="AC4" s="12"/>
      <c r="AD4" s="12"/>
      <c r="AE4" s="2"/>
      <c r="AF4" s="2"/>
      <c r="AG4" s="2"/>
      <c r="AH4" s="2"/>
      <c r="AK4" s="20"/>
    </row>
    <row r="5" spans="1:37" ht="7.5" customHeight="1" x14ac:dyDescent="0.25">
      <c r="A5" s="26"/>
      <c r="B5" s="19"/>
      <c r="C5" s="19"/>
      <c r="D5" s="19"/>
      <c r="E5" s="25"/>
      <c r="F5" s="19"/>
      <c r="G5" s="19"/>
      <c r="H5" s="19"/>
      <c r="I5" s="19"/>
      <c r="J5" s="19"/>
      <c r="K5" s="19"/>
      <c r="L5" s="19"/>
      <c r="M5" s="19"/>
      <c r="N5" s="19"/>
      <c r="O5" s="19"/>
      <c r="P5" s="19"/>
      <c r="Q5" s="19"/>
      <c r="R5" s="19"/>
      <c r="S5" s="19"/>
      <c r="T5" s="19"/>
      <c r="U5" s="19"/>
      <c r="V5" s="19"/>
      <c r="W5" s="19"/>
      <c r="X5" s="19"/>
      <c r="Y5" s="19"/>
      <c r="Z5" s="19"/>
      <c r="AA5" s="19"/>
      <c r="AB5" s="12"/>
      <c r="AC5" s="12"/>
      <c r="AD5" s="12"/>
      <c r="AE5" s="2"/>
      <c r="AF5" s="2"/>
      <c r="AG5" s="2"/>
      <c r="AH5" s="2"/>
      <c r="AK5" s="20"/>
    </row>
    <row r="6" spans="1:37" ht="13.8" x14ac:dyDescent="0.25">
      <c r="A6" s="22" t="s">
        <v>82</v>
      </c>
      <c r="B6" s="19"/>
      <c r="C6" s="19"/>
      <c r="D6" s="19"/>
      <c r="E6" s="25"/>
      <c r="F6" s="19"/>
      <c r="G6" s="19"/>
      <c r="H6" s="19"/>
      <c r="I6" s="19"/>
      <c r="J6" s="19"/>
      <c r="K6" s="19"/>
      <c r="L6" s="19"/>
      <c r="M6" s="19"/>
      <c r="N6" s="19"/>
      <c r="O6" s="19"/>
      <c r="P6" s="19"/>
      <c r="Q6" s="19"/>
      <c r="R6" s="19"/>
      <c r="S6" s="19"/>
      <c r="T6" s="19"/>
      <c r="U6" s="19"/>
      <c r="V6" s="19"/>
      <c r="W6" s="19"/>
      <c r="X6" s="19"/>
      <c r="Y6" s="19"/>
      <c r="Z6" s="19"/>
      <c r="AA6" s="19"/>
      <c r="AB6" s="12"/>
      <c r="AC6" s="12"/>
      <c r="AD6" s="12"/>
      <c r="AE6" s="2"/>
      <c r="AF6" s="2"/>
      <c r="AG6" s="2"/>
      <c r="AH6" s="2"/>
      <c r="AK6" s="20"/>
    </row>
    <row r="7" spans="1:37" ht="16.5" hidden="1" customHeight="1" x14ac:dyDescent="0.25">
      <c r="A7" s="23" t="s">
        <v>83</v>
      </c>
      <c r="B7" s="6" t="s">
        <v>84</v>
      </c>
      <c r="C7" s="19"/>
      <c r="D7" s="19"/>
      <c r="E7" s="19"/>
      <c r="F7" s="19"/>
      <c r="G7" s="19"/>
      <c r="H7" s="19"/>
      <c r="I7" s="19"/>
      <c r="J7" s="19"/>
      <c r="K7" s="19"/>
      <c r="L7" s="19"/>
      <c r="M7" s="19"/>
      <c r="N7" s="19"/>
      <c r="O7" s="19"/>
      <c r="P7" s="19"/>
      <c r="Q7" s="19"/>
      <c r="R7" s="19"/>
      <c r="S7" s="19"/>
      <c r="T7" s="19"/>
      <c r="U7" s="19"/>
      <c r="V7" s="19"/>
      <c r="W7" s="19"/>
      <c r="X7" s="19"/>
      <c r="Y7" s="19"/>
      <c r="Z7" s="19"/>
      <c r="AA7" s="19"/>
      <c r="AB7" s="12"/>
      <c r="AC7" s="12"/>
      <c r="AD7" s="12"/>
      <c r="AE7" s="2"/>
      <c r="AF7" s="2"/>
      <c r="AG7" s="2"/>
      <c r="AH7" s="2"/>
      <c r="AK7" s="20"/>
    </row>
    <row r="8" spans="1:37" ht="3.75" customHeight="1" x14ac:dyDescent="0.25">
      <c r="A8" s="23"/>
      <c r="B8" s="6"/>
      <c r="C8" s="19"/>
      <c r="D8" s="19"/>
      <c r="E8" s="19"/>
      <c r="F8" s="19"/>
      <c r="G8" s="19"/>
      <c r="H8" s="19"/>
      <c r="I8" s="19"/>
      <c r="J8" s="19"/>
      <c r="K8" s="19"/>
      <c r="L8" s="19"/>
      <c r="M8" s="19"/>
      <c r="N8" s="19"/>
      <c r="O8" s="19"/>
      <c r="P8" s="19"/>
      <c r="Q8" s="19"/>
      <c r="R8" s="19"/>
      <c r="S8" s="19"/>
      <c r="T8" s="19"/>
      <c r="U8" s="19"/>
      <c r="V8" s="19"/>
      <c r="W8" s="19"/>
      <c r="X8" s="19"/>
      <c r="Y8" s="19"/>
      <c r="Z8" s="19"/>
      <c r="AA8" s="19"/>
      <c r="AB8" s="12"/>
      <c r="AC8" s="12"/>
      <c r="AD8" s="12"/>
      <c r="AE8" s="2"/>
      <c r="AF8" s="2"/>
      <c r="AG8" s="2"/>
      <c r="AH8" s="2"/>
      <c r="AK8" s="20"/>
    </row>
    <row r="9" spans="1:37" ht="13.8" x14ac:dyDescent="0.25">
      <c r="A9" s="1365" t="s">
        <v>471</v>
      </c>
      <c r="B9" s="1" t="s">
        <v>472</v>
      </c>
      <c r="C9" s="19"/>
      <c r="D9" s="19"/>
      <c r="E9" s="19"/>
      <c r="F9" s="19"/>
      <c r="G9" s="19"/>
      <c r="H9" s="19"/>
      <c r="I9" s="19"/>
      <c r="J9" s="19"/>
      <c r="K9" s="19"/>
      <c r="L9" s="19"/>
      <c r="M9" s="19"/>
      <c r="N9" s="19"/>
      <c r="O9" s="19"/>
      <c r="P9" s="19"/>
      <c r="Q9" s="19"/>
      <c r="R9" s="19"/>
      <c r="S9" s="19"/>
      <c r="T9" s="19"/>
      <c r="U9" s="19"/>
      <c r="V9" s="19"/>
      <c r="W9" s="19"/>
      <c r="X9" s="19"/>
      <c r="Y9" s="19"/>
      <c r="Z9" s="19"/>
      <c r="AA9" s="19"/>
      <c r="AB9" s="12"/>
      <c r="AC9" s="12"/>
      <c r="AD9" s="12"/>
      <c r="AE9" s="2"/>
      <c r="AF9" s="2"/>
      <c r="AG9" s="2"/>
      <c r="AH9" s="2"/>
      <c r="AK9" s="20"/>
    </row>
    <row r="12" spans="1:37" ht="12.75" customHeight="1" x14ac:dyDescent="0.25">
      <c r="A12" s="20" t="s">
        <v>85</v>
      </c>
      <c r="B12" s="1336" t="s">
        <v>590</v>
      </c>
      <c r="C12" s="1336"/>
      <c r="D12" s="1336"/>
      <c r="E12" s="1336"/>
      <c r="F12" s="1336"/>
      <c r="G12" s="1336"/>
      <c r="H12" s="1336"/>
      <c r="I12" s="1336"/>
      <c r="J12" s="1336"/>
      <c r="K12" s="1336"/>
      <c r="L12" s="1336"/>
      <c r="M12" s="1336"/>
      <c r="N12" s="1336"/>
      <c r="O12" s="1336"/>
      <c r="P12" s="1336"/>
      <c r="Q12" s="1336"/>
      <c r="R12" s="1336"/>
      <c r="S12" s="1336"/>
      <c r="T12" s="1336"/>
      <c r="U12" s="1336"/>
    </row>
    <row r="13" spans="1:37" x14ac:dyDescent="0.25">
      <c r="B13" s="1336"/>
      <c r="C13" s="1336"/>
      <c r="D13" s="1336"/>
      <c r="E13" s="1336"/>
      <c r="F13" s="1336"/>
      <c r="G13" s="1336"/>
      <c r="H13" s="1336"/>
      <c r="I13" s="1336"/>
      <c r="J13" s="1336"/>
      <c r="K13" s="1336"/>
      <c r="L13" s="1336"/>
      <c r="M13" s="1336"/>
      <c r="N13" s="1336"/>
      <c r="O13" s="1336"/>
      <c r="P13" s="1336"/>
      <c r="Q13" s="1336"/>
      <c r="R13" s="1336"/>
      <c r="S13" s="1336"/>
      <c r="T13" s="1336"/>
      <c r="U13" s="1336"/>
    </row>
    <row r="14" spans="1:37" ht="13.2" customHeight="1" x14ac:dyDescent="0.25">
      <c r="B14" s="1336"/>
      <c r="C14" s="1336"/>
      <c r="D14" s="1336"/>
      <c r="E14" s="1336"/>
      <c r="F14" s="1336"/>
      <c r="G14" s="1336"/>
      <c r="H14" s="1336"/>
      <c r="I14" s="1336"/>
      <c r="J14" s="1336"/>
      <c r="K14" s="1336"/>
      <c r="L14" s="1336"/>
      <c r="M14" s="1336"/>
      <c r="N14" s="1336"/>
      <c r="O14" s="1336"/>
      <c r="P14" s="1336"/>
      <c r="Q14" s="1336"/>
      <c r="R14" s="1336"/>
      <c r="S14" s="1336"/>
      <c r="T14" s="1336"/>
      <c r="U14" s="1336"/>
    </row>
    <row r="15" spans="1:37" x14ac:dyDescent="0.25">
      <c r="B15" s="1336" t="s">
        <v>591</v>
      </c>
      <c r="C15" s="1336"/>
      <c r="D15" s="1336"/>
      <c r="E15" s="1336"/>
      <c r="F15" s="1336"/>
      <c r="G15" s="1336"/>
      <c r="H15" s="1336"/>
      <c r="I15" s="1336"/>
      <c r="J15" s="1336"/>
      <c r="K15" s="1336"/>
      <c r="L15" s="1336"/>
      <c r="M15" s="1336"/>
      <c r="N15" s="1336"/>
      <c r="O15" s="1336"/>
      <c r="P15" s="1336"/>
      <c r="Q15" s="1336"/>
      <c r="R15" s="1336"/>
      <c r="S15" s="1336"/>
      <c r="T15" s="1336"/>
      <c r="U15" s="1336"/>
    </row>
    <row r="16" spans="1:37" x14ac:dyDescent="0.25">
      <c r="B16" s="1337" t="s">
        <v>592</v>
      </c>
      <c r="C16" s="1338"/>
      <c r="D16" s="1338"/>
      <c r="E16" s="1338"/>
      <c r="F16" s="1338"/>
      <c r="G16" s="1338"/>
      <c r="H16" s="1338"/>
      <c r="I16" s="1338"/>
      <c r="J16" s="1338"/>
      <c r="K16" s="1338"/>
      <c r="L16" s="1338"/>
      <c r="M16" s="1338"/>
      <c r="N16" s="1338"/>
      <c r="O16" s="1338"/>
      <c r="P16" s="1338"/>
      <c r="Q16" s="1338"/>
      <c r="R16" s="1338"/>
      <c r="S16" s="1338"/>
      <c r="T16" s="1338"/>
      <c r="U16" s="1338"/>
    </row>
  </sheetData>
  <mergeCells count="4">
    <mergeCell ref="B12:U14"/>
    <mergeCell ref="A2:X3"/>
    <mergeCell ref="B16:U16"/>
    <mergeCell ref="B15:U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3399"/>
    <pageSetUpPr fitToPage="1"/>
  </sheetPr>
  <dimension ref="A1:BD241"/>
  <sheetViews>
    <sheetView zoomScaleNormal="100" workbookViewId="0">
      <pane ySplit="14" topLeftCell="A15" activePane="bottomLeft" state="frozen"/>
      <selection pane="bottomLeft" activeCell="E9" sqref="E9:AH15"/>
    </sheetView>
  </sheetViews>
  <sheetFormatPr defaultColWidth="9.109375" defaultRowHeight="13.8" x14ac:dyDescent="0.3"/>
  <cols>
    <col min="1" max="1" width="4.5546875" style="389" customWidth="1"/>
    <col min="2" max="2" width="33.6640625" style="389" customWidth="1"/>
    <col min="3" max="3" width="29.6640625" style="389" customWidth="1"/>
    <col min="4" max="4" width="11.6640625" style="389" customWidth="1"/>
    <col min="5" max="5" width="10" style="389" customWidth="1"/>
    <col min="6" max="6" width="8.44140625" style="389" customWidth="1"/>
    <col min="7" max="7" width="9.88671875" style="389" customWidth="1"/>
    <col min="8" max="8" width="9.109375" style="389" customWidth="1"/>
    <col min="9" max="9" width="10.44140625" style="389" customWidth="1"/>
    <col min="10" max="10" width="12.5546875" style="389" customWidth="1"/>
    <col min="11" max="11" width="18.6640625" style="389" customWidth="1"/>
    <col min="12" max="12" width="12.88671875" style="389" customWidth="1"/>
    <col min="13" max="13" width="0.88671875" style="389" customWidth="1"/>
    <col min="14" max="14" width="10" style="389" customWidth="1"/>
    <col min="15" max="15" width="5.5546875" style="389" bestFit="1" customWidth="1"/>
    <col min="16" max="16" width="10.6640625" style="389" bestFit="1" customWidth="1"/>
    <col min="17" max="17" width="0.88671875" style="389" customWidth="1"/>
    <col min="18" max="18" width="8.6640625" style="389" customWidth="1"/>
    <col min="19" max="19" width="5.5546875" style="389" customWidth="1"/>
    <col min="20" max="20" width="12.33203125" style="389" customWidth="1"/>
    <col min="21" max="21" width="0.77734375" style="389" customWidth="1"/>
    <col min="22" max="22" width="8" style="389" customWidth="1"/>
    <col min="23" max="23" width="5.5546875" style="389" customWidth="1"/>
    <col min="24" max="24" width="12.109375" style="389" customWidth="1"/>
    <col min="25" max="25" width="0.77734375" style="389" customWidth="1"/>
    <col min="26" max="26" width="8" style="389" customWidth="1"/>
    <col min="27" max="27" width="5.5546875" style="389" customWidth="1"/>
    <col min="28" max="28" width="12.109375" style="389" customWidth="1"/>
    <col min="29" max="29" width="0.6640625" style="389" customWidth="1"/>
    <col min="30" max="30" width="7.88671875" style="389" customWidth="1"/>
    <col min="31" max="31" width="5.5546875" style="389" customWidth="1"/>
    <col min="32" max="32" width="12.5546875" style="389" customWidth="1"/>
    <col min="33" max="33" width="0.6640625" style="389" customWidth="1"/>
    <col min="34" max="34" width="20.44140625" style="389" customWidth="1"/>
    <col min="35" max="16384" width="9.109375" style="389"/>
  </cols>
  <sheetData>
    <row r="1" spans="1:36" ht="56.25" customHeight="1" thickBot="1" x14ac:dyDescent="0.35">
      <c r="A1" s="1203" t="s">
        <v>653</v>
      </c>
      <c r="B1" s="1204"/>
      <c r="C1" s="1204"/>
      <c r="D1" s="1204"/>
      <c r="E1" s="1204"/>
      <c r="F1" s="1204"/>
      <c r="G1" s="1204"/>
      <c r="H1" s="1204"/>
      <c r="I1" s="1204"/>
      <c r="J1" s="1204"/>
      <c r="K1" s="1204"/>
      <c r="L1" s="1204"/>
      <c r="M1" s="1204"/>
      <c r="N1" s="1204"/>
      <c r="O1" s="1204"/>
      <c r="P1" s="1204"/>
      <c r="Q1" s="1204"/>
      <c r="R1" s="1204"/>
      <c r="S1" s="1204"/>
      <c r="T1" s="1204"/>
      <c r="U1" s="1204"/>
      <c r="V1" s="1204"/>
      <c r="W1" s="1204"/>
      <c r="X1" s="1204"/>
      <c r="Y1" s="1204"/>
      <c r="Z1" s="1204"/>
      <c r="AA1" s="1204"/>
      <c r="AB1" s="1204"/>
      <c r="AC1" s="1204"/>
      <c r="AD1" s="1204"/>
      <c r="AE1" s="1204"/>
      <c r="AF1" s="1204"/>
      <c r="AG1" s="1204"/>
      <c r="AH1" s="1205"/>
      <c r="AI1" s="957"/>
      <c r="AJ1" s="957"/>
    </row>
    <row r="2" spans="1:36" ht="3" customHeight="1" x14ac:dyDescent="0.35">
      <c r="A2" s="390"/>
      <c r="B2" s="390"/>
      <c r="O2" s="391"/>
      <c r="P2" s="391"/>
      <c r="AI2" s="957"/>
      <c r="AJ2" s="957"/>
    </row>
    <row r="3" spans="1:36" ht="18" customHeight="1" x14ac:dyDescent="0.3">
      <c r="A3" s="1206" t="s">
        <v>596</v>
      </c>
      <c r="B3" s="1207"/>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8"/>
      <c r="AI3" s="957"/>
      <c r="AJ3" s="957"/>
    </row>
    <row r="4" spans="1:36" ht="15.75" customHeight="1" x14ac:dyDescent="0.3">
      <c r="A4" s="1229" t="s">
        <v>561</v>
      </c>
      <c r="B4" s="1230"/>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1230"/>
      <c r="AF4" s="1230"/>
      <c r="AG4" s="1230"/>
      <c r="AH4" s="1231"/>
      <c r="AI4" s="957"/>
      <c r="AJ4" s="957"/>
    </row>
    <row r="5" spans="1:36" ht="15.75" customHeight="1" thickBot="1" x14ac:dyDescent="0.35">
      <c r="A5" s="1065"/>
      <c r="B5" s="1065"/>
      <c r="C5" s="1065"/>
      <c r="D5" s="1065"/>
      <c r="E5" s="1065"/>
      <c r="F5" s="1065"/>
      <c r="G5" s="1065"/>
      <c r="H5" s="1065"/>
      <c r="I5" s="1065"/>
      <c r="J5" s="1065"/>
      <c r="K5" s="1082" t="s">
        <v>595</v>
      </c>
      <c r="L5" s="1082"/>
      <c r="M5" s="1082"/>
      <c r="N5" s="1082"/>
      <c r="O5" s="1082"/>
      <c r="P5" s="1082"/>
      <c r="Q5" s="957"/>
      <c r="R5" s="957"/>
      <c r="S5" s="957"/>
      <c r="T5" s="957"/>
      <c r="U5" s="957"/>
      <c r="V5" s="957"/>
      <c r="W5" s="957"/>
      <c r="X5" s="957"/>
      <c r="Y5" s="957"/>
      <c r="Z5" s="957"/>
      <c r="AA5" s="957"/>
      <c r="AB5" s="957"/>
      <c r="AC5" s="957"/>
      <c r="AD5" s="957"/>
      <c r="AE5" s="957"/>
      <c r="AF5" s="957"/>
      <c r="AG5" s="957"/>
      <c r="AH5" s="957"/>
      <c r="AI5" s="957"/>
      <c r="AJ5" s="957"/>
    </row>
    <row r="6" spans="1:36" ht="19.8" customHeight="1" thickBot="1" x14ac:dyDescent="0.35">
      <c r="A6" s="1464"/>
      <c r="B6" s="901" t="s">
        <v>522</v>
      </c>
      <c r="C6" s="900">
        <f>'PROPOSED BUDGET'!C4</f>
        <v>0</v>
      </c>
      <c r="D6" s="786"/>
      <c r="E6" s="1740"/>
      <c r="F6" s="1156"/>
      <c r="G6" s="1156"/>
      <c r="H6" s="1156"/>
      <c r="I6" s="1156"/>
      <c r="J6" s="1156"/>
      <c r="K6" s="1156"/>
      <c r="L6" s="1156"/>
      <c r="M6" s="1156"/>
      <c r="N6" s="1156"/>
      <c r="O6" s="1156"/>
      <c r="P6" s="1156"/>
      <c r="Q6" s="1156"/>
      <c r="R6" s="1156"/>
      <c r="S6" s="1156"/>
      <c r="T6" s="1156"/>
      <c r="U6" s="1156"/>
      <c r="V6" s="1156"/>
      <c r="W6" s="1156"/>
      <c r="X6" s="1156"/>
      <c r="Y6" s="1156"/>
      <c r="Z6" s="1156"/>
      <c r="AA6" s="1156"/>
      <c r="AB6" s="1156"/>
      <c r="AC6" s="1156"/>
      <c r="AD6" s="1156"/>
      <c r="AE6" s="1156"/>
      <c r="AF6" s="1156"/>
      <c r="AG6" s="1156"/>
      <c r="AH6" s="1156"/>
      <c r="AI6" s="1156"/>
      <c r="AJ6" s="1156"/>
    </row>
    <row r="7" spans="1:36" ht="17.25" customHeight="1" x14ac:dyDescent="0.3">
      <c r="A7" s="1464"/>
      <c r="B7" s="640" t="s">
        <v>1</v>
      </c>
      <c r="C7" s="1219">
        <f>'PROPOSED BUDGET'!C6</f>
        <v>0</v>
      </c>
      <c r="D7" s="1220"/>
      <c r="E7" s="1067"/>
      <c r="F7" s="1068"/>
      <c r="G7" s="1068"/>
      <c r="H7" s="1068"/>
      <c r="I7" s="1068"/>
      <c r="J7" s="1068"/>
      <c r="K7" s="1068"/>
      <c r="L7" s="1069"/>
      <c r="M7" s="1061" t="s">
        <v>650</v>
      </c>
      <c r="N7" s="1062"/>
      <c r="O7" s="1062"/>
      <c r="P7" s="1100">
        <v>0</v>
      </c>
      <c r="Q7" s="1101"/>
      <c r="R7" s="969"/>
      <c r="S7" s="970"/>
      <c r="T7" s="970"/>
      <c r="U7" s="970"/>
      <c r="V7" s="970"/>
      <c r="W7" s="970"/>
      <c r="X7" s="970"/>
      <c r="Y7" s="970"/>
      <c r="Z7" s="970"/>
      <c r="AA7" s="970"/>
      <c r="AB7" s="970"/>
      <c r="AC7" s="970"/>
      <c r="AD7" s="970"/>
      <c r="AE7" s="970"/>
      <c r="AF7" s="970"/>
      <c r="AG7" s="970"/>
      <c r="AH7" s="970"/>
      <c r="AI7" s="970"/>
      <c r="AJ7" s="970"/>
    </row>
    <row r="8" spans="1:36" ht="15" customHeight="1" thickBot="1" x14ac:dyDescent="0.35">
      <c r="A8" s="1464"/>
      <c r="B8" s="641" t="s">
        <v>2</v>
      </c>
      <c r="C8" s="1221">
        <f>'PROPOSED BUDGET'!C7</f>
        <v>0</v>
      </c>
      <c r="D8" s="1222"/>
      <c r="E8" s="1067"/>
      <c r="F8" s="1068"/>
      <c r="G8" s="1068"/>
      <c r="H8" s="1068"/>
      <c r="I8" s="1068"/>
      <c r="J8" s="1068"/>
      <c r="K8" s="1068"/>
      <c r="L8" s="1069"/>
      <c r="M8" s="1063" t="s">
        <v>158</v>
      </c>
      <c r="N8" s="1064"/>
      <c r="O8" s="1064"/>
      <c r="P8" s="1738">
        <f>AH196</f>
        <v>0</v>
      </c>
      <c r="Q8" s="1739"/>
      <c r="R8" s="969"/>
      <c r="S8" s="970"/>
      <c r="T8" s="970"/>
      <c r="U8" s="970"/>
      <c r="V8" s="970"/>
      <c r="W8" s="970"/>
      <c r="X8" s="970"/>
      <c r="Y8" s="970"/>
      <c r="Z8" s="970"/>
      <c r="AA8" s="970"/>
      <c r="AB8" s="970"/>
      <c r="AC8" s="970"/>
      <c r="AD8" s="970"/>
      <c r="AE8" s="970"/>
      <c r="AF8" s="970"/>
      <c r="AG8" s="970"/>
      <c r="AH8" s="970"/>
      <c r="AI8" s="970"/>
      <c r="AJ8" s="970"/>
    </row>
    <row r="9" spans="1:36" ht="12.75" customHeight="1" x14ac:dyDescent="0.3">
      <c r="A9" s="1464"/>
      <c r="B9" s="1215" t="s">
        <v>3</v>
      </c>
      <c r="C9" s="1223">
        <f>'PROPOSED BUDGET'!C8</f>
        <v>0</v>
      </c>
      <c r="D9" s="1224"/>
      <c r="E9" s="1156"/>
      <c r="F9" s="1156"/>
      <c r="G9" s="1156"/>
      <c r="H9" s="1156"/>
      <c r="I9" s="1156"/>
      <c r="J9" s="1156"/>
      <c r="K9" s="1156"/>
      <c r="L9" s="1156"/>
      <c r="M9" s="1156"/>
      <c r="N9" s="1156"/>
      <c r="O9" s="1156"/>
      <c r="P9" s="1156"/>
      <c r="Q9" s="1156"/>
      <c r="R9" s="1156"/>
      <c r="S9" s="1156"/>
      <c r="T9" s="1156"/>
      <c r="U9" s="1156"/>
      <c r="V9" s="1156"/>
      <c r="W9" s="1156"/>
      <c r="X9" s="1156"/>
      <c r="Y9" s="1156"/>
      <c r="Z9" s="1156"/>
      <c r="AA9" s="1156"/>
      <c r="AB9" s="1156"/>
      <c r="AC9" s="1156"/>
      <c r="AD9" s="1156"/>
      <c r="AE9" s="1156"/>
      <c r="AF9" s="1156"/>
      <c r="AG9" s="1156"/>
      <c r="AH9" s="1156"/>
      <c r="AI9" s="957"/>
      <c r="AJ9" s="957"/>
    </row>
    <row r="10" spans="1:36" ht="9" customHeight="1" x14ac:dyDescent="0.3">
      <c r="A10" s="1464"/>
      <c r="B10" s="1216"/>
      <c r="C10" s="1225"/>
      <c r="D10" s="1226"/>
      <c r="E10" s="1156"/>
      <c r="F10" s="1156"/>
      <c r="G10" s="1156"/>
      <c r="H10" s="1156"/>
      <c r="I10" s="1156"/>
      <c r="J10" s="1156"/>
      <c r="K10" s="1156"/>
      <c r="L10" s="1156"/>
      <c r="M10" s="1156"/>
      <c r="N10" s="1156"/>
      <c r="O10" s="1156"/>
      <c r="P10" s="1156"/>
      <c r="Q10" s="1156"/>
      <c r="R10" s="1156"/>
      <c r="S10" s="1156"/>
      <c r="T10" s="1156"/>
      <c r="U10" s="1156"/>
      <c r="V10" s="1156"/>
      <c r="W10" s="1156"/>
      <c r="X10" s="1156"/>
      <c r="Y10" s="1156"/>
      <c r="Z10" s="1156"/>
      <c r="AA10" s="1156"/>
      <c r="AB10" s="1156"/>
      <c r="AC10" s="1156"/>
      <c r="AD10" s="1156"/>
      <c r="AE10" s="1156"/>
      <c r="AF10" s="1156"/>
      <c r="AG10" s="1156"/>
      <c r="AH10" s="1156"/>
      <c r="AI10" s="957"/>
      <c r="AJ10" s="957"/>
    </row>
    <row r="11" spans="1:36" ht="15" customHeight="1" x14ac:dyDescent="0.3">
      <c r="A11" s="1464"/>
      <c r="B11" s="641" t="s">
        <v>4</v>
      </c>
      <c r="C11" s="1221">
        <f>'PROPOSED BUDGET'!C10</f>
        <v>0</v>
      </c>
      <c r="D11" s="1222"/>
      <c r="E11" s="1156"/>
      <c r="F11" s="1156"/>
      <c r="G11" s="1156"/>
      <c r="H11" s="1156"/>
      <c r="I11" s="1156"/>
      <c r="J11" s="1156"/>
      <c r="K11" s="1156"/>
      <c r="L11" s="1156"/>
      <c r="M11" s="1156"/>
      <c r="N11" s="1156"/>
      <c r="O11" s="1156"/>
      <c r="P11" s="1156"/>
      <c r="Q11" s="1156"/>
      <c r="R11" s="1156"/>
      <c r="S11" s="1156"/>
      <c r="T11" s="1156"/>
      <c r="U11" s="1156"/>
      <c r="V11" s="1156"/>
      <c r="W11" s="1156"/>
      <c r="X11" s="1156"/>
      <c r="Y11" s="1156"/>
      <c r="Z11" s="1156"/>
      <c r="AA11" s="1156"/>
      <c r="AB11" s="1156"/>
      <c r="AC11" s="1156"/>
      <c r="AD11" s="1156"/>
      <c r="AE11" s="1156"/>
      <c r="AF11" s="1156"/>
      <c r="AG11" s="1156"/>
      <c r="AH11" s="1156"/>
      <c r="AI11" s="957"/>
      <c r="AJ11" s="957"/>
    </row>
    <row r="12" spans="1:36" ht="14.25" customHeight="1" x14ac:dyDescent="0.3">
      <c r="A12" s="1464"/>
      <c r="B12" s="642" t="s">
        <v>67</v>
      </c>
      <c r="C12" s="1227"/>
      <c r="D12" s="1228"/>
      <c r="E12" s="1156"/>
      <c r="F12" s="1156"/>
      <c r="G12" s="1156"/>
      <c r="H12" s="1156"/>
      <c r="I12" s="1156"/>
      <c r="J12" s="1156"/>
      <c r="K12" s="1156"/>
      <c r="L12" s="1156"/>
      <c r="M12" s="1156"/>
      <c r="N12" s="1156"/>
      <c r="O12" s="1156"/>
      <c r="P12" s="1156"/>
      <c r="Q12" s="1156"/>
      <c r="R12" s="1156"/>
      <c r="S12" s="1156"/>
      <c r="T12" s="1156"/>
      <c r="U12" s="1156"/>
      <c r="V12" s="1156"/>
      <c r="W12" s="1156"/>
      <c r="X12" s="1156"/>
      <c r="Y12" s="1156"/>
      <c r="Z12" s="1156"/>
      <c r="AA12" s="1156"/>
      <c r="AB12" s="1156"/>
      <c r="AC12" s="1156"/>
      <c r="AD12" s="1156"/>
      <c r="AE12" s="1156"/>
      <c r="AF12" s="1156"/>
      <c r="AG12" s="1156"/>
      <c r="AH12" s="1156"/>
      <c r="AI12" s="957"/>
      <c r="AJ12" s="957"/>
    </row>
    <row r="13" spans="1:36" ht="15" customHeight="1" x14ac:dyDescent="0.3">
      <c r="A13" s="1464"/>
      <c r="B13" s="1217" t="s">
        <v>6</v>
      </c>
      <c r="C13" s="775">
        <f>'PROPOSED BUDGET'!C12</f>
        <v>0</v>
      </c>
      <c r="D13" s="774"/>
      <c r="E13" s="1156"/>
      <c r="F13" s="1156"/>
      <c r="G13" s="1156"/>
      <c r="H13" s="1156"/>
      <c r="I13" s="1156"/>
      <c r="J13" s="1156"/>
      <c r="K13" s="1156"/>
      <c r="L13" s="1156"/>
      <c r="M13" s="1156"/>
      <c r="N13" s="1156"/>
      <c r="O13" s="1156"/>
      <c r="P13" s="1156"/>
      <c r="Q13" s="1156"/>
      <c r="R13" s="1156"/>
      <c r="S13" s="1156"/>
      <c r="T13" s="1156"/>
      <c r="U13" s="1156"/>
      <c r="V13" s="1156"/>
      <c r="W13" s="1156"/>
      <c r="X13" s="1156"/>
      <c r="Y13" s="1156"/>
      <c r="Z13" s="1156"/>
      <c r="AA13" s="1156"/>
      <c r="AB13" s="1156"/>
      <c r="AC13" s="1156"/>
      <c r="AD13" s="1156"/>
      <c r="AE13" s="1156"/>
      <c r="AF13" s="1156"/>
      <c r="AG13" s="1156"/>
      <c r="AH13" s="1156"/>
      <c r="AI13" s="957"/>
      <c r="AJ13" s="957"/>
    </row>
    <row r="14" spans="1:36" ht="5.25" customHeight="1" thickBot="1" x14ac:dyDescent="0.35">
      <c r="A14" s="1464"/>
      <c r="B14" s="1218"/>
      <c r="C14" s="643"/>
      <c r="D14" s="644"/>
      <c r="E14" s="1156"/>
      <c r="F14" s="1156"/>
      <c r="G14" s="1156"/>
      <c r="H14" s="1156"/>
      <c r="I14" s="1156"/>
      <c r="J14" s="1156"/>
      <c r="K14" s="1156"/>
      <c r="L14" s="1156"/>
      <c r="M14" s="1156"/>
      <c r="N14" s="1156"/>
      <c r="O14" s="1156"/>
      <c r="P14" s="1156"/>
      <c r="Q14" s="1156"/>
      <c r="R14" s="1156"/>
      <c r="S14" s="1156"/>
      <c r="T14" s="1156"/>
      <c r="U14" s="1156"/>
      <c r="V14" s="1156"/>
      <c r="W14" s="1156"/>
      <c r="X14" s="1156"/>
      <c r="Y14" s="1156"/>
      <c r="Z14" s="1156"/>
      <c r="AA14" s="1156"/>
      <c r="AB14" s="1156"/>
      <c r="AC14" s="1156"/>
      <c r="AD14" s="1156"/>
      <c r="AE14" s="1156"/>
      <c r="AF14" s="1156"/>
      <c r="AG14" s="1156"/>
      <c r="AH14" s="1156"/>
      <c r="AI14" s="957"/>
      <c r="AJ14" s="957"/>
    </row>
    <row r="15" spans="1:36" s="395" customFormat="1" ht="7.5" customHeight="1" thickBot="1" x14ac:dyDescent="0.3">
      <c r="A15" s="1687"/>
      <c r="B15" s="400"/>
      <c r="C15" s="400"/>
      <c r="D15" s="400"/>
      <c r="E15" s="1156"/>
      <c r="F15" s="1156"/>
      <c r="G15" s="1156"/>
      <c r="H15" s="1156"/>
      <c r="I15" s="1156"/>
      <c r="J15" s="1156"/>
      <c r="K15" s="1156"/>
      <c r="L15" s="1156"/>
      <c r="M15" s="1156"/>
      <c r="N15" s="1156"/>
      <c r="O15" s="1156"/>
      <c r="P15" s="1156"/>
      <c r="Q15" s="1156"/>
      <c r="R15" s="1156"/>
      <c r="S15" s="1156"/>
      <c r="T15" s="1156"/>
      <c r="U15" s="1156"/>
      <c r="V15" s="1156"/>
      <c r="W15" s="1156"/>
      <c r="X15" s="1156"/>
      <c r="Y15" s="1156"/>
      <c r="Z15" s="1156"/>
      <c r="AA15" s="1156"/>
      <c r="AB15" s="1156"/>
      <c r="AC15" s="1156"/>
      <c r="AD15" s="1156"/>
      <c r="AE15" s="1156"/>
      <c r="AF15" s="1156"/>
      <c r="AG15" s="1156"/>
      <c r="AH15" s="1156"/>
      <c r="AI15" s="957"/>
      <c r="AJ15" s="957"/>
    </row>
    <row r="16" spans="1:36" s="395" customFormat="1" ht="16.5" customHeight="1" thickBot="1" x14ac:dyDescent="0.3">
      <c r="A16" s="1158" t="s">
        <v>597</v>
      </c>
      <c r="B16" s="1159"/>
      <c r="C16" s="1159"/>
      <c r="D16" s="1159"/>
      <c r="E16" s="1159"/>
      <c r="F16" s="1159"/>
      <c r="G16" s="1159"/>
      <c r="H16" s="1159"/>
      <c r="I16" s="1159"/>
      <c r="J16" s="1159"/>
      <c r="K16" s="399" t="s">
        <v>9</v>
      </c>
      <c r="L16" s="904" t="s">
        <v>27</v>
      </c>
      <c r="M16" s="1163"/>
      <c r="N16" s="1209" t="str">
        <f>'PROPOSED BUDGET'!Q14</f>
        <v>Project Period Date</v>
      </c>
      <c r="O16" s="1210"/>
      <c r="P16" s="1211"/>
      <c r="Q16" s="957"/>
      <c r="R16" s="1209" t="str">
        <f>'PROPOSED BUDGET'!U14</f>
        <v>Project Period Date</v>
      </c>
      <c r="S16" s="1210"/>
      <c r="T16" s="1211"/>
      <c r="U16" s="957"/>
      <c r="V16" s="1212" t="str">
        <f>'PROPOSED BUDGET'!Y14</f>
        <v>Project Period Date</v>
      </c>
      <c r="W16" s="1213"/>
      <c r="X16" s="1214"/>
      <c r="Y16" s="957"/>
      <c r="Z16" s="1209" t="str">
        <f>'PROPOSED BUDGET'!AC14</f>
        <v>Project Period Date</v>
      </c>
      <c r="AA16" s="1210"/>
      <c r="AB16" s="1211"/>
      <c r="AC16" s="957"/>
      <c r="AD16" s="1212" t="str">
        <f>'PROPOSED BUDGET'!AG14</f>
        <v>Project Period Date</v>
      </c>
      <c r="AE16" s="1213"/>
      <c r="AF16" s="1214"/>
      <c r="AG16" s="1168"/>
      <c r="AH16" s="396"/>
      <c r="AI16" s="1009"/>
      <c r="AJ16" s="1009"/>
    </row>
    <row r="17" spans="1:36" ht="15" customHeight="1" thickBot="1" x14ac:dyDescent="0.35">
      <c r="A17" s="1174"/>
      <c r="B17" s="1172" t="s">
        <v>563</v>
      </c>
      <c r="C17" s="1172" t="s">
        <v>562</v>
      </c>
      <c r="D17" s="960" t="s">
        <v>549</v>
      </c>
      <c r="E17" s="960"/>
      <c r="F17" s="960"/>
      <c r="G17" s="960"/>
      <c r="H17" s="960"/>
      <c r="I17" s="960"/>
      <c r="J17" s="960"/>
      <c r="K17" s="960"/>
      <c r="L17" s="960"/>
      <c r="M17" s="1163"/>
      <c r="N17" s="762" t="s">
        <v>10</v>
      </c>
      <c r="O17" s="763"/>
      <c r="P17" s="764" t="s">
        <v>11</v>
      </c>
      <c r="Q17" s="957"/>
      <c r="R17" s="765" t="s">
        <v>10</v>
      </c>
      <c r="S17" s="766"/>
      <c r="T17" s="767" t="s">
        <v>12</v>
      </c>
      <c r="U17" s="957"/>
      <c r="V17" s="770" t="s">
        <v>10</v>
      </c>
      <c r="W17" s="769"/>
      <c r="X17" s="768" t="s">
        <v>13</v>
      </c>
      <c r="Y17" s="957"/>
      <c r="Z17" s="765" t="s">
        <v>10</v>
      </c>
      <c r="AA17" s="766"/>
      <c r="AB17" s="767" t="s">
        <v>14</v>
      </c>
      <c r="AC17" s="957"/>
      <c r="AD17" s="772" t="s">
        <v>10</v>
      </c>
      <c r="AE17" s="771"/>
      <c r="AF17" s="773" t="s">
        <v>15</v>
      </c>
      <c r="AG17" s="1168"/>
      <c r="AH17" s="956" t="s">
        <v>66</v>
      </c>
      <c r="AI17" s="1009"/>
      <c r="AJ17" s="1009"/>
    </row>
    <row r="18" spans="1:36" ht="2.4" customHeight="1" x14ac:dyDescent="0.3">
      <c r="A18" s="1168"/>
      <c r="B18" s="1003"/>
      <c r="C18" s="1003"/>
      <c r="D18" s="1173"/>
      <c r="E18" s="1173"/>
      <c r="F18" s="1173"/>
      <c r="G18" s="1173"/>
      <c r="H18" s="1173"/>
      <c r="I18" s="1173"/>
      <c r="J18" s="1173"/>
      <c r="K18" s="1173"/>
      <c r="L18" s="1173"/>
      <c r="M18" s="1163"/>
      <c r="N18" s="980"/>
      <c r="O18" s="980"/>
      <c r="P18" s="980"/>
      <c r="Q18" s="957"/>
      <c r="R18" s="1170"/>
      <c r="S18" s="1170"/>
      <c r="T18" s="1170"/>
      <c r="U18" s="957"/>
      <c r="V18" s="1170"/>
      <c r="W18" s="1170"/>
      <c r="X18" s="1170"/>
      <c r="Y18" s="957"/>
      <c r="Z18" s="1170"/>
      <c r="AA18" s="1170"/>
      <c r="AB18" s="1170"/>
      <c r="AC18" s="957"/>
      <c r="AD18" s="1170"/>
      <c r="AE18" s="1170"/>
      <c r="AF18" s="1170"/>
      <c r="AG18" s="1168"/>
      <c r="AH18" s="401"/>
      <c r="AI18" s="1009"/>
      <c r="AJ18" s="1009"/>
    </row>
    <row r="19" spans="1:36" x14ac:dyDescent="0.3">
      <c r="B19" s="403" t="str">
        <f>'PROPOSED BUDGET'!B17</f>
        <v>PI/PD:</v>
      </c>
      <c r="C19" s="614">
        <f>'PROPOSED BUDGET'!C17</f>
        <v>0</v>
      </c>
      <c r="D19" s="957" t="s">
        <v>538</v>
      </c>
      <c r="E19" s="957"/>
      <c r="F19" s="957"/>
      <c r="G19" s="957"/>
      <c r="H19" s="957"/>
      <c r="I19" s="957"/>
      <c r="J19" s="957"/>
      <c r="K19" s="406">
        <v>0</v>
      </c>
      <c r="L19" s="407">
        <f>SUM(K19/9)</f>
        <v>0</v>
      </c>
      <c r="M19" s="1163"/>
      <c r="N19" s="646">
        <v>0</v>
      </c>
      <c r="O19" s="647" t="s">
        <v>18</v>
      </c>
      <c r="P19" s="648">
        <f>L19*N19</f>
        <v>0</v>
      </c>
      <c r="Q19" s="957"/>
      <c r="R19" s="649">
        <v>0</v>
      </c>
      <c r="S19" s="549" t="s">
        <v>18</v>
      </c>
      <c r="T19" s="494">
        <f>L19*R19*1.05</f>
        <v>0</v>
      </c>
      <c r="U19" s="957"/>
      <c r="V19" s="650">
        <v>0</v>
      </c>
      <c r="W19" s="547" t="s">
        <v>18</v>
      </c>
      <c r="X19" s="651">
        <f>L19*V19*1.05*1.05</f>
        <v>0</v>
      </c>
      <c r="Y19" s="957"/>
      <c r="Z19" s="649">
        <v>0</v>
      </c>
      <c r="AA19" s="549" t="s">
        <v>18</v>
      </c>
      <c r="AB19" s="494">
        <f>L19*Z19*1.05*1.05*1.05</f>
        <v>0</v>
      </c>
      <c r="AC19" s="957"/>
      <c r="AD19" s="646">
        <v>0</v>
      </c>
      <c r="AE19" s="647" t="s">
        <v>18</v>
      </c>
      <c r="AF19" s="648">
        <f>L19*AD19*1.05*1.05*1.05*1.05</f>
        <v>0</v>
      </c>
      <c r="AG19" s="1168"/>
      <c r="AH19" s="417">
        <f>P19+T19+X19+AB19+AF19</f>
        <v>0</v>
      </c>
      <c r="AI19" s="1009"/>
      <c r="AJ19" s="1009"/>
    </row>
    <row r="20" spans="1:36" x14ac:dyDescent="0.3">
      <c r="B20" s="403" t="str">
        <f>B19</f>
        <v>PI/PD:</v>
      </c>
      <c r="C20" s="614">
        <f>'PROPOSED BUDGET'!C18</f>
        <v>0</v>
      </c>
      <c r="D20" s="957" t="s">
        <v>539</v>
      </c>
      <c r="E20" s="957"/>
      <c r="F20" s="957"/>
      <c r="G20" s="957"/>
      <c r="H20" s="957"/>
      <c r="I20" s="957"/>
      <c r="J20" s="957"/>
      <c r="K20" s="406">
        <v>0</v>
      </c>
      <c r="L20" s="407">
        <f>SUM(K20/9)</f>
        <v>0</v>
      </c>
      <c r="M20" s="1163"/>
      <c r="N20" s="646">
        <v>0</v>
      </c>
      <c r="O20" s="647" t="s">
        <v>18</v>
      </c>
      <c r="P20" s="648">
        <f>L20*N20</f>
        <v>0</v>
      </c>
      <c r="Q20" s="957"/>
      <c r="R20" s="649">
        <v>0</v>
      </c>
      <c r="S20" s="549" t="s">
        <v>18</v>
      </c>
      <c r="T20" s="494">
        <f>L20*R20*1.05</f>
        <v>0</v>
      </c>
      <c r="U20" s="957"/>
      <c r="V20" s="650">
        <v>0</v>
      </c>
      <c r="W20" s="547" t="s">
        <v>18</v>
      </c>
      <c r="X20" s="651">
        <f>L20*V20*1.05*1.05</f>
        <v>0</v>
      </c>
      <c r="Y20" s="957"/>
      <c r="Z20" s="649">
        <v>0</v>
      </c>
      <c r="AA20" s="549" t="s">
        <v>18</v>
      </c>
      <c r="AB20" s="494">
        <f>L20*Z20*1.05*1.05*1.05</f>
        <v>0</v>
      </c>
      <c r="AC20" s="957"/>
      <c r="AD20" s="646">
        <v>0</v>
      </c>
      <c r="AE20" s="647" t="s">
        <v>18</v>
      </c>
      <c r="AF20" s="648">
        <f>L20*AD20*1.05*1.05*1.05*1.05</f>
        <v>0</v>
      </c>
      <c r="AG20" s="1168"/>
      <c r="AH20" s="417">
        <f>P20+T20+X20+AB20+AF20</f>
        <v>0</v>
      </c>
      <c r="AI20" s="1009"/>
      <c r="AJ20" s="1009"/>
    </row>
    <row r="21" spans="1:36" ht="5.4" customHeight="1" thickBot="1" x14ac:dyDescent="0.35">
      <c r="A21" s="981"/>
      <c r="B21" s="981"/>
      <c r="C21" s="981"/>
      <c r="D21" s="981"/>
      <c r="E21" s="981"/>
      <c r="F21" s="981"/>
      <c r="G21" s="981"/>
      <c r="H21" s="981"/>
      <c r="I21" s="981"/>
      <c r="J21" s="981"/>
      <c r="K21" s="981"/>
      <c r="L21" s="981"/>
      <c r="M21" s="1167"/>
      <c r="N21" s="1059"/>
      <c r="O21" s="1059"/>
      <c r="P21" s="1059"/>
      <c r="Q21" s="981"/>
      <c r="R21" s="1059"/>
      <c r="S21" s="1059"/>
      <c r="T21" s="1059"/>
      <c r="U21" s="981"/>
      <c r="V21" s="1059"/>
      <c r="W21" s="1059"/>
      <c r="X21" s="1059"/>
      <c r="Y21" s="981"/>
      <c r="Z21" s="1059"/>
      <c r="AA21" s="1059"/>
      <c r="AB21" s="1059"/>
      <c r="AC21" s="981"/>
      <c r="AD21" s="1059"/>
      <c r="AE21" s="1059"/>
      <c r="AF21" s="1059"/>
      <c r="AG21" s="1169"/>
      <c r="AH21" s="407"/>
      <c r="AI21" s="1009"/>
      <c r="AJ21" s="1009"/>
    </row>
    <row r="22" spans="1:36" ht="5.4" customHeight="1" x14ac:dyDescent="0.3">
      <c r="A22" s="422"/>
      <c r="B22" s="423"/>
      <c r="C22" s="652"/>
      <c r="D22" s="425"/>
      <c r="E22" s="1199"/>
      <c r="F22" s="1199"/>
      <c r="G22" s="1199"/>
      <c r="H22" s="1199"/>
      <c r="I22" s="425"/>
      <c r="J22" s="425"/>
      <c r="K22" s="428"/>
      <c r="L22" s="429"/>
      <c r="M22" s="980"/>
      <c r="N22" s="653"/>
      <c r="O22" s="654"/>
      <c r="P22" s="655"/>
      <c r="Q22" s="977"/>
      <c r="R22" s="431"/>
      <c r="S22" s="432"/>
      <c r="T22" s="429"/>
      <c r="U22" s="977"/>
      <c r="V22" s="431"/>
      <c r="W22" s="432"/>
      <c r="X22" s="429"/>
      <c r="Y22" s="977"/>
      <c r="Z22" s="431"/>
      <c r="AA22" s="432"/>
      <c r="AB22" s="429"/>
      <c r="AC22" s="977"/>
      <c r="AD22" s="431"/>
      <c r="AE22" s="432"/>
      <c r="AF22" s="429"/>
      <c r="AG22" s="980"/>
      <c r="AH22" s="503"/>
      <c r="AI22" s="1009"/>
      <c r="AJ22" s="1009"/>
    </row>
    <row r="23" spans="1:36" ht="15.75" customHeight="1" x14ac:dyDescent="0.3">
      <c r="A23" s="656" t="s">
        <v>19</v>
      </c>
      <c r="B23" s="615" t="s">
        <v>68</v>
      </c>
      <c r="C23" s="443">
        <f>C7</f>
        <v>0</v>
      </c>
      <c r="D23" s="440" t="s">
        <v>540</v>
      </c>
      <c r="E23" s="657"/>
      <c r="F23" s="657"/>
      <c r="G23" s="1200" t="s">
        <v>140</v>
      </c>
      <c r="H23" s="1200"/>
      <c r="I23" s="445"/>
      <c r="J23" s="903" t="s">
        <v>37</v>
      </c>
      <c r="K23" s="658">
        <v>0</v>
      </c>
      <c r="L23" s="446">
        <f>SUM(K23/12)</f>
        <v>0</v>
      </c>
      <c r="M23" s="970"/>
      <c r="N23" s="659">
        <v>0</v>
      </c>
      <c r="O23" s="660" t="s">
        <v>18</v>
      </c>
      <c r="P23" s="661">
        <f>L23*N23</f>
        <v>0</v>
      </c>
      <c r="Q23" s="978"/>
      <c r="R23" s="448">
        <v>0</v>
      </c>
      <c r="S23" s="449" t="s">
        <v>18</v>
      </c>
      <c r="T23" s="446">
        <f>L23*R23*1.05</f>
        <v>0</v>
      </c>
      <c r="U23" s="978"/>
      <c r="V23" s="448">
        <v>0</v>
      </c>
      <c r="W23" s="449" t="s">
        <v>18</v>
      </c>
      <c r="X23" s="446">
        <f>L23*V23*1.05*1.05</f>
        <v>0</v>
      </c>
      <c r="Y23" s="978"/>
      <c r="Z23" s="448">
        <v>0</v>
      </c>
      <c r="AA23" s="449" t="s">
        <v>18</v>
      </c>
      <c r="AB23" s="446">
        <f>L23*Z23*1.05*1.05*1.05</f>
        <v>0</v>
      </c>
      <c r="AC23" s="978"/>
      <c r="AD23" s="448">
        <v>0</v>
      </c>
      <c r="AE23" s="449" t="s">
        <v>18</v>
      </c>
      <c r="AF23" s="446">
        <f>L23*AD23*1.05*1.05*1.05*1.05</f>
        <v>0</v>
      </c>
      <c r="AG23" s="970"/>
      <c r="AH23" s="662">
        <f>P23+T23+X23+AB23+AF23</f>
        <v>0</v>
      </c>
      <c r="AI23" s="1009"/>
      <c r="AJ23" s="1009"/>
    </row>
    <row r="24" spans="1:36" ht="2.25" customHeight="1" x14ac:dyDescent="0.3">
      <c r="A24" s="663"/>
      <c r="B24" s="404"/>
      <c r="E24" s="453"/>
      <c r="F24" s="453"/>
      <c r="G24" s="853"/>
      <c r="H24" s="902"/>
      <c r="I24" s="454"/>
      <c r="J24" s="455"/>
      <c r="K24" s="664"/>
      <c r="L24" s="450"/>
      <c r="M24" s="970"/>
      <c r="N24" s="456"/>
      <c r="O24" s="447"/>
      <c r="P24" s="450"/>
      <c r="Q24" s="978"/>
      <c r="R24" s="456"/>
      <c r="S24" s="447"/>
      <c r="T24" s="450"/>
      <c r="U24" s="978"/>
      <c r="V24" s="456"/>
      <c r="W24" s="447"/>
      <c r="X24" s="450"/>
      <c r="Y24" s="978"/>
      <c r="Z24" s="456"/>
      <c r="AA24" s="447"/>
      <c r="AB24" s="450"/>
      <c r="AC24" s="978"/>
      <c r="AD24" s="456"/>
      <c r="AE24" s="447"/>
      <c r="AF24" s="450"/>
      <c r="AG24" s="970"/>
      <c r="AH24" s="457"/>
      <c r="AI24" s="1009"/>
      <c r="AJ24" s="1009"/>
    </row>
    <row r="25" spans="1:36" ht="15.75" customHeight="1" x14ac:dyDescent="0.3">
      <c r="A25" s="656"/>
      <c r="B25" s="615" t="str">
        <f>B23</f>
        <v xml:space="preserve">PI/PD: </v>
      </c>
      <c r="C25" s="443">
        <f>C23</f>
        <v>0</v>
      </c>
      <c r="D25" s="440" t="s">
        <v>541</v>
      </c>
      <c r="E25" s="440"/>
      <c r="F25" s="459"/>
      <c r="G25" s="822"/>
      <c r="H25" s="822"/>
      <c r="I25" s="460"/>
      <c r="J25" s="504" t="s">
        <v>21</v>
      </c>
      <c r="K25" s="437">
        <v>0</v>
      </c>
      <c r="L25" s="438">
        <f>SUM(K25/12)</f>
        <v>0</v>
      </c>
      <c r="M25" s="970"/>
      <c r="N25" s="439">
        <v>0</v>
      </c>
      <c r="O25" s="440" t="s">
        <v>18</v>
      </c>
      <c r="P25" s="446">
        <f>L25*N25</f>
        <v>0</v>
      </c>
      <c r="Q25" s="978"/>
      <c r="R25" s="448">
        <v>0</v>
      </c>
      <c r="S25" s="449" t="s">
        <v>18</v>
      </c>
      <c r="T25" s="446">
        <f>L25*R25*1.05</f>
        <v>0</v>
      </c>
      <c r="U25" s="978"/>
      <c r="V25" s="448">
        <v>0</v>
      </c>
      <c r="W25" s="449" t="s">
        <v>18</v>
      </c>
      <c r="X25" s="446">
        <f>L25*V25*1.05*1.05</f>
        <v>0</v>
      </c>
      <c r="Y25" s="978"/>
      <c r="Z25" s="448">
        <v>0</v>
      </c>
      <c r="AA25" s="449" t="s">
        <v>18</v>
      </c>
      <c r="AB25" s="446">
        <f>L25*Z25*1.05*1.05*1.05</f>
        <v>0</v>
      </c>
      <c r="AC25" s="978"/>
      <c r="AD25" s="448">
        <v>0</v>
      </c>
      <c r="AE25" s="449" t="s">
        <v>18</v>
      </c>
      <c r="AF25" s="446">
        <f>L25*AD25*1.05*1.05*1.05*1.05</f>
        <v>0</v>
      </c>
      <c r="AG25" s="970"/>
      <c r="AH25" s="473">
        <f>P25+T25+X25+AB25+AF25</f>
        <v>0</v>
      </c>
      <c r="AI25" s="1009"/>
      <c r="AJ25" s="1009"/>
    </row>
    <row r="26" spans="1:36" ht="1.8" customHeight="1" x14ac:dyDescent="0.3">
      <c r="A26" s="663"/>
      <c r="B26" s="404"/>
      <c r="F26" s="462"/>
      <c r="G26" s="902"/>
      <c r="H26" s="902"/>
      <c r="I26" s="463"/>
      <c r="J26" s="455"/>
      <c r="K26" s="406"/>
      <c r="L26" s="407"/>
      <c r="M26" s="970"/>
      <c r="N26" s="420"/>
      <c r="P26" s="407"/>
      <c r="Q26" s="978"/>
      <c r="R26" s="420"/>
      <c r="T26" s="407"/>
      <c r="U26" s="978"/>
      <c r="V26" s="420"/>
      <c r="X26" s="407"/>
      <c r="Y26" s="978"/>
      <c r="Z26" s="420"/>
      <c r="AB26" s="407"/>
      <c r="AC26" s="978"/>
      <c r="AD26" s="420"/>
      <c r="AF26" s="407"/>
      <c r="AG26" s="970"/>
      <c r="AH26" s="464"/>
      <c r="AI26" s="1009"/>
      <c r="AJ26" s="1009"/>
    </row>
    <row r="27" spans="1:36" ht="14.25" customHeight="1" x14ac:dyDescent="0.3">
      <c r="A27" s="665" t="s">
        <v>19</v>
      </c>
      <c r="B27" s="541" t="s">
        <v>17</v>
      </c>
      <c r="C27" s="466">
        <f>'PROPOSED BUDGET'!C25</f>
        <v>0</v>
      </c>
      <c r="D27" s="468" t="s">
        <v>542</v>
      </c>
      <c r="E27" s="468"/>
      <c r="F27" s="468"/>
      <c r="G27" s="1201" t="s">
        <v>140</v>
      </c>
      <c r="H27" s="1201"/>
      <c r="I27" s="468"/>
      <c r="J27" s="666" t="s">
        <v>21</v>
      </c>
      <c r="K27" s="470">
        <v>0</v>
      </c>
      <c r="L27" s="417">
        <f>SUM(K27/12)</f>
        <v>0</v>
      </c>
      <c r="M27" s="970"/>
      <c r="N27" s="471">
        <v>0</v>
      </c>
      <c r="O27" s="468" t="s">
        <v>18</v>
      </c>
      <c r="P27" s="417">
        <f>L27*N27</f>
        <v>0</v>
      </c>
      <c r="Q27" s="978"/>
      <c r="R27" s="471">
        <v>0</v>
      </c>
      <c r="S27" s="468" t="s">
        <v>18</v>
      </c>
      <c r="T27" s="417">
        <f>L27*R27*1.05</f>
        <v>0</v>
      </c>
      <c r="U27" s="978"/>
      <c r="V27" s="471">
        <v>0</v>
      </c>
      <c r="W27" s="468" t="s">
        <v>18</v>
      </c>
      <c r="X27" s="417">
        <f>L27*V27*1.05*1.05</f>
        <v>0</v>
      </c>
      <c r="Y27" s="978"/>
      <c r="Z27" s="471">
        <v>0</v>
      </c>
      <c r="AA27" s="468" t="s">
        <v>18</v>
      </c>
      <c r="AB27" s="417">
        <f>L27*Z27*1.05*1.05*1.05</f>
        <v>0</v>
      </c>
      <c r="AC27" s="978"/>
      <c r="AD27" s="471">
        <v>0</v>
      </c>
      <c r="AE27" s="468" t="s">
        <v>18</v>
      </c>
      <c r="AF27" s="417">
        <f>L27*AD27*1.05*1.05*1.05*1.05</f>
        <v>0</v>
      </c>
      <c r="AG27" s="970"/>
      <c r="AH27" s="473">
        <f>P27+T27+X27+AB27+AF27</f>
        <v>0</v>
      </c>
      <c r="AI27" s="1009"/>
      <c r="AJ27" s="1009"/>
    </row>
    <row r="28" spans="1:36" ht="4.2" customHeight="1" thickBot="1" x14ac:dyDescent="0.35">
      <c r="A28" s="667"/>
      <c r="B28" s="475"/>
      <c r="C28" s="476"/>
      <c r="D28" s="476"/>
      <c r="E28" s="476"/>
      <c r="F28" s="476"/>
      <c r="G28" s="476"/>
      <c r="H28" s="476"/>
      <c r="I28" s="476"/>
      <c r="J28" s="476"/>
      <c r="K28" s="477"/>
      <c r="L28" s="478"/>
      <c r="M28" s="981"/>
      <c r="N28" s="480"/>
      <c r="O28" s="476"/>
      <c r="P28" s="478"/>
      <c r="Q28" s="979"/>
      <c r="R28" s="480"/>
      <c r="S28" s="476"/>
      <c r="T28" s="478"/>
      <c r="U28" s="979"/>
      <c r="V28" s="480"/>
      <c r="W28" s="476"/>
      <c r="X28" s="478"/>
      <c r="Y28" s="979"/>
      <c r="Z28" s="480"/>
      <c r="AA28" s="476"/>
      <c r="AB28" s="478"/>
      <c r="AC28" s="979"/>
      <c r="AD28" s="480"/>
      <c r="AE28" s="476"/>
      <c r="AF28" s="478"/>
      <c r="AG28" s="981"/>
      <c r="AH28" s="482"/>
      <c r="AI28" s="1009"/>
      <c r="AJ28" s="1009"/>
    </row>
    <row r="29" spans="1:36" x14ac:dyDescent="0.3">
      <c r="A29" s="823" t="s">
        <v>22</v>
      </c>
      <c r="B29" s="484" t="s">
        <v>23</v>
      </c>
      <c r="C29" s="389" t="str">
        <f>'PROPOSED BUDGET'!C28</f>
        <v>Insert Name</v>
      </c>
      <c r="D29" s="957" t="s">
        <v>538</v>
      </c>
      <c r="E29" s="957"/>
      <c r="F29" s="957"/>
      <c r="G29" s="957"/>
      <c r="H29" s="957"/>
      <c r="I29" s="957"/>
      <c r="J29" s="957"/>
      <c r="K29" s="406">
        <v>0</v>
      </c>
      <c r="L29" s="407">
        <f t="shared" ref="L29:L36" si="0">SUM(K29/9)</f>
        <v>0</v>
      </c>
      <c r="M29" s="980"/>
      <c r="N29" s="646">
        <v>0</v>
      </c>
      <c r="O29" s="647" t="s">
        <v>18</v>
      </c>
      <c r="P29" s="648">
        <f t="shared" ref="P29:P36" si="1">L29*N29</f>
        <v>0</v>
      </c>
      <c r="Q29" s="977"/>
      <c r="R29" s="649">
        <v>0</v>
      </c>
      <c r="S29" s="549" t="s">
        <v>18</v>
      </c>
      <c r="T29" s="494">
        <f t="shared" ref="T29:T36" si="2">L29*R29*1.05</f>
        <v>0</v>
      </c>
      <c r="U29" s="977"/>
      <c r="V29" s="650">
        <v>0</v>
      </c>
      <c r="W29" s="547" t="s">
        <v>18</v>
      </c>
      <c r="X29" s="651">
        <f t="shared" ref="X29:X36" si="3">L29*V29*1.05*1.05</f>
        <v>0</v>
      </c>
      <c r="Y29" s="977"/>
      <c r="Z29" s="649">
        <v>0</v>
      </c>
      <c r="AA29" s="549" t="s">
        <v>18</v>
      </c>
      <c r="AB29" s="494">
        <f t="shared" ref="AB29:AB36" si="4">L29*Z29*1.05*1.05*1.05</f>
        <v>0</v>
      </c>
      <c r="AC29" s="977"/>
      <c r="AD29" s="646">
        <v>0</v>
      </c>
      <c r="AE29" s="647" t="s">
        <v>18</v>
      </c>
      <c r="AF29" s="648">
        <f t="shared" ref="AF29:AF36" si="5">L29*AD29*1.05*1.05*1.05*1.05</f>
        <v>0</v>
      </c>
      <c r="AG29" s="980"/>
      <c r="AH29" s="417">
        <f t="shared" ref="AH29:AH36" si="6">P29+T29+X29+AB29+AF29</f>
        <v>0</v>
      </c>
      <c r="AI29" s="1009"/>
      <c r="AJ29" s="1009"/>
    </row>
    <row r="30" spans="1:36" x14ac:dyDescent="0.3">
      <c r="A30" s="824"/>
      <c r="B30" s="805" t="s">
        <v>23</v>
      </c>
      <c r="C30" s="389" t="str">
        <f>'PROPOSED BUDGET'!C29</f>
        <v>Insert Name</v>
      </c>
      <c r="D30" s="957" t="s">
        <v>539</v>
      </c>
      <c r="E30" s="957"/>
      <c r="F30" s="957"/>
      <c r="G30" s="957"/>
      <c r="H30" s="957"/>
      <c r="I30" s="957"/>
      <c r="J30" s="957"/>
      <c r="K30" s="406">
        <v>0</v>
      </c>
      <c r="L30" s="407">
        <f t="shared" si="0"/>
        <v>0</v>
      </c>
      <c r="M30" s="970"/>
      <c r="N30" s="646">
        <v>0</v>
      </c>
      <c r="O30" s="647" t="s">
        <v>18</v>
      </c>
      <c r="P30" s="648">
        <f t="shared" si="1"/>
        <v>0</v>
      </c>
      <c r="Q30" s="997"/>
      <c r="R30" s="649">
        <v>0</v>
      </c>
      <c r="S30" s="549" t="s">
        <v>18</v>
      </c>
      <c r="T30" s="494">
        <f t="shared" si="2"/>
        <v>0</v>
      </c>
      <c r="U30" s="978"/>
      <c r="V30" s="650">
        <v>0</v>
      </c>
      <c r="W30" s="547" t="s">
        <v>18</v>
      </c>
      <c r="X30" s="651">
        <f t="shared" si="3"/>
        <v>0</v>
      </c>
      <c r="Y30" s="978"/>
      <c r="Z30" s="649">
        <v>0</v>
      </c>
      <c r="AA30" s="549" t="s">
        <v>18</v>
      </c>
      <c r="AB30" s="494">
        <f t="shared" si="4"/>
        <v>0</v>
      </c>
      <c r="AC30" s="978"/>
      <c r="AD30" s="646">
        <v>0</v>
      </c>
      <c r="AE30" s="647" t="s">
        <v>18</v>
      </c>
      <c r="AF30" s="648">
        <f t="shared" si="5"/>
        <v>0</v>
      </c>
      <c r="AG30" s="970"/>
      <c r="AH30" s="417">
        <f t="shared" si="6"/>
        <v>0</v>
      </c>
      <c r="AI30" s="1009"/>
      <c r="AJ30" s="1009"/>
    </row>
    <row r="31" spans="1:36" x14ac:dyDescent="0.3">
      <c r="A31" s="823" t="s">
        <v>24</v>
      </c>
      <c r="B31" s="484" t="s">
        <v>23</v>
      </c>
      <c r="C31" s="389" t="str">
        <f>'PROPOSED BUDGET'!C30</f>
        <v>Insert Name</v>
      </c>
      <c r="D31" s="957" t="s">
        <v>538</v>
      </c>
      <c r="E31" s="957"/>
      <c r="F31" s="957"/>
      <c r="G31" s="957"/>
      <c r="H31" s="957"/>
      <c r="I31" s="957"/>
      <c r="J31" s="957"/>
      <c r="K31" s="406">
        <v>0</v>
      </c>
      <c r="L31" s="407">
        <f t="shared" si="0"/>
        <v>0</v>
      </c>
      <c r="M31" s="970"/>
      <c r="N31" s="646">
        <v>0</v>
      </c>
      <c r="O31" s="647" t="s">
        <v>18</v>
      </c>
      <c r="P31" s="648">
        <f t="shared" si="1"/>
        <v>0</v>
      </c>
      <c r="Q31" s="997"/>
      <c r="R31" s="649">
        <v>0</v>
      </c>
      <c r="S31" s="549" t="s">
        <v>18</v>
      </c>
      <c r="T31" s="494">
        <f t="shared" si="2"/>
        <v>0</v>
      </c>
      <c r="U31" s="978"/>
      <c r="V31" s="650">
        <v>0</v>
      </c>
      <c r="W31" s="547" t="s">
        <v>18</v>
      </c>
      <c r="X31" s="651">
        <f t="shared" si="3"/>
        <v>0</v>
      </c>
      <c r="Y31" s="978"/>
      <c r="Z31" s="649">
        <v>0</v>
      </c>
      <c r="AA31" s="549" t="s">
        <v>18</v>
      </c>
      <c r="AB31" s="494">
        <f t="shared" si="4"/>
        <v>0</v>
      </c>
      <c r="AC31" s="978"/>
      <c r="AD31" s="646">
        <v>0</v>
      </c>
      <c r="AE31" s="647" t="s">
        <v>18</v>
      </c>
      <c r="AF31" s="648">
        <f t="shared" si="5"/>
        <v>0</v>
      </c>
      <c r="AG31" s="970"/>
      <c r="AH31" s="417">
        <f t="shared" si="6"/>
        <v>0</v>
      </c>
      <c r="AI31" s="1009"/>
      <c r="AJ31" s="1009"/>
    </row>
    <row r="32" spans="1:36" x14ac:dyDescent="0.3">
      <c r="A32" s="824"/>
      <c r="B32" s="805" t="s">
        <v>23</v>
      </c>
      <c r="C32" s="389" t="str">
        <f>'PROPOSED BUDGET'!C31</f>
        <v>Insert Name</v>
      </c>
      <c r="D32" s="957" t="s">
        <v>539</v>
      </c>
      <c r="E32" s="957"/>
      <c r="F32" s="957"/>
      <c r="G32" s="957"/>
      <c r="H32" s="957"/>
      <c r="I32" s="957"/>
      <c r="J32" s="957"/>
      <c r="K32" s="406">
        <v>0</v>
      </c>
      <c r="L32" s="407">
        <f t="shared" si="0"/>
        <v>0</v>
      </c>
      <c r="M32" s="970"/>
      <c r="N32" s="646">
        <v>0</v>
      </c>
      <c r="O32" s="647" t="s">
        <v>18</v>
      </c>
      <c r="P32" s="648">
        <f t="shared" si="1"/>
        <v>0</v>
      </c>
      <c r="Q32" s="997"/>
      <c r="R32" s="649">
        <v>0</v>
      </c>
      <c r="S32" s="549" t="s">
        <v>18</v>
      </c>
      <c r="T32" s="494">
        <f t="shared" si="2"/>
        <v>0</v>
      </c>
      <c r="U32" s="978"/>
      <c r="V32" s="650">
        <v>0</v>
      </c>
      <c r="W32" s="547" t="s">
        <v>18</v>
      </c>
      <c r="X32" s="651">
        <f t="shared" si="3"/>
        <v>0</v>
      </c>
      <c r="Y32" s="978"/>
      <c r="Z32" s="649">
        <v>0</v>
      </c>
      <c r="AA32" s="549" t="s">
        <v>18</v>
      </c>
      <c r="AB32" s="494">
        <f t="shared" si="4"/>
        <v>0</v>
      </c>
      <c r="AC32" s="978"/>
      <c r="AD32" s="646">
        <v>0</v>
      </c>
      <c r="AE32" s="647" t="s">
        <v>18</v>
      </c>
      <c r="AF32" s="648">
        <f t="shared" si="5"/>
        <v>0</v>
      </c>
      <c r="AG32" s="970"/>
      <c r="AH32" s="417">
        <f t="shared" si="6"/>
        <v>0</v>
      </c>
      <c r="AI32" s="1009"/>
      <c r="AJ32" s="1009"/>
    </row>
    <row r="33" spans="1:36" x14ac:dyDescent="0.3">
      <c r="A33" s="823" t="s">
        <v>25</v>
      </c>
      <c r="B33" s="484" t="s">
        <v>23</v>
      </c>
      <c r="C33" s="389" t="str">
        <f>'PROPOSED BUDGET'!C32</f>
        <v>Insert Name</v>
      </c>
      <c r="D33" s="957" t="s">
        <v>538</v>
      </c>
      <c r="E33" s="957"/>
      <c r="F33" s="957"/>
      <c r="G33" s="957"/>
      <c r="H33" s="957"/>
      <c r="I33" s="957"/>
      <c r="J33" s="957"/>
      <c r="K33" s="406">
        <v>0</v>
      </c>
      <c r="L33" s="407">
        <f t="shared" si="0"/>
        <v>0</v>
      </c>
      <c r="M33" s="970"/>
      <c r="N33" s="646">
        <v>0</v>
      </c>
      <c r="O33" s="647" t="s">
        <v>18</v>
      </c>
      <c r="P33" s="648">
        <f t="shared" si="1"/>
        <v>0</v>
      </c>
      <c r="Q33" s="997"/>
      <c r="R33" s="649">
        <v>0</v>
      </c>
      <c r="S33" s="549" t="s">
        <v>18</v>
      </c>
      <c r="T33" s="494">
        <f t="shared" si="2"/>
        <v>0</v>
      </c>
      <c r="U33" s="978"/>
      <c r="V33" s="650">
        <v>0</v>
      </c>
      <c r="W33" s="547" t="s">
        <v>18</v>
      </c>
      <c r="X33" s="651">
        <f t="shared" si="3"/>
        <v>0</v>
      </c>
      <c r="Y33" s="978"/>
      <c r="Z33" s="649">
        <v>0</v>
      </c>
      <c r="AA33" s="549" t="s">
        <v>18</v>
      </c>
      <c r="AB33" s="494">
        <f t="shared" si="4"/>
        <v>0</v>
      </c>
      <c r="AC33" s="978"/>
      <c r="AD33" s="646">
        <v>0</v>
      </c>
      <c r="AE33" s="647" t="s">
        <v>18</v>
      </c>
      <c r="AF33" s="648">
        <f t="shared" si="5"/>
        <v>0</v>
      </c>
      <c r="AG33" s="970"/>
      <c r="AH33" s="417">
        <f t="shared" si="6"/>
        <v>0</v>
      </c>
      <c r="AI33" s="1009"/>
      <c r="AJ33" s="1009"/>
    </row>
    <row r="34" spans="1:36" x14ac:dyDescent="0.3">
      <c r="A34" s="824"/>
      <c r="B34" s="805" t="s">
        <v>23</v>
      </c>
      <c r="C34" s="389" t="str">
        <f>'PROPOSED BUDGET'!C33</f>
        <v>Insert Name</v>
      </c>
      <c r="D34" s="957" t="s">
        <v>539</v>
      </c>
      <c r="E34" s="957"/>
      <c r="F34" s="957"/>
      <c r="G34" s="957"/>
      <c r="H34" s="957"/>
      <c r="I34" s="957"/>
      <c r="J34" s="957"/>
      <c r="K34" s="406">
        <v>0</v>
      </c>
      <c r="L34" s="407">
        <f t="shared" si="0"/>
        <v>0</v>
      </c>
      <c r="M34" s="970"/>
      <c r="N34" s="646">
        <v>0</v>
      </c>
      <c r="O34" s="647" t="s">
        <v>18</v>
      </c>
      <c r="P34" s="648">
        <f t="shared" si="1"/>
        <v>0</v>
      </c>
      <c r="Q34" s="997"/>
      <c r="R34" s="649">
        <v>0</v>
      </c>
      <c r="S34" s="549" t="s">
        <v>18</v>
      </c>
      <c r="T34" s="494">
        <f t="shared" si="2"/>
        <v>0</v>
      </c>
      <c r="U34" s="978"/>
      <c r="V34" s="650">
        <v>0</v>
      </c>
      <c r="W34" s="547" t="s">
        <v>18</v>
      </c>
      <c r="X34" s="651">
        <f t="shared" si="3"/>
        <v>0</v>
      </c>
      <c r="Y34" s="978"/>
      <c r="Z34" s="649">
        <v>0</v>
      </c>
      <c r="AA34" s="549" t="s">
        <v>18</v>
      </c>
      <c r="AB34" s="494">
        <f t="shared" si="4"/>
        <v>0</v>
      </c>
      <c r="AC34" s="978"/>
      <c r="AD34" s="646">
        <v>0</v>
      </c>
      <c r="AE34" s="647" t="s">
        <v>18</v>
      </c>
      <c r="AF34" s="648">
        <f t="shared" si="5"/>
        <v>0</v>
      </c>
      <c r="AG34" s="970"/>
      <c r="AH34" s="417">
        <f t="shared" si="6"/>
        <v>0</v>
      </c>
      <c r="AI34" s="1009"/>
      <c r="AJ34" s="1009"/>
    </row>
    <row r="35" spans="1:36" x14ac:dyDescent="0.3">
      <c r="A35" s="823" t="s">
        <v>26</v>
      </c>
      <c r="B35" s="484" t="s">
        <v>23</v>
      </c>
      <c r="C35" s="389" t="str">
        <f>'PROPOSED BUDGET'!C34</f>
        <v>Insert Name</v>
      </c>
      <c r="D35" s="957" t="s">
        <v>538</v>
      </c>
      <c r="E35" s="957"/>
      <c r="F35" s="957"/>
      <c r="G35" s="957"/>
      <c r="H35" s="957"/>
      <c r="I35" s="957"/>
      <c r="J35" s="957"/>
      <c r="K35" s="406">
        <v>0</v>
      </c>
      <c r="L35" s="407">
        <f t="shared" si="0"/>
        <v>0</v>
      </c>
      <c r="M35" s="970"/>
      <c r="N35" s="646">
        <v>0</v>
      </c>
      <c r="O35" s="647" t="s">
        <v>18</v>
      </c>
      <c r="P35" s="648">
        <f t="shared" si="1"/>
        <v>0</v>
      </c>
      <c r="Q35" s="997"/>
      <c r="R35" s="649">
        <v>0</v>
      </c>
      <c r="S35" s="549" t="s">
        <v>18</v>
      </c>
      <c r="T35" s="494">
        <f t="shared" si="2"/>
        <v>0</v>
      </c>
      <c r="U35" s="978"/>
      <c r="V35" s="650">
        <v>0</v>
      </c>
      <c r="W35" s="547" t="s">
        <v>18</v>
      </c>
      <c r="X35" s="651">
        <f t="shared" si="3"/>
        <v>0</v>
      </c>
      <c r="Y35" s="978"/>
      <c r="Z35" s="649">
        <v>0</v>
      </c>
      <c r="AA35" s="549" t="s">
        <v>18</v>
      </c>
      <c r="AB35" s="494">
        <f t="shared" si="4"/>
        <v>0</v>
      </c>
      <c r="AC35" s="978"/>
      <c r="AD35" s="646">
        <v>0</v>
      </c>
      <c r="AE35" s="647" t="s">
        <v>18</v>
      </c>
      <c r="AF35" s="648">
        <f t="shared" si="5"/>
        <v>0</v>
      </c>
      <c r="AG35" s="970"/>
      <c r="AH35" s="417">
        <f t="shared" si="6"/>
        <v>0</v>
      </c>
      <c r="AI35" s="1009"/>
      <c r="AJ35" s="1009"/>
    </row>
    <row r="36" spans="1:36" ht="14.4" thickBot="1" x14ac:dyDescent="0.35">
      <c r="A36" s="485"/>
      <c r="B36" s="805" t="s">
        <v>23</v>
      </c>
      <c r="C36" s="389" t="str">
        <f>'PROPOSED BUDGET'!C35</f>
        <v>Insert Name</v>
      </c>
      <c r="D36" s="957" t="s">
        <v>539</v>
      </c>
      <c r="E36" s="957"/>
      <c r="F36" s="957"/>
      <c r="G36" s="957"/>
      <c r="H36" s="957"/>
      <c r="I36" s="957"/>
      <c r="J36" s="957"/>
      <c r="K36" s="406">
        <v>0</v>
      </c>
      <c r="L36" s="407">
        <f t="shared" si="0"/>
        <v>0</v>
      </c>
      <c r="M36" s="970"/>
      <c r="N36" s="646">
        <v>0</v>
      </c>
      <c r="O36" s="647" t="s">
        <v>18</v>
      </c>
      <c r="P36" s="648">
        <f t="shared" si="1"/>
        <v>0</v>
      </c>
      <c r="Q36" s="997"/>
      <c r="R36" s="649">
        <v>0</v>
      </c>
      <c r="S36" s="549" t="s">
        <v>18</v>
      </c>
      <c r="T36" s="494">
        <f t="shared" si="2"/>
        <v>0</v>
      </c>
      <c r="U36" s="978"/>
      <c r="V36" s="650">
        <v>0</v>
      </c>
      <c r="W36" s="547" t="s">
        <v>18</v>
      </c>
      <c r="X36" s="651">
        <f t="shared" si="3"/>
        <v>0</v>
      </c>
      <c r="Y36" s="978"/>
      <c r="Z36" s="649">
        <v>0</v>
      </c>
      <c r="AA36" s="549" t="s">
        <v>18</v>
      </c>
      <c r="AB36" s="494">
        <f t="shared" si="4"/>
        <v>0</v>
      </c>
      <c r="AC36" s="978"/>
      <c r="AD36" s="646">
        <v>0</v>
      </c>
      <c r="AE36" s="647" t="s">
        <v>18</v>
      </c>
      <c r="AF36" s="648">
        <f t="shared" si="5"/>
        <v>0</v>
      </c>
      <c r="AG36" s="970"/>
      <c r="AH36" s="417">
        <f t="shared" si="6"/>
        <v>0</v>
      </c>
      <c r="AI36" s="1009"/>
      <c r="AJ36" s="1009"/>
    </row>
    <row r="37" spans="1:36" s="395" customFormat="1" ht="13.5" customHeight="1" thickBot="1" x14ac:dyDescent="0.3">
      <c r="A37" s="1158" t="s">
        <v>598</v>
      </c>
      <c r="B37" s="1159"/>
      <c r="C37" s="1159"/>
      <c r="D37" s="1159"/>
      <c r="E37" s="1159"/>
      <c r="F37" s="1159"/>
      <c r="G37" s="1159"/>
      <c r="H37" s="1159"/>
      <c r="I37" s="1159"/>
      <c r="J37" s="487"/>
      <c r="K37" s="399" t="s">
        <v>9</v>
      </c>
      <c r="L37" s="904" t="s">
        <v>27</v>
      </c>
      <c r="M37" s="970"/>
      <c r="N37" s="1165"/>
      <c r="O37" s="1165"/>
      <c r="P37" s="1165"/>
      <c r="Q37" s="997"/>
      <c r="R37" s="1009"/>
      <c r="S37" s="1009"/>
      <c r="T37" s="1009"/>
      <c r="U37" s="978"/>
      <c r="V37" s="1009"/>
      <c r="W37" s="1009"/>
      <c r="X37" s="1009"/>
      <c r="Y37" s="978"/>
      <c r="Z37" s="957"/>
      <c r="AA37" s="957"/>
      <c r="AB37" s="957"/>
      <c r="AC37" s="978"/>
      <c r="AD37" s="1166"/>
      <c r="AE37" s="1166"/>
      <c r="AF37" s="1166"/>
      <c r="AG37" s="970"/>
      <c r="AH37" s="1009"/>
      <c r="AI37" s="1009"/>
      <c r="AJ37" s="1009"/>
    </row>
    <row r="38" spans="1:36" ht="15.6" customHeight="1" x14ac:dyDescent="0.3">
      <c r="B38" s="645" t="s">
        <v>563</v>
      </c>
      <c r="C38" s="645" t="s">
        <v>562</v>
      </c>
      <c r="D38" s="1198" t="s">
        <v>549</v>
      </c>
      <c r="E38" s="1198"/>
      <c r="F38" s="1198"/>
      <c r="G38" s="1198"/>
      <c r="H38" s="1198"/>
      <c r="I38" s="1198"/>
      <c r="J38" s="1198"/>
      <c r="K38" s="1198"/>
      <c r="L38" s="1198"/>
      <c r="M38" s="970"/>
      <c r="N38" s="1165"/>
      <c r="O38" s="1165"/>
      <c r="P38" s="1165"/>
      <c r="Q38" s="997"/>
      <c r="R38" s="1009"/>
      <c r="S38" s="1009"/>
      <c r="T38" s="1009"/>
      <c r="U38" s="978"/>
      <c r="V38" s="1009"/>
      <c r="W38" s="1009"/>
      <c r="X38" s="1009"/>
      <c r="Y38" s="978"/>
      <c r="Z38" s="957"/>
      <c r="AA38" s="957"/>
      <c r="AB38" s="957"/>
      <c r="AC38" s="978"/>
      <c r="AD38" s="1166"/>
      <c r="AE38" s="1166"/>
      <c r="AF38" s="1166"/>
      <c r="AG38" s="970"/>
      <c r="AH38" s="1009"/>
      <c r="AI38" s="1009"/>
      <c r="AJ38" s="1009"/>
    </row>
    <row r="39" spans="1:36" x14ac:dyDescent="0.3">
      <c r="A39" s="823" t="s">
        <v>22</v>
      </c>
      <c r="B39" s="484" t="str">
        <f>'PROPOSED BUDGET'!B39</f>
        <v>TBD</v>
      </c>
      <c r="C39" s="491" t="str">
        <f>'PROPOSED BUDGET'!C39</f>
        <v>Insert Name</v>
      </c>
      <c r="D39" s="957" t="s">
        <v>531</v>
      </c>
      <c r="E39" s="957"/>
      <c r="F39" s="957"/>
      <c r="G39" s="957"/>
      <c r="H39" s="957"/>
      <c r="I39" s="957"/>
      <c r="J39" s="957"/>
      <c r="K39" s="406">
        <v>0</v>
      </c>
      <c r="L39" s="407">
        <f>SUM(K39/12)</f>
        <v>0</v>
      </c>
      <c r="M39" s="970"/>
      <c r="N39" s="646">
        <v>0</v>
      </c>
      <c r="O39" s="647" t="s">
        <v>18</v>
      </c>
      <c r="P39" s="648">
        <f>L39*N39</f>
        <v>0</v>
      </c>
      <c r="Q39" s="997"/>
      <c r="R39" s="649">
        <v>0</v>
      </c>
      <c r="S39" s="549" t="s">
        <v>18</v>
      </c>
      <c r="T39" s="494">
        <f>L39*R39*1.05</f>
        <v>0</v>
      </c>
      <c r="U39" s="978"/>
      <c r="V39" s="650">
        <v>0</v>
      </c>
      <c r="W39" s="547" t="s">
        <v>18</v>
      </c>
      <c r="X39" s="651">
        <f>L39*V39*1.05*1.05</f>
        <v>0</v>
      </c>
      <c r="Y39" s="978"/>
      <c r="Z39" s="649">
        <v>0</v>
      </c>
      <c r="AA39" s="549" t="s">
        <v>18</v>
      </c>
      <c r="AB39" s="494">
        <f>L39*Z39*1.05*1.05*1.05</f>
        <v>0</v>
      </c>
      <c r="AC39" s="978"/>
      <c r="AD39" s="646">
        <v>0</v>
      </c>
      <c r="AE39" s="647" t="s">
        <v>18</v>
      </c>
      <c r="AF39" s="648">
        <f>L39*AD39*1.05*1.05*1.05*1.05</f>
        <v>0</v>
      </c>
      <c r="AG39" s="970"/>
      <c r="AH39" s="417">
        <f>P39+T39+X39+AB39+AF39</f>
        <v>0</v>
      </c>
      <c r="AI39" s="1009"/>
      <c r="AJ39" s="1009"/>
    </row>
    <row r="40" spans="1:36" x14ac:dyDescent="0.3">
      <c r="A40" s="823" t="s">
        <v>24</v>
      </c>
      <c r="B40" s="484" t="str">
        <f>'PROPOSED BUDGET'!B40</f>
        <v>TBD</v>
      </c>
      <c r="C40" s="491" t="str">
        <f>'PROPOSED BUDGET'!C40</f>
        <v>Insert Name</v>
      </c>
      <c r="D40" s="957" t="s">
        <v>531</v>
      </c>
      <c r="E40" s="957"/>
      <c r="F40" s="957"/>
      <c r="G40" s="957"/>
      <c r="H40" s="957"/>
      <c r="I40" s="957"/>
      <c r="J40" s="957"/>
      <c r="K40" s="406">
        <v>0</v>
      </c>
      <c r="L40" s="407">
        <f>SUM(K40/12)</f>
        <v>0</v>
      </c>
      <c r="M40" s="970"/>
      <c r="N40" s="646">
        <v>0</v>
      </c>
      <c r="O40" s="647" t="s">
        <v>18</v>
      </c>
      <c r="P40" s="648">
        <f>L40*N40</f>
        <v>0</v>
      </c>
      <c r="Q40" s="997"/>
      <c r="R40" s="649">
        <v>0</v>
      </c>
      <c r="S40" s="549" t="s">
        <v>18</v>
      </c>
      <c r="T40" s="494">
        <f>L40*R40*1.05</f>
        <v>0</v>
      </c>
      <c r="U40" s="978"/>
      <c r="V40" s="650">
        <v>0</v>
      </c>
      <c r="W40" s="547" t="s">
        <v>18</v>
      </c>
      <c r="X40" s="651">
        <f>L40*V40*1.05*1.05</f>
        <v>0</v>
      </c>
      <c r="Y40" s="978"/>
      <c r="Z40" s="649">
        <v>0</v>
      </c>
      <c r="AA40" s="549" t="s">
        <v>18</v>
      </c>
      <c r="AB40" s="494">
        <f>L40*Z40*1.05*1.05*1.05</f>
        <v>0</v>
      </c>
      <c r="AC40" s="978"/>
      <c r="AD40" s="646">
        <v>0</v>
      </c>
      <c r="AE40" s="647" t="s">
        <v>18</v>
      </c>
      <c r="AF40" s="648">
        <f>L40*AD40*1.05*1.05*1.05*1.05</f>
        <v>0</v>
      </c>
      <c r="AG40" s="970"/>
      <c r="AH40" s="417">
        <f>P40+T40+X40+AB40+AF40</f>
        <v>0</v>
      </c>
      <c r="AI40" s="1009"/>
      <c r="AJ40" s="1009"/>
    </row>
    <row r="41" spans="1:36" x14ac:dyDescent="0.3">
      <c r="A41" s="823" t="s">
        <v>25</v>
      </c>
      <c r="B41" s="484" t="str">
        <f>'PROPOSED BUDGET'!B41</f>
        <v>TBD</v>
      </c>
      <c r="C41" s="491" t="str">
        <f>'PROPOSED BUDGET'!C41</f>
        <v>Insert Name</v>
      </c>
      <c r="D41" s="957" t="s">
        <v>531</v>
      </c>
      <c r="E41" s="957"/>
      <c r="F41" s="957"/>
      <c r="G41" s="957"/>
      <c r="H41" s="957"/>
      <c r="I41" s="957"/>
      <c r="J41" s="957"/>
      <c r="K41" s="406">
        <v>0</v>
      </c>
      <c r="L41" s="407">
        <f>SUM(K41/12)</f>
        <v>0</v>
      </c>
      <c r="M41" s="970"/>
      <c r="N41" s="646">
        <v>0</v>
      </c>
      <c r="O41" s="647" t="s">
        <v>18</v>
      </c>
      <c r="P41" s="648">
        <f>L41*N41</f>
        <v>0</v>
      </c>
      <c r="Q41" s="997"/>
      <c r="R41" s="649">
        <v>0</v>
      </c>
      <c r="S41" s="549" t="s">
        <v>18</v>
      </c>
      <c r="T41" s="494">
        <f>L41*R41*1.05</f>
        <v>0</v>
      </c>
      <c r="U41" s="978"/>
      <c r="V41" s="650">
        <v>0</v>
      </c>
      <c r="W41" s="547" t="s">
        <v>18</v>
      </c>
      <c r="X41" s="651">
        <f>L41*V41*1.05*1.05</f>
        <v>0</v>
      </c>
      <c r="Y41" s="978"/>
      <c r="Z41" s="649">
        <v>0</v>
      </c>
      <c r="AA41" s="549" t="s">
        <v>18</v>
      </c>
      <c r="AB41" s="494">
        <f>L41*Z41*1.05*1.05*1.05</f>
        <v>0</v>
      </c>
      <c r="AC41" s="978"/>
      <c r="AD41" s="646">
        <v>0</v>
      </c>
      <c r="AE41" s="647" t="s">
        <v>18</v>
      </c>
      <c r="AF41" s="648">
        <f>L41*AD41*1.05*1.05*1.05*1.05</f>
        <v>0</v>
      </c>
      <c r="AG41" s="970"/>
      <c r="AH41" s="417">
        <f>P41+T41+X41+AB41+AF41</f>
        <v>0</v>
      </c>
      <c r="AI41" s="1009"/>
      <c r="AJ41" s="1009"/>
    </row>
    <row r="42" spans="1:36" x14ac:dyDescent="0.3">
      <c r="A42" s="823" t="s">
        <v>26</v>
      </c>
      <c r="B42" s="484" t="str">
        <f>'PROPOSED BUDGET'!B42</f>
        <v>TBD</v>
      </c>
      <c r="C42" s="491" t="str">
        <f>'PROPOSED BUDGET'!C42</f>
        <v>Insert Name</v>
      </c>
      <c r="D42" s="957" t="s">
        <v>531</v>
      </c>
      <c r="E42" s="957"/>
      <c r="F42" s="957"/>
      <c r="G42" s="957"/>
      <c r="H42" s="957"/>
      <c r="I42" s="957"/>
      <c r="J42" s="957"/>
      <c r="K42" s="406">
        <v>0</v>
      </c>
      <c r="L42" s="407">
        <f>SUM(K42/12)</f>
        <v>0</v>
      </c>
      <c r="M42" s="970"/>
      <c r="N42" s="646">
        <v>0</v>
      </c>
      <c r="O42" s="647" t="s">
        <v>18</v>
      </c>
      <c r="P42" s="648">
        <f>L42*N42</f>
        <v>0</v>
      </c>
      <c r="Q42" s="997"/>
      <c r="R42" s="649">
        <v>0</v>
      </c>
      <c r="S42" s="549" t="s">
        <v>18</v>
      </c>
      <c r="T42" s="494">
        <f>L42*R42*1.05</f>
        <v>0</v>
      </c>
      <c r="U42" s="978"/>
      <c r="V42" s="650">
        <v>0</v>
      </c>
      <c r="W42" s="547" t="s">
        <v>18</v>
      </c>
      <c r="X42" s="651">
        <f>L42*V42*1.05*1.05</f>
        <v>0</v>
      </c>
      <c r="Y42" s="978"/>
      <c r="Z42" s="649">
        <v>0</v>
      </c>
      <c r="AA42" s="549" t="s">
        <v>18</v>
      </c>
      <c r="AB42" s="494">
        <f>L42*Z42*1.05*1.05*1.05</f>
        <v>0</v>
      </c>
      <c r="AC42" s="978"/>
      <c r="AD42" s="646">
        <v>0</v>
      </c>
      <c r="AE42" s="647" t="s">
        <v>18</v>
      </c>
      <c r="AF42" s="648">
        <f>L42*AD42*1.05*1.05*1.05*1.05</f>
        <v>0</v>
      </c>
      <c r="AG42" s="970"/>
      <c r="AH42" s="417">
        <f>P42+T42+X42+AB42+AF42</f>
        <v>0</v>
      </c>
      <c r="AI42" s="1009"/>
      <c r="AJ42" s="1009"/>
    </row>
    <row r="43" spans="1:36" ht="14.25" customHeight="1" x14ac:dyDescent="0.3">
      <c r="A43" s="824"/>
      <c r="B43" s="404"/>
      <c r="C43" s="491"/>
      <c r="D43" s="1202" t="s">
        <v>599</v>
      </c>
      <c r="E43" s="1202"/>
      <c r="F43" s="1202"/>
      <c r="G43" s="1202"/>
      <c r="H43" s="1202"/>
      <c r="I43" s="1202"/>
      <c r="J43" s="1202"/>
      <c r="K43" s="1202"/>
      <c r="L43" s="1202"/>
      <c r="M43" s="970"/>
      <c r="N43" s="957"/>
      <c r="O43" s="957"/>
      <c r="P43" s="957"/>
      <c r="Q43" s="997"/>
      <c r="R43" s="957"/>
      <c r="S43" s="957"/>
      <c r="T43" s="957"/>
      <c r="U43" s="978"/>
      <c r="V43" s="957"/>
      <c r="W43" s="957"/>
      <c r="X43" s="957"/>
      <c r="Y43" s="978"/>
      <c r="Z43" s="957"/>
      <c r="AA43" s="957"/>
      <c r="AB43" s="957"/>
      <c r="AC43" s="978"/>
      <c r="AD43" s="957"/>
      <c r="AE43" s="957"/>
      <c r="AF43" s="957"/>
      <c r="AG43" s="970"/>
      <c r="AH43" s="407"/>
      <c r="AI43" s="1009"/>
      <c r="AJ43" s="1009"/>
    </row>
    <row r="44" spans="1:36" x14ac:dyDescent="0.3">
      <c r="A44" s="823" t="s">
        <v>22</v>
      </c>
      <c r="B44" s="484" t="str">
        <f>'PROPOSED BUDGET'!B44</f>
        <v>TBD</v>
      </c>
      <c r="C44" s="491" t="str">
        <f>'PROPOSED BUDGET'!C44</f>
        <v>Insert Name</v>
      </c>
      <c r="D44" s="957" t="s">
        <v>543</v>
      </c>
      <c r="E44" s="957"/>
      <c r="F44" s="957"/>
      <c r="G44" s="957"/>
      <c r="H44" s="957"/>
      <c r="I44" s="957"/>
      <c r="J44" s="957"/>
      <c r="K44" s="406">
        <v>0</v>
      </c>
      <c r="L44" s="407">
        <f t="shared" ref="L44:L49" si="7">SUM(K44/12)</f>
        <v>0</v>
      </c>
      <c r="M44" s="970"/>
      <c r="N44" s="646">
        <v>0</v>
      </c>
      <c r="O44" s="647" t="s">
        <v>18</v>
      </c>
      <c r="P44" s="648">
        <f t="shared" ref="P44:P49" si="8">L44*N44</f>
        <v>0</v>
      </c>
      <c r="Q44" s="997"/>
      <c r="R44" s="649">
        <v>0</v>
      </c>
      <c r="S44" s="549" t="s">
        <v>18</v>
      </c>
      <c r="T44" s="494">
        <f t="shared" ref="T44:T49" si="9">L44*R44*1.05</f>
        <v>0</v>
      </c>
      <c r="U44" s="978"/>
      <c r="V44" s="650">
        <v>0</v>
      </c>
      <c r="W44" s="547" t="s">
        <v>18</v>
      </c>
      <c r="X44" s="651">
        <f t="shared" ref="X44:X49" si="10">L44*V44*1.05*1.05</f>
        <v>0</v>
      </c>
      <c r="Y44" s="978"/>
      <c r="Z44" s="649">
        <v>0</v>
      </c>
      <c r="AA44" s="549" t="s">
        <v>18</v>
      </c>
      <c r="AB44" s="494">
        <f t="shared" ref="AB44:AB49" si="11">L44*Z44*1.05*1.05*1.05</f>
        <v>0</v>
      </c>
      <c r="AC44" s="978"/>
      <c r="AD44" s="646">
        <v>0</v>
      </c>
      <c r="AE44" s="647" t="s">
        <v>18</v>
      </c>
      <c r="AF44" s="648">
        <f t="shared" ref="AF44:AF49" si="12">L44*AD44*1.05*1.05*1.05*1.05</f>
        <v>0</v>
      </c>
      <c r="AG44" s="970"/>
      <c r="AH44" s="417">
        <f t="shared" ref="AH44:AH49" si="13">P44+T44+X44+AB44+AF44</f>
        <v>0</v>
      </c>
      <c r="AI44" s="1009"/>
      <c r="AJ44" s="1009"/>
    </row>
    <row r="45" spans="1:36" x14ac:dyDescent="0.3">
      <c r="A45" s="823" t="s">
        <v>24</v>
      </c>
      <c r="B45" s="484" t="str">
        <f>'PROPOSED BUDGET'!B45</f>
        <v>TBD</v>
      </c>
      <c r="C45" s="491" t="str">
        <f>'PROPOSED BUDGET'!C45</f>
        <v>Insert Name</v>
      </c>
      <c r="D45" s="957" t="s">
        <v>543</v>
      </c>
      <c r="E45" s="957"/>
      <c r="F45" s="957"/>
      <c r="G45" s="957"/>
      <c r="H45" s="957"/>
      <c r="I45" s="957"/>
      <c r="J45" s="957"/>
      <c r="K45" s="406">
        <v>0</v>
      </c>
      <c r="L45" s="407">
        <f t="shared" si="7"/>
        <v>0</v>
      </c>
      <c r="M45" s="970"/>
      <c r="N45" s="646">
        <v>0</v>
      </c>
      <c r="O45" s="647" t="s">
        <v>18</v>
      </c>
      <c r="P45" s="648">
        <f t="shared" si="8"/>
        <v>0</v>
      </c>
      <c r="Q45" s="997"/>
      <c r="R45" s="649">
        <v>0</v>
      </c>
      <c r="S45" s="549" t="s">
        <v>18</v>
      </c>
      <c r="T45" s="494">
        <f t="shared" si="9"/>
        <v>0</v>
      </c>
      <c r="U45" s="978"/>
      <c r="V45" s="650">
        <v>0</v>
      </c>
      <c r="W45" s="547" t="s">
        <v>18</v>
      </c>
      <c r="X45" s="651">
        <f t="shared" si="10"/>
        <v>0</v>
      </c>
      <c r="Y45" s="978"/>
      <c r="Z45" s="649">
        <v>0</v>
      </c>
      <c r="AA45" s="549" t="s">
        <v>18</v>
      </c>
      <c r="AB45" s="494">
        <f t="shared" si="11"/>
        <v>0</v>
      </c>
      <c r="AC45" s="978"/>
      <c r="AD45" s="646">
        <v>0</v>
      </c>
      <c r="AE45" s="647" t="s">
        <v>18</v>
      </c>
      <c r="AF45" s="648">
        <f t="shared" si="12"/>
        <v>0</v>
      </c>
      <c r="AG45" s="970"/>
      <c r="AH45" s="417">
        <f t="shared" si="13"/>
        <v>0</v>
      </c>
      <c r="AI45" s="1009"/>
      <c r="AJ45" s="1009"/>
    </row>
    <row r="46" spans="1:36" x14ac:dyDescent="0.3">
      <c r="A46" s="823" t="s">
        <v>25</v>
      </c>
      <c r="B46" s="484" t="str">
        <f>'PROPOSED BUDGET'!B46</f>
        <v>TBD</v>
      </c>
      <c r="C46" s="491" t="str">
        <f>'PROPOSED BUDGET'!C46</f>
        <v>Insert Name</v>
      </c>
      <c r="D46" s="957" t="s">
        <v>543</v>
      </c>
      <c r="E46" s="957"/>
      <c r="F46" s="957"/>
      <c r="G46" s="957"/>
      <c r="H46" s="957"/>
      <c r="I46" s="957"/>
      <c r="J46" s="957"/>
      <c r="K46" s="406">
        <v>0</v>
      </c>
      <c r="L46" s="407">
        <f t="shared" si="7"/>
        <v>0</v>
      </c>
      <c r="M46" s="970"/>
      <c r="N46" s="646">
        <v>0</v>
      </c>
      <c r="O46" s="647" t="s">
        <v>18</v>
      </c>
      <c r="P46" s="648">
        <f t="shared" si="8"/>
        <v>0</v>
      </c>
      <c r="Q46" s="997"/>
      <c r="R46" s="649">
        <v>0</v>
      </c>
      <c r="S46" s="549" t="s">
        <v>18</v>
      </c>
      <c r="T46" s="494">
        <f t="shared" si="9"/>
        <v>0</v>
      </c>
      <c r="U46" s="978"/>
      <c r="V46" s="650">
        <v>0</v>
      </c>
      <c r="W46" s="547" t="s">
        <v>18</v>
      </c>
      <c r="X46" s="651">
        <f t="shared" si="10"/>
        <v>0</v>
      </c>
      <c r="Y46" s="978"/>
      <c r="Z46" s="649">
        <v>0</v>
      </c>
      <c r="AA46" s="549" t="s">
        <v>18</v>
      </c>
      <c r="AB46" s="494">
        <f t="shared" si="11"/>
        <v>0</v>
      </c>
      <c r="AC46" s="978"/>
      <c r="AD46" s="646">
        <v>0</v>
      </c>
      <c r="AE46" s="647" t="s">
        <v>18</v>
      </c>
      <c r="AF46" s="648">
        <f t="shared" si="12"/>
        <v>0</v>
      </c>
      <c r="AG46" s="970"/>
      <c r="AH46" s="417">
        <f t="shared" si="13"/>
        <v>0</v>
      </c>
      <c r="AI46" s="1009"/>
      <c r="AJ46" s="1009"/>
    </row>
    <row r="47" spans="1:36" x14ac:dyDescent="0.3">
      <c r="A47" s="823" t="s">
        <v>26</v>
      </c>
      <c r="B47" s="484" t="str">
        <f>'PROPOSED BUDGET'!B47</f>
        <v>TBD</v>
      </c>
      <c r="C47" s="491" t="str">
        <f>'PROPOSED BUDGET'!C47</f>
        <v>Insert Name</v>
      </c>
      <c r="D47" s="957" t="s">
        <v>543</v>
      </c>
      <c r="E47" s="957"/>
      <c r="F47" s="957"/>
      <c r="G47" s="957"/>
      <c r="H47" s="957"/>
      <c r="I47" s="957"/>
      <c r="J47" s="957"/>
      <c r="K47" s="406">
        <v>0</v>
      </c>
      <c r="L47" s="407">
        <f t="shared" si="7"/>
        <v>0</v>
      </c>
      <c r="M47" s="970"/>
      <c r="N47" s="646">
        <v>0</v>
      </c>
      <c r="O47" s="647" t="s">
        <v>18</v>
      </c>
      <c r="P47" s="648">
        <f t="shared" si="8"/>
        <v>0</v>
      </c>
      <c r="Q47" s="997"/>
      <c r="R47" s="649">
        <v>0</v>
      </c>
      <c r="S47" s="549" t="s">
        <v>18</v>
      </c>
      <c r="T47" s="494">
        <f t="shared" si="9"/>
        <v>0</v>
      </c>
      <c r="U47" s="978"/>
      <c r="V47" s="650">
        <v>0</v>
      </c>
      <c r="W47" s="547" t="s">
        <v>18</v>
      </c>
      <c r="X47" s="651">
        <f t="shared" si="10"/>
        <v>0</v>
      </c>
      <c r="Y47" s="978"/>
      <c r="Z47" s="649">
        <v>0</v>
      </c>
      <c r="AA47" s="549" t="s">
        <v>18</v>
      </c>
      <c r="AB47" s="494">
        <f t="shared" si="11"/>
        <v>0</v>
      </c>
      <c r="AC47" s="978"/>
      <c r="AD47" s="646">
        <v>0</v>
      </c>
      <c r="AE47" s="647" t="s">
        <v>18</v>
      </c>
      <c r="AF47" s="648">
        <f t="shared" si="12"/>
        <v>0</v>
      </c>
      <c r="AG47" s="970"/>
      <c r="AH47" s="417">
        <f t="shared" si="13"/>
        <v>0</v>
      </c>
      <c r="AI47" s="1009"/>
      <c r="AJ47" s="1009"/>
    </row>
    <row r="48" spans="1:36" x14ac:dyDescent="0.3">
      <c r="A48" s="823" t="s">
        <v>29</v>
      </c>
      <c r="B48" s="484" t="s">
        <v>28</v>
      </c>
      <c r="C48" s="491" t="str">
        <f>'PROPOSED BUDGET'!C48</f>
        <v>Insert Name</v>
      </c>
      <c r="D48" s="957" t="s">
        <v>543</v>
      </c>
      <c r="E48" s="957"/>
      <c r="F48" s="957"/>
      <c r="G48" s="957"/>
      <c r="H48" s="957"/>
      <c r="I48" s="957"/>
      <c r="J48" s="957"/>
      <c r="K48" s="406">
        <v>0</v>
      </c>
      <c r="L48" s="407">
        <f t="shared" si="7"/>
        <v>0</v>
      </c>
      <c r="M48" s="970"/>
      <c r="N48" s="646">
        <v>0</v>
      </c>
      <c r="O48" s="647" t="s">
        <v>18</v>
      </c>
      <c r="P48" s="648">
        <f t="shared" si="8"/>
        <v>0</v>
      </c>
      <c r="Q48" s="997"/>
      <c r="R48" s="649">
        <v>0</v>
      </c>
      <c r="S48" s="549" t="s">
        <v>18</v>
      </c>
      <c r="T48" s="494">
        <f t="shared" si="9"/>
        <v>0</v>
      </c>
      <c r="U48" s="978"/>
      <c r="V48" s="650">
        <v>0</v>
      </c>
      <c r="W48" s="547" t="s">
        <v>18</v>
      </c>
      <c r="X48" s="651">
        <f t="shared" si="10"/>
        <v>0</v>
      </c>
      <c r="Y48" s="978"/>
      <c r="Z48" s="649">
        <v>0</v>
      </c>
      <c r="AA48" s="549" t="s">
        <v>18</v>
      </c>
      <c r="AB48" s="494">
        <f t="shared" si="11"/>
        <v>0</v>
      </c>
      <c r="AC48" s="978"/>
      <c r="AD48" s="646">
        <v>0</v>
      </c>
      <c r="AE48" s="647" t="s">
        <v>18</v>
      </c>
      <c r="AF48" s="648">
        <f t="shared" si="12"/>
        <v>0</v>
      </c>
      <c r="AG48" s="970"/>
      <c r="AH48" s="417">
        <f t="shared" si="13"/>
        <v>0</v>
      </c>
      <c r="AI48" s="1009"/>
      <c r="AJ48" s="1009"/>
    </row>
    <row r="49" spans="1:36" x14ac:dyDescent="0.3">
      <c r="A49" s="823" t="s">
        <v>30</v>
      </c>
      <c r="B49" s="484" t="s">
        <v>28</v>
      </c>
      <c r="C49" s="491" t="str">
        <f>'PROPOSED BUDGET'!C49</f>
        <v>Insert Name</v>
      </c>
      <c r="D49" s="957" t="s">
        <v>543</v>
      </c>
      <c r="E49" s="957"/>
      <c r="F49" s="957"/>
      <c r="G49" s="957"/>
      <c r="H49" s="957"/>
      <c r="I49" s="957"/>
      <c r="J49" s="957"/>
      <c r="K49" s="406">
        <v>0</v>
      </c>
      <c r="L49" s="407">
        <f t="shared" si="7"/>
        <v>0</v>
      </c>
      <c r="M49" s="970"/>
      <c r="N49" s="646">
        <v>0</v>
      </c>
      <c r="O49" s="647" t="s">
        <v>18</v>
      </c>
      <c r="P49" s="648">
        <f t="shared" si="8"/>
        <v>0</v>
      </c>
      <c r="Q49" s="997"/>
      <c r="R49" s="649">
        <v>0</v>
      </c>
      <c r="S49" s="549" t="s">
        <v>18</v>
      </c>
      <c r="T49" s="494">
        <f t="shared" si="9"/>
        <v>0</v>
      </c>
      <c r="U49" s="978"/>
      <c r="V49" s="650">
        <v>0</v>
      </c>
      <c r="W49" s="547" t="s">
        <v>18</v>
      </c>
      <c r="X49" s="651">
        <f t="shared" si="10"/>
        <v>0</v>
      </c>
      <c r="Y49" s="978"/>
      <c r="Z49" s="649">
        <v>0</v>
      </c>
      <c r="AA49" s="549" t="s">
        <v>18</v>
      </c>
      <c r="AB49" s="494">
        <f t="shared" si="11"/>
        <v>0</v>
      </c>
      <c r="AC49" s="978"/>
      <c r="AD49" s="646">
        <v>0</v>
      </c>
      <c r="AE49" s="647" t="s">
        <v>18</v>
      </c>
      <c r="AF49" s="648">
        <f t="shared" si="12"/>
        <v>0</v>
      </c>
      <c r="AG49" s="970"/>
      <c r="AH49" s="417">
        <f t="shared" si="13"/>
        <v>0</v>
      </c>
      <c r="AI49" s="1009"/>
      <c r="AJ49" s="1009"/>
    </row>
    <row r="50" spans="1:36" s="792" customFormat="1" ht="5.4" customHeight="1" x14ac:dyDescent="0.3">
      <c r="A50" s="1376"/>
      <c r="B50" s="1376"/>
      <c r="C50" s="1376"/>
      <c r="D50" s="1376"/>
      <c r="E50" s="1376"/>
      <c r="F50" s="1376"/>
      <c r="G50" s="1376"/>
      <c r="H50" s="1376"/>
      <c r="I50" s="1376"/>
      <c r="J50" s="1375"/>
      <c r="K50" s="1379"/>
      <c r="L50" s="1379"/>
      <c r="M50" s="970"/>
      <c r="N50" s="1380"/>
      <c r="O50" s="1380"/>
      <c r="P50" s="1381"/>
      <c r="Q50" s="997"/>
      <c r="R50" s="1397"/>
      <c r="S50" s="1397"/>
      <c r="T50" s="1381"/>
      <c r="U50" s="978"/>
      <c r="V50" s="1397"/>
      <c r="W50" s="1397"/>
      <c r="X50" s="1381"/>
      <c r="Y50" s="978"/>
      <c r="Z50" s="1397"/>
      <c r="AA50" s="1397"/>
      <c r="AB50" s="1381"/>
      <c r="AC50" s="978"/>
      <c r="AD50" s="1397"/>
      <c r="AE50" s="1397"/>
      <c r="AF50" s="1381"/>
      <c r="AG50" s="970"/>
      <c r="AH50" s="1381"/>
      <c r="AI50" s="1009"/>
      <c r="AJ50" s="1009"/>
    </row>
    <row r="51" spans="1:36" ht="13.8" customHeight="1" x14ac:dyDescent="0.3">
      <c r="A51" s="1376"/>
      <c r="B51" s="1376"/>
      <c r="C51" s="1376"/>
      <c r="D51" s="1376"/>
      <c r="E51" s="1376"/>
      <c r="F51" s="1376"/>
      <c r="G51" s="1376"/>
      <c r="H51" s="1376"/>
      <c r="I51" s="1376"/>
      <c r="J51" s="1375"/>
      <c r="K51" s="1379"/>
      <c r="L51" s="1379"/>
      <c r="M51" s="970"/>
      <c r="N51" s="1434" t="s">
        <v>11</v>
      </c>
      <c r="O51" s="1434"/>
      <c r="P51" s="1381"/>
      <c r="Q51" s="997"/>
      <c r="R51" s="1434" t="s">
        <v>12</v>
      </c>
      <c r="S51" s="1434"/>
      <c r="T51" s="1381"/>
      <c r="U51" s="978"/>
      <c r="V51" s="1434" t="s">
        <v>13</v>
      </c>
      <c r="W51" s="1434"/>
      <c r="X51" s="1381"/>
      <c r="Y51" s="978"/>
      <c r="Z51" s="1434" t="s">
        <v>14</v>
      </c>
      <c r="AA51" s="1434"/>
      <c r="AB51" s="1381"/>
      <c r="AC51" s="978"/>
      <c r="AD51" s="1434" t="s">
        <v>15</v>
      </c>
      <c r="AE51" s="1434"/>
      <c r="AF51" s="1381"/>
      <c r="AG51" s="970"/>
      <c r="AH51" s="1381"/>
      <c r="AI51" s="1009"/>
      <c r="AJ51" s="1009"/>
    </row>
    <row r="52" spans="1:36" x14ac:dyDescent="0.3">
      <c r="A52" s="1376"/>
      <c r="B52" s="1376"/>
      <c r="C52" s="1376"/>
      <c r="D52" s="1376"/>
      <c r="E52" s="1376"/>
      <c r="F52" s="1376"/>
      <c r="G52" s="1376"/>
      <c r="H52" s="1376"/>
      <c r="I52" s="1376"/>
      <c r="J52" s="1375"/>
      <c r="K52" s="966" t="s">
        <v>33</v>
      </c>
      <c r="L52" s="966"/>
      <c r="M52" s="970"/>
      <c r="N52" s="1382">
        <v>0</v>
      </c>
      <c r="O52" s="1382"/>
      <c r="P52" s="1381"/>
      <c r="Q52" s="997"/>
      <c r="R52" s="1382">
        <v>0</v>
      </c>
      <c r="S52" s="1382"/>
      <c r="T52" s="1381"/>
      <c r="U52" s="978"/>
      <c r="V52" s="1382">
        <v>0</v>
      </c>
      <c r="W52" s="1382"/>
      <c r="X52" s="1381"/>
      <c r="Y52" s="978"/>
      <c r="Z52" s="1382">
        <v>0</v>
      </c>
      <c r="AA52" s="1382"/>
      <c r="AB52" s="1381"/>
      <c r="AC52" s="978"/>
      <c r="AD52" s="1382">
        <v>0</v>
      </c>
      <c r="AE52" s="1382"/>
      <c r="AF52" s="1381"/>
      <c r="AG52" s="970"/>
      <c r="AH52" s="1381"/>
      <c r="AI52" s="1009"/>
      <c r="AJ52" s="1009"/>
    </row>
    <row r="53" spans="1:36" x14ac:dyDescent="0.3">
      <c r="A53" s="1376"/>
      <c r="B53" s="1376"/>
      <c r="C53" s="1376"/>
      <c r="D53" s="1376"/>
      <c r="E53" s="1376"/>
      <c r="F53" s="1376"/>
      <c r="G53" s="1376"/>
      <c r="H53" s="1376"/>
      <c r="I53" s="1376"/>
      <c r="J53" s="495" t="s">
        <v>31</v>
      </c>
      <c r="K53" s="1373" t="s">
        <v>34</v>
      </c>
      <c r="L53" s="1373"/>
      <c r="M53" s="970"/>
      <c r="N53" s="1414">
        <v>0</v>
      </c>
      <c r="O53" s="1414"/>
      <c r="P53" s="1381"/>
      <c r="Q53" s="997"/>
      <c r="R53" s="1420">
        <v>0</v>
      </c>
      <c r="S53" s="1420"/>
      <c r="T53" s="1381"/>
      <c r="U53" s="978"/>
      <c r="V53" s="1423">
        <v>0</v>
      </c>
      <c r="W53" s="1423"/>
      <c r="X53" s="1381"/>
      <c r="Y53" s="978"/>
      <c r="Z53" s="1420">
        <v>0</v>
      </c>
      <c r="AA53" s="1420"/>
      <c r="AB53" s="1381"/>
      <c r="AC53" s="978"/>
      <c r="AD53" s="1414">
        <v>0</v>
      </c>
      <c r="AE53" s="1414"/>
      <c r="AF53" s="1381"/>
      <c r="AG53" s="970"/>
      <c r="AH53" s="1381"/>
      <c r="AI53" s="1009"/>
      <c r="AJ53" s="1009"/>
    </row>
    <row r="54" spans="1:36" x14ac:dyDescent="0.3">
      <c r="A54" s="855" t="s">
        <v>22</v>
      </c>
      <c r="B54" s="639" t="s">
        <v>32</v>
      </c>
      <c r="C54" s="813" t="s">
        <v>28</v>
      </c>
      <c r="D54" s="957" t="s">
        <v>620</v>
      </c>
      <c r="E54" s="957"/>
      <c r="F54" s="957"/>
      <c r="G54" s="957"/>
      <c r="H54" s="957"/>
      <c r="I54" s="957"/>
      <c r="J54" s="496">
        <v>0</v>
      </c>
      <c r="K54" s="406">
        <f>SUM(J54*2080)</f>
        <v>0</v>
      </c>
      <c r="L54" s="407">
        <f>SUM(K54/12)</f>
        <v>0</v>
      </c>
      <c r="M54" s="970"/>
      <c r="N54" s="1415">
        <f>SUM(N53/173.33)</f>
        <v>0</v>
      </c>
      <c r="O54" s="1416" t="s">
        <v>18</v>
      </c>
      <c r="P54" s="1417">
        <f>L54*N54</f>
        <v>0</v>
      </c>
      <c r="Q54" s="997"/>
      <c r="R54" s="1421">
        <f>SUM(R53/173.33)</f>
        <v>0</v>
      </c>
      <c r="S54" s="1422" t="s">
        <v>18</v>
      </c>
      <c r="T54" s="1427">
        <f>L54*R54*1.02</f>
        <v>0</v>
      </c>
      <c r="U54" s="978"/>
      <c r="V54" s="1424">
        <f>SUM(V53/173.33)</f>
        <v>0</v>
      </c>
      <c r="W54" s="1425" t="s">
        <v>18</v>
      </c>
      <c r="X54" s="1428">
        <f>L54*V54*1.02*1.02</f>
        <v>0</v>
      </c>
      <c r="Y54" s="978"/>
      <c r="Z54" s="1421">
        <f>SUM(Z53/173.33)</f>
        <v>0</v>
      </c>
      <c r="AA54" s="1422" t="s">
        <v>18</v>
      </c>
      <c r="AB54" s="1427">
        <f>L54*Z54*1.02*1.02*1.02</f>
        <v>0</v>
      </c>
      <c r="AC54" s="978"/>
      <c r="AD54" s="1415">
        <f>SUM(AD53/173.33)</f>
        <v>0</v>
      </c>
      <c r="AE54" s="1416" t="s">
        <v>18</v>
      </c>
      <c r="AF54" s="1429">
        <f>L54*AD54*1.02*1.02*1.02*1.02</f>
        <v>0</v>
      </c>
      <c r="AG54" s="970"/>
      <c r="AH54" s="417"/>
      <c r="AI54" s="1009"/>
      <c r="AJ54" s="1009"/>
    </row>
    <row r="55" spans="1:36" s="792" customFormat="1" ht="7.2" customHeight="1" x14ac:dyDescent="0.3">
      <c r="A55" s="1376"/>
      <c r="B55" s="1376"/>
      <c r="C55" s="1376"/>
      <c r="D55" s="1376"/>
      <c r="E55" s="1376"/>
      <c r="F55" s="1376"/>
      <c r="G55" s="1376"/>
      <c r="H55" s="1376"/>
      <c r="I55" s="1376"/>
      <c r="J55" s="1378"/>
      <c r="K55" s="1379"/>
      <c r="L55" s="1379"/>
      <c r="M55" s="970"/>
      <c r="N55" s="1403"/>
      <c r="O55" s="1403"/>
      <c r="P55" s="1418"/>
      <c r="Q55" s="997"/>
      <c r="R55" s="1403"/>
      <c r="S55" s="1403"/>
      <c r="T55" s="1381"/>
      <c r="U55" s="978"/>
      <c r="V55" s="1403"/>
      <c r="W55" s="1403"/>
      <c r="X55" s="1381"/>
      <c r="Y55" s="978"/>
      <c r="Z55" s="1403"/>
      <c r="AA55" s="1403"/>
      <c r="AB55" s="1381"/>
      <c r="AC55" s="978"/>
      <c r="AD55" s="1403"/>
      <c r="AE55" s="1403"/>
      <c r="AF55" s="1371"/>
      <c r="AG55" s="970"/>
      <c r="AH55" s="1371"/>
      <c r="AI55" s="1009"/>
      <c r="AJ55" s="1009"/>
    </row>
    <row r="56" spans="1:36" ht="13.5" customHeight="1" x14ac:dyDescent="0.3">
      <c r="A56" s="1376"/>
      <c r="B56" s="1376"/>
      <c r="C56" s="1376"/>
      <c r="D56" s="1376"/>
      <c r="E56" s="1376"/>
      <c r="F56" s="1376"/>
      <c r="G56" s="1376"/>
      <c r="H56" s="1376"/>
      <c r="I56" s="1376"/>
      <c r="J56" s="1377"/>
      <c r="K56" s="1379"/>
      <c r="L56" s="1379"/>
      <c r="M56" s="970"/>
      <c r="N56" s="1434" t="s">
        <v>11</v>
      </c>
      <c r="O56" s="1434"/>
      <c r="P56" s="1418"/>
      <c r="Q56" s="997"/>
      <c r="R56" s="1437" t="s">
        <v>12</v>
      </c>
      <c r="S56" s="1437"/>
      <c r="T56" s="1381"/>
      <c r="U56" s="978"/>
      <c r="V56" s="1437" t="s">
        <v>13</v>
      </c>
      <c r="W56" s="1437"/>
      <c r="X56" s="1381"/>
      <c r="Y56" s="978"/>
      <c r="Z56" s="1437" t="s">
        <v>14</v>
      </c>
      <c r="AA56" s="1437"/>
      <c r="AB56" s="1381"/>
      <c r="AC56" s="978"/>
      <c r="AD56" s="1434" t="s">
        <v>15</v>
      </c>
      <c r="AE56" s="1434"/>
      <c r="AF56" s="957"/>
      <c r="AG56" s="970"/>
      <c r="AH56" s="997"/>
      <c r="AI56" s="1009"/>
      <c r="AJ56" s="1009"/>
    </row>
    <row r="57" spans="1:36" ht="13.8" customHeight="1" x14ac:dyDescent="0.3">
      <c r="A57" s="1376"/>
      <c r="B57" s="1376"/>
      <c r="C57" s="1376"/>
      <c r="D57" s="1376"/>
      <c r="E57" s="1376"/>
      <c r="F57" s="1376"/>
      <c r="G57" s="1376"/>
      <c r="H57" s="1376"/>
      <c r="I57" s="1376"/>
      <c r="J57" s="1377"/>
      <c r="K57" s="1374" t="s">
        <v>33</v>
      </c>
      <c r="L57" s="1374"/>
      <c r="M57" s="970"/>
      <c r="N57" s="1382">
        <v>0</v>
      </c>
      <c r="O57" s="1382"/>
      <c r="P57" s="1418"/>
      <c r="Q57" s="997"/>
      <c r="R57" s="1382">
        <v>0</v>
      </c>
      <c r="S57" s="1382"/>
      <c r="T57" s="1381"/>
      <c r="U57" s="978"/>
      <c r="V57" s="1382">
        <v>0</v>
      </c>
      <c r="W57" s="1382"/>
      <c r="X57" s="1381"/>
      <c r="Y57" s="978"/>
      <c r="Z57" s="1382">
        <v>0</v>
      </c>
      <c r="AA57" s="1382"/>
      <c r="AB57" s="1381"/>
      <c r="AC57" s="978"/>
      <c r="AD57" s="1382">
        <v>0</v>
      </c>
      <c r="AE57" s="1382"/>
      <c r="AF57" s="957"/>
      <c r="AG57" s="970"/>
      <c r="AH57" s="997"/>
      <c r="AI57" s="1009"/>
      <c r="AJ57" s="1009"/>
    </row>
    <row r="58" spans="1:36" ht="12.75" customHeight="1" x14ac:dyDescent="0.3">
      <c r="A58" s="1376"/>
      <c r="B58" s="1376"/>
      <c r="C58" s="1376"/>
      <c r="D58" s="1376"/>
      <c r="E58" s="1376"/>
      <c r="F58" s="1376"/>
      <c r="G58" s="1376"/>
      <c r="H58" s="1376"/>
      <c r="I58" s="1376"/>
      <c r="J58" s="495" t="s">
        <v>31</v>
      </c>
      <c r="K58" s="1373" t="s">
        <v>34</v>
      </c>
      <c r="L58" s="1373"/>
      <c r="M58" s="970"/>
      <c r="N58" s="1414">
        <v>0</v>
      </c>
      <c r="O58" s="1414"/>
      <c r="P58" s="1419"/>
      <c r="Q58" s="997"/>
      <c r="R58" s="1420">
        <v>0</v>
      </c>
      <c r="S58" s="1420"/>
      <c r="T58" s="1381"/>
      <c r="U58" s="978"/>
      <c r="V58" s="1423">
        <v>0</v>
      </c>
      <c r="W58" s="1423"/>
      <c r="X58" s="1381"/>
      <c r="Y58" s="978"/>
      <c r="Z58" s="1420">
        <v>0</v>
      </c>
      <c r="AA58" s="1420"/>
      <c r="AB58" s="1381"/>
      <c r="AC58" s="978"/>
      <c r="AD58" s="1426">
        <v>0</v>
      </c>
      <c r="AE58" s="1426"/>
      <c r="AF58" s="957"/>
      <c r="AG58" s="970"/>
      <c r="AH58" s="997"/>
      <c r="AI58" s="1009"/>
      <c r="AJ58" s="1009"/>
    </row>
    <row r="59" spans="1:36" ht="13.5" customHeight="1" x14ac:dyDescent="0.3">
      <c r="A59" s="855" t="s">
        <v>24</v>
      </c>
      <c r="B59" s="679" t="s">
        <v>35</v>
      </c>
      <c r="C59" s="813" t="s">
        <v>28</v>
      </c>
      <c r="D59" s="957" t="s">
        <v>529</v>
      </c>
      <c r="E59" s="957"/>
      <c r="F59" s="957"/>
      <c r="G59" s="957"/>
      <c r="H59" s="957"/>
      <c r="I59" s="957"/>
      <c r="J59" s="496">
        <v>0</v>
      </c>
      <c r="K59" s="406">
        <f>SUM(J59*2080)</f>
        <v>0</v>
      </c>
      <c r="L59" s="407">
        <f>SUM(K59/12)</f>
        <v>0</v>
      </c>
      <c r="M59" s="970"/>
      <c r="N59" s="1415">
        <f>SUM(N58/173.33)</f>
        <v>0</v>
      </c>
      <c r="O59" s="1416" t="s">
        <v>18</v>
      </c>
      <c r="P59" s="1417">
        <f>L59*N59</f>
        <v>0</v>
      </c>
      <c r="Q59" s="997"/>
      <c r="R59" s="1421">
        <f>SUM(R58/173.33)</f>
        <v>0</v>
      </c>
      <c r="S59" s="1422" t="s">
        <v>18</v>
      </c>
      <c r="T59" s="1427">
        <f>L59*R59*1.02</f>
        <v>0</v>
      </c>
      <c r="U59" s="978"/>
      <c r="V59" s="1424">
        <f>SUM(V58/173.33)</f>
        <v>0</v>
      </c>
      <c r="W59" s="1425" t="s">
        <v>18</v>
      </c>
      <c r="X59" s="1428">
        <f>L59*V59*1.02*1.02</f>
        <v>0</v>
      </c>
      <c r="Y59" s="978"/>
      <c r="Z59" s="1421">
        <f>SUM(Z58/173.33)</f>
        <v>0</v>
      </c>
      <c r="AA59" s="1422" t="s">
        <v>18</v>
      </c>
      <c r="AB59" s="1427">
        <f>L59*Z59*1.02*1.02*1.02</f>
        <v>0</v>
      </c>
      <c r="AC59" s="978"/>
      <c r="AD59" s="1415">
        <f>SUM(AD58/173.33)</f>
        <v>0</v>
      </c>
      <c r="AE59" s="1416" t="s">
        <v>18</v>
      </c>
      <c r="AF59" s="1429">
        <f>L59*AD59*1.02*1.02*1.02*1.02</f>
        <v>0</v>
      </c>
      <c r="AG59" s="970"/>
      <c r="AH59" s="417">
        <f>P59+T59+X59+AB59+AF59</f>
        <v>0</v>
      </c>
      <c r="AI59" s="1009"/>
      <c r="AJ59" s="1009"/>
    </row>
    <row r="60" spans="1:36" s="792" customFormat="1" ht="6.6" customHeight="1" x14ac:dyDescent="0.3">
      <c r="A60" s="1431"/>
      <c r="B60" s="1431"/>
      <c r="C60" s="1431"/>
      <c r="D60" s="1431"/>
      <c r="E60" s="1431"/>
      <c r="F60" s="1431"/>
      <c r="G60" s="1431"/>
      <c r="H60" s="1431"/>
      <c r="I60" s="1431"/>
      <c r="J60" s="1431"/>
      <c r="K60" s="1431"/>
      <c r="L60" s="1431"/>
      <c r="M60" s="970"/>
      <c r="N60" s="1372"/>
      <c r="P60" s="1370"/>
      <c r="Q60" s="997"/>
      <c r="R60" s="1411"/>
      <c r="S60" s="1412"/>
      <c r="T60" s="1371"/>
      <c r="U60" s="978"/>
      <c r="V60" s="1411"/>
      <c r="W60" s="1412"/>
      <c r="X60" s="1401"/>
      <c r="Y60" s="978"/>
      <c r="Z60" s="1411"/>
      <c r="AA60" s="1412"/>
      <c r="AB60" s="1371"/>
      <c r="AC60" s="978"/>
      <c r="AD60" s="1411"/>
      <c r="AE60" s="1412"/>
      <c r="AF60" s="1371"/>
      <c r="AG60" s="970"/>
      <c r="AH60" s="1371"/>
      <c r="AI60" s="1009"/>
      <c r="AJ60" s="1009"/>
    </row>
    <row r="61" spans="1:36" s="395" customFormat="1" x14ac:dyDescent="0.3">
      <c r="A61" s="843"/>
      <c r="B61" s="843"/>
      <c r="C61" s="1151" t="s">
        <v>69</v>
      </c>
      <c r="D61" s="1148"/>
      <c r="E61" s="1148"/>
      <c r="F61" s="1148"/>
      <c r="G61" s="1148"/>
      <c r="H61" s="1148"/>
      <c r="I61" s="1148"/>
      <c r="J61" s="1148"/>
      <c r="K61" s="1148"/>
      <c r="L61" s="1148"/>
      <c r="M61" s="1432"/>
      <c r="N61" s="551"/>
      <c r="O61" s="551"/>
      <c r="P61" s="1433">
        <f>SUM(P19:P60)</f>
        <v>0</v>
      </c>
      <c r="Q61" s="1433"/>
      <c r="R61" s="1433"/>
      <c r="S61" s="1433"/>
      <c r="T61" s="1433">
        <f>SUM(T19:T60)</f>
        <v>0</v>
      </c>
      <c r="U61" s="1433"/>
      <c r="V61" s="1433"/>
      <c r="W61" s="1433"/>
      <c r="X61" s="1433">
        <f>SUM(X19:X60)</f>
        <v>0</v>
      </c>
      <c r="Y61" s="1433"/>
      <c r="Z61" s="1433"/>
      <c r="AA61" s="1433"/>
      <c r="AB61" s="1433">
        <f>SUM(AB19:AB60)</f>
        <v>0</v>
      </c>
      <c r="AC61" s="1433"/>
      <c r="AD61" s="1433"/>
      <c r="AE61" s="1433"/>
      <c r="AF61" s="1433">
        <f>SUM(AF19:AF60)</f>
        <v>0</v>
      </c>
      <c r="AG61" s="1433"/>
      <c r="AH61" s="554">
        <f>P61+T61+X61+AB61+AF61</f>
        <v>0</v>
      </c>
      <c r="AI61" s="1009"/>
      <c r="AJ61" s="1009"/>
    </row>
    <row r="62" spans="1:36" ht="4.8" customHeight="1" thickBot="1" x14ac:dyDescent="0.35">
      <c r="A62" s="981"/>
      <c r="B62" s="981"/>
      <c r="C62" s="981"/>
      <c r="D62" s="981"/>
      <c r="E62" s="981"/>
      <c r="F62" s="981"/>
      <c r="G62" s="981"/>
      <c r="H62" s="981"/>
      <c r="I62" s="981"/>
      <c r="J62" s="981"/>
      <c r="K62" s="981"/>
      <c r="L62" s="981"/>
      <c r="M62" s="981"/>
      <c r="N62" s="981"/>
      <c r="O62" s="981"/>
      <c r="P62" s="981"/>
      <c r="Q62" s="970"/>
      <c r="R62" s="970"/>
      <c r="S62" s="970"/>
      <c r="T62" s="970"/>
      <c r="U62" s="978"/>
      <c r="V62" s="970"/>
      <c r="W62" s="970"/>
      <c r="X62" s="970"/>
      <c r="Y62" s="978"/>
      <c r="Z62" s="970"/>
      <c r="AA62" s="970"/>
      <c r="AB62" s="970"/>
      <c r="AC62" s="978"/>
      <c r="AD62" s="970"/>
      <c r="AE62" s="970"/>
      <c r="AF62" s="970"/>
      <c r="AG62" s="970"/>
      <c r="AH62" s="970"/>
      <c r="AI62" s="1009"/>
      <c r="AJ62" s="1009"/>
    </row>
    <row r="63" spans="1:36" ht="14.4" thickBot="1" x14ac:dyDescent="0.35">
      <c r="A63" s="1158" t="s">
        <v>551</v>
      </c>
      <c r="B63" s="1159"/>
      <c r="C63" s="1159"/>
      <c r="D63" s="1159"/>
      <c r="E63" s="1159"/>
      <c r="F63" s="1159"/>
      <c r="G63" s="1159"/>
      <c r="H63" s="1159"/>
      <c r="I63" s="1159"/>
      <c r="J63" s="1159"/>
      <c r="K63" s="1159"/>
      <c r="L63" s="1159"/>
      <c r="M63" s="1159"/>
      <c r="N63" s="1159"/>
      <c r="O63" s="1159"/>
      <c r="P63" s="1160"/>
      <c r="Q63" s="957"/>
      <c r="R63" s="957"/>
      <c r="S63" s="957"/>
      <c r="T63" s="957"/>
      <c r="U63" s="997"/>
      <c r="V63" s="957"/>
      <c r="W63" s="957"/>
      <c r="X63" s="957"/>
      <c r="Y63" s="997"/>
      <c r="Z63" s="957"/>
      <c r="AA63" s="957"/>
      <c r="AB63" s="957"/>
      <c r="AC63" s="997"/>
      <c r="AD63" s="957"/>
      <c r="AE63" s="957"/>
      <c r="AF63" s="957"/>
      <c r="AG63" s="957"/>
      <c r="AH63" s="957"/>
      <c r="AI63" s="1009"/>
      <c r="AJ63" s="1009"/>
    </row>
    <row r="64" spans="1:36" x14ac:dyDescent="0.3">
      <c r="B64" s="419" t="str">
        <f>B19</f>
        <v>PI/PD:</v>
      </c>
      <c r="C64" s="563">
        <f>C19</f>
        <v>0</v>
      </c>
      <c r="D64" s="957" t="s">
        <v>538</v>
      </c>
      <c r="E64" s="957"/>
      <c r="F64" s="957"/>
      <c r="G64" s="957"/>
      <c r="H64" s="957"/>
      <c r="I64" s="957"/>
      <c r="J64" s="957"/>
      <c r="L64" s="501">
        <f>'PROPOSED BUDGET'!O65</f>
        <v>0.53480000000000005</v>
      </c>
      <c r="M64" s="983"/>
      <c r="N64" s="647"/>
      <c r="O64" s="647"/>
      <c r="P64" s="648">
        <f>P19*L64</f>
        <v>0</v>
      </c>
      <c r="Q64" s="957"/>
      <c r="R64" s="549"/>
      <c r="S64" s="549"/>
      <c r="T64" s="494">
        <f>T19*L64</f>
        <v>0</v>
      </c>
      <c r="U64" s="997"/>
      <c r="V64" s="547"/>
      <c r="W64" s="547"/>
      <c r="X64" s="651">
        <f>X19*L64</f>
        <v>0</v>
      </c>
      <c r="Y64" s="997"/>
      <c r="Z64" s="549"/>
      <c r="AA64" s="549"/>
      <c r="AB64" s="494">
        <f>AB19*L64</f>
        <v>0</v>
      </c>
      <c r="AC64" s="997"/>
      <c r="AD64" s="647"/>
      <c r="AE64" s="647"/>
      <c r="AF64" s="648">
        <f>AF19*L64</f>
        <v>0</v>
      </c>
      <c r="AG64" s="957"/>
      <c r="AH64" s="417">
        <f>P64+T64+X64+AB64+AF64</f>
        <v>0</v>
      </c>
      <c r="AI64" s="1009"/>
      <c r="AJ64" s="1009"/>
    </row>
    <row r="65" spans="1:36" x14ac:dyDescent="0.3">
      <c r="B65" s="419" t="str">
        <f>B20</f>
        <v>PI/PD:</v>
      </c>
      <c r="C65" s="563">
        <f>C20</f>
        <v>0</v>
      </c>
      <c r="D65" s="957" t="s">
        <v>539</v>
      </c>
      <c r="E65" s="957"/>
      <c r="F65" s="957"/>
      <c r="G65" s="957"/>
      <c r="H65" s="957"/>
      <c r="I65" s="957"/>
      <c r="J65" s="957"/>
      <c r="L65" s="501">
        <f>'PROPOSED BUDGET'!O66</f>
        <v>8.8499999999999995E-2</v>
      </c>
      <c r="M65" s="983"/>
      <c r="N65" s="647"/>
      <c r="O65" s="647"/>
      <c r="P65" s="648">
        <f>P20*L65</f>
        <v>0</v>
      </c>
      <c r="Q65" s="957"/>
      <c r="R65" s="549"/>
      <c r="S65" s="549"/>
      <c r="T65" s="494">
        <f>T20*L65</f>
        <v>0</v>
      </c>
      <c r="U65" s="997"/>
      <c r="V65" s="547"/>
      <c r="W65" s="547"/>
      <c r="X65" s="651">
        <f>X20*L65</f>
        <v>0</v>
      </c>
      <c r="Y65" s="997"/>
      <c r="Z65" s="549"/>
      <c r="AA65" s="549"/>
      <c r="AB65" s="494">
        <f>AB20*L65</f>
        <v>0</v>
      </c>
      <c r="AC65" s="997"/>
      <c r="AD65" s="647"/>
      <c r="AE65" s="647"/>
      <c r="AF65" s="648">
        <f>AF20*L65</f>
        <v>0</v>
      </c>
      <c r="AG65" s="957"/>
      <c r="AH65" s="417">
        <f>P65+T65+X65+AB65+AF65</f>
        <v>0</v>
      </c>
      <c r="AI65" s="1009"/>
      <c r="AJ65" s="1009"/>
    </row>
    <row r="66" spans="1:36" ht="6" customHeight="1" thickBot="1" x14ac:dyDescent="0.35">
      <c r="A66" s="981"/>
      <c r="B66" s="981"/>
      <c r="C66" s="981"/>
      <c r="D66" s="981"/>
      <c r="E66" s="981"/>
      <c r="F66" s="981"/>
      <c r="G66" s="981"/>
      <c r="H66" s="981"/>
      <c r="I66" s="981"/>
      <c r="J66" s="981"/>
      <c r="K66" s="981"/>
      <c r="L66" s="981"/>
      <c r="M66" s="1126"/>
      <c r="N66" s="981"/>
      <c r="O66" s="981"/>
      <c r="P66" s="981"/>
      <c r="Q66" s="981"/>
      <c r="R66" s="981"/>
      <c r="S66" s="981"/>
      <c r="T66" s="981"/>
      <c r="U66" s="997"/>
      <c r="V66" s="981"/>
      <c r="W66" s="981"/>
      <c r="X66" s="981"/>
      <c r="Y66" s="997"/>
      <c r="Z66" s="981"/>
      <c r="AA66" s="981"/>
      <c r="AB66" s="981"/>
      <c r="AC66" s="997"/>
      <c r="AD66" s="981"/>
      <c r="AE66" s="981"/>
      <c r="AF66" s="981"/>
      <c r="AG66" s="957"/>
      <c r="AH66" s="407"/>
      <c r="AI66" s="1009"/>
      <c r="AJ66" s="1009"/>
    </row>
    <row r="67" spans="1:36" ht="4.2" hidden="1" customHeight="1" thickBot="1" x14ac:dyDescent="0.35">
      <c r="A67" s="422"/>
      <c r="B67" s="423"/>
      <c r="C67" s="652"/>
      <c r="D67" s="425"/>
      <c r="E67" s="425"/>
      <c r="F67" s="425"/>
      <c r="G67" s="425"/>
      <c r="H67" s="425"/>
      <c r="I67" s="425"/>
      <c r="J67" s="425"/>
      <c r="K67" s="432"/>
      <c r="L67" s="502"/>
      <c r="M67" s="980"/>
      <c r="N67" s="432"/>
      <c r="O67" s="432"/>
      <c r="P67" s="429"/>
      <c r="Q67" s="977"/>
      <c r="R67" s="432"/>
      <c r="S67" s="432"/>
      <c r="T67" s="429"/>
      <c r="U67" s="977"/>
      <c r="V67" s="432"/>
      <c r="W67" s="432"/>
      <c r="X67" s="429"/>
      <c r="Y67" s="977"/>
      <c r="Z67" s="432"/>
      <c r="AA67" s="432"/>
      <c r="AB67" s="429"/>
      <c r="AC67" s="977"/>
      <c r="AD67" s="432"/>
      <c r="AE67" s="432"/>
      <c r="AF67" s="429"/>
      <c r="AG67" s="977"/>
      <c r="AH67" s="503"/>
      <c r="AI67" s="1009"/>
      <c r="AJ67" s="1009"/>
    </row>
    <row r="68" spans="1:36" ht="15.6" x14ac:dyDescent="0.3">
      <c r="A68" s="668" t="s">
        <v>19</v>
      </c>
      <c r="B68" s="615" t="str">
        <f>B23</f>
        <v xml:space="preserve">PI/PD: </v>
      </c>
      <c r="C68" s="669">
        <f>C23</f>
        <v>0</v>
      </c>
      <c r="D68" s="440"/>
      <c r="E68" s="1097" t="s">
        <v>540</v>
      </c>
      <c r="F68" s="1097"/>
      <c r="G68" s="1097"/>
      <c r="H68" s="1097"/>
      <c r="I68" s="1097"/>
      <c r="J68" s="440"/>
      <c r="K68" s="504" t="s">
        <v>37</v>
      </c>
      <c r="L68" s="505">
        <f>'PROPOSED BUDGET'!O69</f>
        <v>0.58120000000000005</v>
      </c>
      <c r="M68" s="970"/>
      <c r="N68" s="439">
        <v>0</v>
      </c>
      <c r="O68" s="440" t="s">
        <v>18</v>
      </c>
      <c r="P68" s="438">
        <f>L68*P23</f>
        <v>0</v>
      </c>
      <c r="Q68" s="978"/>
      <c r="R68" s="439">
        <v>0</v>
      </c>
      <c r="S68" s="440" t="s">
        <v>18</v>
      </c>
      <c r="T68" s="438">
        <f>L68*T23</f>
        <v>0</v>
      </c>
      <c r="U68" s="978"/>
      <c r="V68" s="439">
        <v>0</v>
      </c>
      <c r="W68" s="440" t="s">
        <v>18</v>
      </c>
      <c r="X68" s="438">
        <f>L68*X23</f>
        <v>0</v>
      </c>
      <c r="Y68" s="978"/>
      <c r="Z68" s="439">
        <v>0</v>
      </c>
      <c r="AA68" s="440" t="s">
        <v>18</v>
      </c>
      <c r="AB68" s="438">
        <f>L68*AB23</f>
        <v>0</v>
      </c>
      <c r="AC68" s="978"/>
      <c r="AD68" s="439">
        <v>0</v>
      </c>
      <c r="AE68" s="440" t="s">
        <v>18</v>
      </c>
      <c r="AF68" s="438">
        <f>L68*AF23</f>
        <v>0</v>
      </c>
      <c r="AG68" s="978"/>
      <c r="AH68" s="473">
        <f>P68+T68+X68+AB68+AF68</f>
        <v>0</v>
      </c>
      <c r="AI68" s="1009"/>
      <c r="AJ68" s="1009"/>
    </row>
    <row r="69" spans="1:36" ht="2.25" customHeight="1" x14ac:dyDescent="0.3">
      <c r="A69" s="670"/>
      <c r="B69" s="394"/>
      <c r="C69" s="563"/>
      <c r="E69" s="845"/>
      <c r="F69" s="845"/>
      <c r="G69" s="845"/>
      <c r="H69" s="845"/>
      <c r="I69" s="845"/>
      <c r="K69" s="455"/>
      <c r="L69" s="501"/>
      <c r="M69" s="970"/>
      <c r="N69" s="420"/>
      <c r="Q69" s="978"/>
      <c r="R69" s="420"/>
      <c r="T69" s="407"/>
      <c r="U69" s="978"/>
      <c r="V69" s="420"/>
      <c r="X69" s="407"/>
      <c r="Y69" s="978"/>
      <c r="Z69" s="420"/>
      <c r="AB69" s="407"/>
      <c r="AC69" s="978"/>
      <c r="AD69" s="420"/>
      <c r="AF69" s="407"/>
      <c r="AG69" s="978"/>
      <c r="AH69" s="464"/>
      <c r="AI69" s="1009"/>
      <c r="AJ69" s="1009"/>
    </row>
    <row r="70" spans="1:36" ht="15" customHeight="1" x14ac:dyDescent="0.3">
      <c r="A70" s="434"/>
      <c r="B70" s="435" t="str">
        <f>B68</f>
        <v xml:space="preserve">PI/PD: </v>
      </c>
      <c r="C70" s="669">
        <f>C68</f>
        <v>0</v>
      </c>
      <c r="D70" s="436"/>
      <c r="E70" s="1097" t="s">
        <v>544</v>
      </c>
      <c r="F70" s="1097"/>
      <c r="G70" s="1097"/>
      <c r="H70" s="1097"/>
      <c r="I70" s="1097"/>
      <c r="J70" s="436"/>
      <c r="K70" s="504" t="s">
        <v>21</v>
      </c>
      <c r="L70" s="505">
        <f>'PROPOSED BUDGET'!O71</f>
        <v>8.8499999999999995E-2</v>
      </c>
      <c r="M70" s="970"/>
      <c r="N70" s="439">
        <v>0</v>
      </c>
      <c r="O70" s="440" t="s">
        <v>18</v>
      </c>
      <c r="P70" s="438">
        <f>L70*P25</f>
        <v>0</v>
      </c>
      <c r="Q70" s="978"/>
      <c r="R70" s="439">
        <v>0</v>
      </c>
      <c r="S70" s="440" t="s">
        <v>18</v>
      </c>
      <c r="T70" s="438">
        <f>L70*T25</f>
        <v>0</v>
      </c>
      <c r="U70" s="978"/>
      <c r="V70" s="439">
        <v>0</v>
      </c>
      <c r="W70" s="440" t="s">
        <v>18</v>
      </c>
      <c r="X70" s="438">
        <f>L70*X25</f>
        <v>0</v>
      </c>
      <c r="Y70" s="978"/>
      <c r="Z70" s="439">
        <v>0</v>
      </c>
      <c r="AA70" s="440" t="s">
        <v>18</v>
      </c>
      <c r="AB70" s="438">
        <f>L70*AB25</f>
        <v>0</v>
      </c>
      <c r="AC70" s="978"/>
      <c r="AD70" s="439">
        <v>0</v>
      </c>
      <c r="AE70" s="440" t="s">
        <v>18</v>
      </c>
      <c r="AF70" s="438">
        <f>L70*AF25</f>
        <v>0</v>
      </c>
      <c r="AG70" s="978"/>
      <c r="AH70" s="473">
        <f>P70+T70+X70+AB70+AF70</f>
        <v>0</v>
      </c>
      <c r="AI70" s="1009"/>
      <c r="AJ70" s="1009"/>
    </row>
    <row r="71" spans="1:36" ht="3" customHeight="1" x14ac:dyDescent="0.3">
      <c r="A71" s="507"/>
      <c r="B71" s="419"/>
      <c r="C71" s="563"/>
      <c r="D71" s="405"/>
      <c r="E71" s="845"/>
      <c r="F71" s="845"/>
      <c r="G71" s="845"/>
      <c r="H71" s="845"/>
      <c r="I71" s="845"/>
      <c r="J71" s="405"/>
      <c r="K71" s="455"/>
      <c r="L71" s="501"/>
      <c r="M71" s="970"/>
      <c r="N71" s="420"/>
      <c r="P71" s="407"/>
      <c r="Q71" s="978"/>
      <c r="R71" s="420"/>
      <c r="T71" s="407"/>
      <c r="U71" s="978"/>
      <c r="V71" s="420"/>
      <c r="X71" s="407"/>
      <c r="Y71" s="978"/>
      <c r="Z71" s="420"/>
      <c r="AB71" s="407"/>
      <c r="AC71" s="978"/>
      <c r="AD71" s="420"/>
      <c r="AF71" s="407"/>
      <c r="AG71" s="978"/>
      <c r="AH71" s="464"/>
      <c r="AI71" s="1009"/>
      <c r="AJ71" s="1009"/>
    </row>
    <row r="72" spans="1:36" ht="15.6" x14ac:dyDescent="0.3">
      <c r="A72" s="671" t="s">
        <v>19</v>
      </c>
      <c r="B72" s="541" t="str">
        <f>B27</f>
        <v>PI/PD:</v>
      </c>
      <c r="C72" s="672">
        <f>C28</f>
        <v>0</v>
      </c>
      <c r="D72" s="468"/>
      <c r="E72" s="1121" t="s">
        <v>544</v>
      </c>
      <c r="F72" s="1121"/>
      <c r="G72" s="1121"/>
      <c r="H72" s="1121"/>
      <c r="I72" s="1121"/>
      <c r="J72" s="468"/>
      <c r="K72" s="508"/>
      <c r="L72" s="508">
        <f>'PROPOSED BUDGET'!O73</f>
        <v>0.64449999999999996</v>
      </c>
      <c r="M72" s="970"/>
      <c r="N72" s="471">
        <v>0</v>
      </c>
      <c r="O72" s="468" t="s">
        <v>18</v>
      </c>
      <c r="P72" s="417">
        <f>L72*P28</f>
        <v>0</v>
      </c>
      <c r="Q72" s="978"/>
      <c r="R72" s="471">
        <v>0</v>
      </c>
      <c r="S72" s="468" t="s">
        <v>18</v>
      </c>
      <c r="T72" s="417">
        <f>L72*T28</f>
        <v>0</v>
      </c>
      <c r="U72" s="978"/>
      <c r="V72" s="471">
        <v>0</v>
      </c>
      <c r="W72" s="468" t="s">
        <v>18</v>
      </c>
      <c r="X72" s="417">
        <f>L72*X28</f>
        <v>0</v>
      </c>
      <c r="Y72" s="978"/>
      <c r="Z72" s="471">
        <v>0</v>
      </c>
      <c r="AA72" s="468" t="s">
        <v>18</v>
      </c>
      <c r="AB72" s="417">
        <f>L72*AB28</f>
        <v>0</v>
      </c>
      <c r="AC72" s="978"/>
      <c r="AD72" s="471">
        <v>0</v>
      </c>
      <c r="AE72" s="468" t="s">
        <v>18</v>
      </c>
      <c r="AF72" s="417">
        <f>L72*AF28</f>
        <v>0</v>
      </c>
      <c r="AG72" s="978"/>
      <c r="AH72" s="473">
        <f>P72+T72+X72+AB72+AF72</f>
        <v>0</v>
      </c>
      <c r="AI72" s="1009"/>
      <c r="AJ72" s="1009"/>
    </row>
    <row r="73" spans="1:36" ht="1.2" customHeight="1" thickBot="1" x14ac:dyDescent="0.35">
      <c r="A73" s="673"/>
      <c r="B73" s="674"/>
      <c r="C73" s="476"/>
      <c r="D73" s="476"/>
      <c r="E73" s="511"/>
      <c r="F73" s="511"/>
      <c r="G73" s="511"/>
      <c r="H73" s="511"/>
      <c r="I73" s="511"/>
      <c r="J73" s="476"/>
      <c r="K73" s="512"/>
      <c r="L73" s="512"/>
      <c r="M73" s="981"/>
      <c r="N73" s="480"/>
      <c r="O73" s="476"/>
      <c r="P73" s="478"/>
      <c r="Q73" s="979"/>
      <c r="R73" s="480"/>
      <c r="S73" s="476"/>
      <c r="T73" s="478"/>
      <c r="U73" s="979"/>
      <c r="V73" s="480"/>
      <c r="W73" s="476"/>
      <c r="X73" s="478"/>
      <c r="Y73" s="979"/>
      <c r="Z73" s="480"/>
      <c r="AA73" s="476"/>
      <c r="AB73" s="478"/>
      <c r="AC73" s="979"/>
      <c r="AD73" s="480"/>
      <c r="AE73" s="476"/>
      <c r="AF73" s="478"/>
      <c r="AG73" s="979"/>
      <c r="AH73" s="482"/>
      <c r="AI73" s="1009"/>
      <c r="AJ73" s="1009"/>
    </row>
    <row r="74" spans="1:36" x14ac:dyDescent="0.3">
      <c r="A74" s="825" t="s">
        <v>22</v>
      </c>
      <c r="B74" s="490" t="str">
        <f t="shared" ref="B74:C79" si="14">B29</f>
        <v>Co-I/PI:</v>
      </c>
      <c r="C74" s="389" t="str">
        <f t="shared" si="14"/>
        <v>Insert Name</v>
      </c>
      <c r="D74" s="957" t="s">
        <v>538</v>
      </c>
      <c r="E74" s="957"/>
      <c r="F74" s="957"/>
      <c r="G74" s="957"/>
      <c r="H74" s="957"/>
      <c r="I74" s="957"/>
      <c r="J74" s="957"/>
      <c r="L74" s="501">
        <f>'PROPOSED BUDGET'!O75</f>
        <v>0.53480000000000005</v>
      </c>
      <c r="M74" s="957"/>
      <c r="N74" s="647"/>
      <c r="O74" s="647"/>
      <c r="P74" s="648">
        <f>P29*L74</f>
        <v>0</v>
      </c>
      <c r="Q74" s="997"/>
      <c r="R74" s="549"/>
      <c r="S74" s="549"/>
      <c r="T74" s="494">
        <f>T29*L74</f>
        <v>0</v>
      </c>
      <c r="U74" s="997"/>
      <c r="V74" s="547"/>
      <c r="W74" s="547"/>
      <c r="X74" s="651">
        <f>X29*L74</f>
        <v>0</v>
      </c>
      <c r="Y74" s="997"/>
      <c r="Z74" s="549"/>
      <c r="AA74" s="549"/>
      <c r="AB74" s="494">
        <f>AB29*L74</f>
        <v>0</v>
      </c>
      <c r="AC74" s="997"/>
      <c r="AD74" s="647"/>
      <c r="AE74" s="647"/>
      <c r="AF74" s="648">
        <f>AF29*L74</f>
        <v>0</v>
      </c>
      <c r="AG74" s="957"/>
      <c r="AH74" s="417">
        <f t="shared" ref="AH74:AH81" si="15">P74+T74+X74+AB74+AF74</f>
        <v>0</v>
      </c>
      <c r="AI74" s="1009"/>
      <c r="AJ74" s="1009"/>
    </row>
    <row r="75" spans="1:36" x14ac:dyDescent="0.3">
      <c r="A75" s="679"/>
      <c r="B75" s="803" t="str">
        <f t="shared" si="14"/>
        <v>Co-I/PI:</v>
      </c>
      <c r="C75" s="389" t="str">
        <f t="shared" si="14"/>
        <v>Insert Name</v>
      </c>
      <c r="D75" s="957" t="s">
        <v>539</v>
      </c>
      <c r="E75" s="957"/>
      <c r="F75" s="957"/>
      <c r="G75" s="957"/>
      <c r="H75" s="957"/>
      <c r="I75" s="957"/>
      <c r="J75" s="957"/>
      <c r="L75" s="501">
        <f>'PROPOSED BUDGET'!O76</f>
        <v>8.8499999999999995E-2</v>
      </c>
      <c r="M75" s="957"/>
      <c r="N75" s="647"/>
      <c r="O75" s="647"/>
      <c r="P75" s="648">
        <f>P30*L75</f>
        <v>0</v>
      </c>
      <c r="Q75" s="997"/>
      <c r="R75" s="549"/>
      <c r="S75" s="549"/>
      <c r="T75" s="494">
        <f>T30*L75</f>
        <v>0</v>
      </c>
      <c r="U75" s="997"/>
      <c r="V75" s="547"/>
      <c r="W75" s="547"/>
      <c r="X75" s="651">
        <f>X30*L75</f>
        <v>0</v>
      </c>
      <c r="Y75" s="997"/>
      <c r="Z75" s="549"/>
      <c r="AA75" s="549"/>
      <c r="AB75" s="494">
        <f>AB30*L75</f>
        <v>0</v>
      </c>
      <c r="AC75" s="997"/>
      <c r="AD75" s="647"/>
      <c r="AE75" s="647"/>
      <c r="AF75" s="648">
        <f>AF30*L75</f>
        <v>0</v>
      </c>
      <c r="AG75" s="957"/>
      <c r="AH75" s="417">
        <f t="shared" si="15"/>
        <v>0</v>
      </c>
      <c r="AI75" s="1009"/>
      <c r="AJ75" s="1009"/>
    </row>
    <row r="76" spans="1:36" x14ac:dyDescent="0.3">
      <c r="A76" s="825" t="s">
        <v>24</v>
      </c>
      <c r="B76" s="490" t="str">
        <f t="shared" si="14"/>
        <v>Co-I/PI:</v>
      </c>
      <c r="C76" s="389" t="str">
        <f t="shared" si="14"/>
        <v>Insert Name</v>
      </c>
      <c r="D76" s="957" t="s">
        <v>538</v>
      </c>
      <c r="E76" s="957"/>
      <c r="F76" s="957"/>
      <c r="G76" s="957"/>
      <c r="H76" s="957"/>
      <c r="I76" s="957"/>
      <c r="J76" s="957"/>
      <c r="L76" s="501">
        <f>'PROPOSED BUDGET'!O77</f>
        <v>0.53480000000000005</v>
      </c>
      <c r="M76" s="957"/>
      <c r="N76" s="647"/>
      <c r="O76" s="647"/>
      <c r="P76" s="648">
        <f>P31*L76</f>
        <v>0</v>
      </c>
      <c r="Q76" s="997"/>
      <c r="R76" s="549"/>
      <c r="S76" s="549"/>
      <c r="T76" s="494">
        <f>T31*L76</f>
        <v>0</v>
      </c>
      <c r="U76" s="997"/>
      <c r="V76" s="547"/>
      <c r="W76" s="547"/>
      <c r="X76" s="651">
        <f>X31*L76</f>
        <v>0</v>
      </c>
      <c r="Y76" s="997"/>
      <c r="Z76" s="549"/>
      <c r="AA76" s="549"/>
      <c r="AB76" s="494">
        <f>AB31*L76</f>
        <v>0</v>
      </c>
      <c r="AC76" s="997"/>
      <c r="AD76" s="647"/>
      <c r="AE76" s="647"/>
      <c r="AF76" s="648">
        <f>AF31*L76</f>
        <v>0</v>
      </c>
      <c r="AG76" s="957"/>
      <c r="AH76" s="417">
        <f t="shared" si="15"/>
        <v>0</v>
      </c>
      <c r="AI76" s="1009"/>
      <c r="AJ76" s="1009"/>
    </row>
    <row r="77" spans="1:36" x14ac:dyDescent="0.3">
      <c r="A77" s="679"/>
      <c r="B77" s="803" t="str">
        <f t="shared" si="14"/>
        <v>Co-I/PI:</v>
      </c>
      <c r="C77" s="389" t="str">
        <f t="shared" si="14"/>
        <v>Insert Name</v>
      </c>
      <c r="D77" s="957" t="s">
        <v>539</v>
      </c>
      <c r="E77" s="957"/>
      <c r="F77" s="957"/>
      <c r="G77" s="957"/>
      <c r="H77" s="957"/>
      <c r="I77" s="957"/>
      <c r="J77" s="957"/>
      <c r="L77" s="501">
        <f>'PROPOSED BUDGET'!O78</f>
        <v>8.8499999999999995E-2</v>
      </c>
      <c r="M77" s="957"/>
      <c r="N77" s="647"/>
      <c r="O77" s="647"/>
      <c r="P77" s="648">
        <f>P32*L77</f>
        <v>0</v>
      </c>
      <c r="Q77" s="997"/>
      <c r="R77" s="549"/>
      <c r="S77" s="549"/>
      <c r="T77" s="494">
        <f>T32*L77</f>
        <v>0</v>
      </c>
      <c r="U77" s="997"/>
      <c r="V77" s="547"/>
      <c r="W77" s="547"/>
      <c r="X77" s="651">
        <f>X32*L77</f>
        <v>0</v>
      </c>
      <c r="Y77" s="997"/>
      <c r="Z77" s="549"/>
      <c r="AA77" s="549"/>
      <c r="AB77" s="494">
        <f>AB32*L77</f>
        <v>0</v>
      </c>
      <c r="AC77" s="997"/>
      <c r="AD77" s="647"/>
      <c r="AE77" s="647"/>
      <c r="AF77" s="648">
        <f>AF32*L77</f>
        <v>0</v>
      </c>
      <c r="AG77" s="957"/>
      <c r="AH77" s="417">
        <f t="shared" si="15"/>
        <v>0</v>
      </c>
      <c r="AI77" s="1009"/>
      <c r="AJ77" s="1009"/>
    </row>
    <row r="78" spans="1:36" x14ac:dyDescent="0.3">
      <c r="A78" s="825" t="s">
        <v>25</v>
      </c>
      <c r="B78" s="490" t="str">
        <f t="shared" si="14"/>
        <v>Co-I/PI:</v>
      </c>
      <c r="C78" s="389" t="str">
        <f t="shared" si="14"/>
        <v>Insert Name</v>
      </c>
      <c r="D78" s="957" t="s">
        <v>538</v>
      </c>
      <c r="E78" s="957"/>
      <c r="F78" s="957"/>
      <c r="G78" s="957"/>
      <c r="H78" s="957"/>
      <c r="I78" s="957"/>
      <c r="J78" s="957"/>
      <c r="L78" s="501">
        <f>'PROPOSED BUDGET'!O79</f>
        <v>0.53480000000000005</v>
      </c>
      <c r="M78" s="957"/>
      <c r="N78" s="647"/>
      <c r="O78" s="647"/>
      <c r="P78" s="648">
        <f>P33*L78</f>
        <v>0</v>
      </c>
      <c r="Q78" s="997"/>
      <c r="R78" s="549"/>
      <c r="S78" s="549"/>
      <c r="T78" s="494">
        <f>T33*L78</f>
        <v>0</v>
      </c>
      <c r="U78" s="997"/>
      <c r="V78" s="547"/>
      <c r="W78" s="547"/>
      <c r="X78" s="651">
        <f>X33*L78</f>
        <v>0</v>
      </c>
      <c r="Y78" s="997"/>
      <c r="Z78" s="549"/>
      <c r="AA78" s="549"/>
      <c r="AB78" s="494">
        <f>AB33*L78</f>
        <v>0</v>
      </c>
      <c r="AC78" s="997"/>
      <c r="AD78" s="647"/>
      <c r="AE78" s="647"/>
      <c r="AF78" s="648">
        <f>AF33*L78</f>
        <v>0</v>
      </c>
      <c r="AG78" s="957"/>
      <c r="AH78" s="417">
        <f t="shared" si="15"/>
        <v>0</v>
      </c>
      <c r="AI78" s="1009"/>
      <c r="AJ78" s="1009"/>
    </row>
    <row r="79" spans="1:36" x14ac:dyDescent="0.3">
      <c r="A79" s="679"/>
      <c r="B79" s="803" t="str">
        <f t="shared" si="14"/>
        <v>Co-I/PI:</v>
      </c>
      <c r="C79" s="389" t="str">
        <f t="shared" si="14"/>
        <v>Insert Name</v>
      </c>
      <c r="D79" s="957" t="s">
        <v>539</v>
      </c>
      <c r="E79" s="957"/>
      <c r="F79" s="957"/>
      <c r="G79" s="957"/>
      <c r="H79" s="957"/>
      <c r="I79" s="957"/>
      <c r="J79" s="957"/>
      <c r="L79" s="501">
        <f>'PROPOSED BUDGET'!O80</f>
        <v>8.8499999999999995E-2</v>
      </c>
      <c r="M79" s="957"/>
      <c r="N79" s="647"/>
      <c r="O79" s="647"/>
      <c r="P79" s="648">
        <f>P34*L79</f>
        <v>0</v>
      </c>
      <c r="Q79" s="997"/>
      <c r="R79" s="549"/>
      <c r="S79" s="549"/>
      <c r="T79" s="494">
        <f>T34*L79</f>
        <v>0</v>
      </c>
      <c r="U79" s="997"/>
      <c r="V79" s="547"/>
      <c r="W79" s="547"/>
      <c r="X79" s="651">
        <f>X34*L79</f>
        <v>0</v>
      </c>
      <c r="Y79" s="997"/>
      <c r="Z79" s="549"/>
      <c r="AA79" s="549"/>
      <c r="AB79" s="494">
        <f>AB34*L79</f>
        <v>0</v>
      </c>
      <c r="AC79" s="997"/>
      <c r="AD79" s="647"/>
      <c r="AE79" s="647"/>
      <c r="AF79" s="648">
        <f>AF34*L79</f>
        <v>0</v>
      </c>
      <c r="AG79" s="957"/>
      <c r="AH79" s="417">
        <f t="shared" si="15"/>
        <v>0</v>
      </c>
      <c r="AI79" s="1009"/>
      <c r="AJ79" s="1009"/>
    </row>
    <row r="80" spans="1:36" x14ac:dyDescent="0.3">
      <c r="A80" s="825" t="s">
        <v>26</v>
      </c>
      <c r="B80" s="490" t="str">
        <f>B35</f>
        <v>Co-I/PI:</v>
      </c>
      <c r="C80" s="389" t="str">
        <f>C33</f>
        <v>Insert Name</v>
      </c>
      <c r="D80" s="957" t="s">
        <v>538</v>
      </c>
      <c r="E80" s="957"/>
      <c r="F80" s="957"/>
      <c r="G80" s="957"/>
      <c r="H80" s="957"/>
      <c r="I80" s="957"/>
      <c r="J80" s="957"/>
      <c r="L80" s="501">
        <f>'PROPOSED BUDGET'!O81</f>
        <v>0.53480000000000005</v>
      </c>
      <c r="M80" s="957"/>
      <c r="N80" s="647"/>
      <c r="O80" s="647"/>
      <c r="P80" s="648">
        <f>P35*L80</f>
        <v>0</v>
      </c>
      <c r="Q80" s="997"/>
      <c r="R80" s="549"/>
      <c r="S80" s="549"/>
      <c r="T80" s="494">
        <f>T35*L80</f>
        <v>0</v>
      </c>
      <c r="U80" s="997"/>
      <c r="V80" s="547"/>
      <c r="W80" s="547"/>
      <c r="X80" s="651">
        <f>X35*L80</f>
        <v>0</v>
      </c>
      <c r="Y80" s="997"/>
      <c r="Z80" s="549"/>
      <c r="AA80" s="549"/>
      <c r="AB80" s="494">
        <f>AB35*L80</f>
        <v>0</v>
      </c>
      <c r="AC80" s="997"/>
      <c r="AD80" s="647"/>
      <c r="AE80" s="647"/>
      <c r="AF80" s="648">
        <f>AF35*L80</f>
        <v>0</v>
      </c>
      <c r="AG80" s="957"/>
      <c r="AH80" s="417">
        <f t="shared" si="15"/>
        <v>0</v>
      </c>
      <c r="AI80" s="1009"/>
      <c r="AJ80" s="1009"/>
    </row>
    <row r="81" spans="1:36" x14ac:dyDescent="0.3">
      <c r="A81" s="679"/>
      <c r="B81" s="803" t="str">
        <f>B36</f>
        <v>Co-I/PI:</v>
      </c>
      <c r="C81" s="389" t="str">
        <f>C34</f>
        <v>Insert Name</v>
      </c>
      <c r="D81" s="957" t="s">
        <v>539</v>
      </c>
      <c r="E81" s="957"/>
      <c r="F81" s="957"/>
      <c r="G81" s="957"/>
      <c r="H81" s="957"/>
      <c r="I81" s="957"/>
      <c r="J81" s="957"/>
      <c r="L81" s="501">
        <f>'PROPOSED BUDGET'!O82</f>
        <v>8.8499999999999995E-2</v>
      </c>
      <c r="M81" s="957"/>
      <c r="N81" s="647"/>
      <c r="O81" s="647"/>
      <c r="P81" s="648">
        <f>P36*L81</f>
        <v>0</v>
      </c>
      <c r="Q81" s="997"/>
      <c r="R81" s="549"/>
      <c r="S81" s="549"/>
      <c r="T81" s="494">
        <f>T36*L81</f>
        <v>0</v>
      </c>
      <c r="U81" s="997"/>
      <c r="V81" s="547"/>
      <c r="W81" s="547"/>
      <c r="X81" s="651">
        <f>X36*L81</f>
        <v>0</v>
      </c>
      <c r="Y81" s="997"/>
      <c r="Z81" s="549"/>
      <c r="AA81" s="549"/>
      <c r="AB81" s="494">
        <f>AB36*L81</f>
        <v>0</v>
      </c>
      <c r="AC81" s="997"/>
      <c r="AD81" s="647"/>
      <c r="AE81" s="647"/>
      <c r="AF81" s="648">
        <f>AF36*L81</f>
        <v>0</v>
      </c>
      <c r="AG81" s="957"/>
      <c r="AH81" s="417">
        <f t="shared" si="15"/>
        <v>0</v>
      </c>
      <c r="AI81" s="1009"/>
      <c r="AJ81" s="1009"/>
    </row>
    <row r="82" spans="1:36" ht="4.2" customHeight="1" x14ac:dyDescent="0.3">
      <c r="A82" s="983"/>
      <c r="B82" s="983"/>
      <c r="C82" s="983"/>
      <c r="D82" s="983"/>
      <c r="E82" s="983"/>
      <c r="F82" s="983"/>
      <c r="G82" s="983"/>
      <c r="H82" s="983"/>
      <c r="I82" s="983"/>
      <c r="J82" s="983"/>
      <c r="K82" s="983"/>
      <c r="L82" s="983"/>
      <c r="M82" s="957"/>
      <c r="N82" s="957"/>
      <c r="O82" s="957"/>
      <c r="P82" s="957"/>
      <c r="Q82" s="997"/>
      <c r="R82" s="957"/>
      <c r="S82" s="957"/>
      <c r="T82" s="957"/>
      <c r="U82" s="997"/>
      <c r="V82" s="957"/>
      <c r="W82" s="957"/>
      <c r="X82" s="957"/>
      <c r="Y82" s="997"/>
      <c r="Z82" s="957"/>
      <c r="AA82" s="957"/>
      <c r="AB82" s="957"/>
      <c r="AC82" s="997"/>
      <c r="AD82" s="957"/>
      <c r="AE82" s="957"/>
      <c r="AF82" s="957"/>
      <c r="AG82" s="957"/>
      <c r="AH82" s="407"/>
      <c r="AI82" s="1009"/>
      <c r="AJ82" s="1009"/>
    </row>
    <row r="83" spans="1:36" ht="15" customHeight="1" x14ac:dyDescent="0.3">
      <c r="A83" s="483" t="s">
        <v>22</v>
      </c>
      <c r="B83" s="484" t="str">
        <f t="shared" ref="B83:C86" si="16">B39</f>
        <v>TBD</v>
      </c>
      <c r="C83" s="393" t="str">
        <f t="shared" si="16"/>
        <v>Insert Name</v>
      </c>
      <c r="D83" s="957" t="s">
        <v>531</v>
      </c>
      <c r="E83" s="957"/>
      <c r="F83" s="957"/>
      <c r="G83" s="957"/>
      <c r="H83" s="957"/>
      <c r="I83" s="957"/>
      <c r="J83" s="957"/>
      <c r="K83" s="405" t="s">
        <v>473</v>
      </c>
      <c r="L83" s="501">
        <f>'PROPOSED BUDGET'!O84</f>
        <v>0.624</v>
      </c>
      <c r="M83" s="957"/>
      <c r="N83" s="647"/>
      <c r="O83" s="647"/>
      <c r="P83" s="648">
        <f>P39*L83</f>
        <v>0</v>
      </c>
      <c r="Q83" s="997"/>
      <c r="R83" s="549"/>
      <c r="S83" s="549"/>
      <c r="T83" s="494">
        <f>T39*L83</f>
        <v>0</v>
      </c>
      <c r="U83" s="997"/>
      <c r="V83" s="547"/>
      <c r="W83" s="547"/>
      <c r="X83" s="651">
        <f>X39*L83</f>
        <v>0</v>
      </c>
      <c r="Y83" s="997"/>
      <c r="Z83" s="549"/>
      <c r="AA83" s="549"/>
      <c r="AB83" s="494">
        <f>AB39*L83</f>
        <v>0</v>
      </c>
      <c r="AC83" s="997"/>
      <c r="AD83" s="647"/>
      <c r="AE83" s="647"/>
      <c r="AF83" s="648">
        <f>AF39*L83</f>
        <v>0</v>
      </c>
      <c r="AG83" s="957"/>
      <c r="AH83" s="417">
        <f>P83+T83+X83+AB83+AF83</f>
        <v>0</v>
      </c>
      <c r="AI83" s="1009"/>
      <c r="AJ83" s="1009"/>
    </row>
    <row r="84" spans="1:36" ht="15" customHeight="1" x14ac:dyDescent="0.3">
      <c r="A84" s="483" t="s">
        <v>24</v>
      </c>
      <c r="B84" s="484" t="str">
        <f t="shared" si="16"/>
        <v>TBD</v>
      </c>
      <c r="C84" s="393" t="str">
        <f t="shared" si="16"/>
        <v>Insert Name</v>
      </c>
      <c r="D84" s="957" t="s">
        <v>531</v>
      </c>
      <c r="E84" s="957"/>
      <c r="F84" s="957"/>
      <c r="G84" s="957"/>
      <c r="H84" s="957"/>
      <c r="I84" s="957"/>
      <c r="J84" s="957"/>
      <c r="K84" s="405" t="s">
        <v>473</v>
      </c>
      <c r="L84" s="501">
        <f>'PROPOSED BUDGET'!O85</f>
        <v>0.624</v>
      </c>
      <c r="M84" s="957"/>
      <c r="N84" s="647"/>
      <c r="O84" s="647"/>
      <c r="P84" s="648">
        <f>P40*L84</f>
        <v>0</v>
      </c>
      <c r="Q84" s="997"/>
      <c r="R84" s="549"/>
      <c r="S84" s="549"/>
      <c r="T84" s="494">
        <f>T40*L84</f>
        <v>0</v>
      </c>
      <c r="U84" s="997"/>
      <c r="V84" s="547"/>
      <c r="W84" s="547"/>
      <c r="X84" s="651">
        <f>X40*L84</f>
        <v>0</v>
      </c>
      <c r="Y84" s="997"/>
      <c r="Z84" s="549"/>
      <c r="AA84" s="549"/>
      <c r="AB84" s="494">
        <f>AB40*L84</f>
        <v>0</v>
      </c>
      <c r="AC84" s="997"/>
      <c r="AD84" s="647"/>
      <c r="AE84" s="647"/>
      <c r="AF84" s="648">
        <f>AF40*L84</f>
        <v>0</v>
      </c>
      <c r="AG84" s="957"/>
      <c r="AH84" s="417">
        <f>P84+T84+X84+AB84+AF84</f>
        <v>0</v>
      </c>
      <c r="AI84" s="1009"/>
      <c r="AJ84" s="1009"/>
    </row>
    <row r="85" spans="1:36" ht="11.25" customHeight="1" x14ac:dyDescent="0.3">
      <c r="A85" s="483" t="s">
        <v>25</v>
      </c>
      <c r="B85" s="484" t="str">
        <f t="shared" si="16"/>
        <v>TBD</v>
      </c>
      <c r="C85" s="393" t="str">
        <f t="shared" si="16"/>
        <v>Insert Name</v>
      </c>
      <c r="D85" s="957" t="s">
        <v>531</v>
      </c>
      <c r="E85" s="957"/>
      <c r="F85" s="957"/>
      <c r="G85" s="957"/>
      <c r="H85" s="957"/>
      <c r="I85" s="957"/>
      <c r="J85" s="957"/>
      <c r="K85" s="405" t="s">
        <v>473</v>
      </c>
      <c r="L85" s="501">
        <f>'PROPOSED BUDGET'!O86</f>
        <v>0.624</v>
      </c>
      <c r="M85" s="957"/>
      <c r="N85" s="647"/>
      <c r="O85" s="647"/>
      <c r="P85" s="648">
        <f>P41*L85</f>
        <v>0</v>
      </c>
      <c r="Q85" s="997"/>
      <c r="R85" s="549"/>
      <c r="S85" s="549"/>
      <c r="T85" s="494">
        <f>T41*L85</f>
        <v>0</v>
      </c>
      <c r="U85" s="997"/>
      <c r="V85" s="547"/>
      <c r="W85" s="547"/>
      <c r="X85" s="651">
        <f>X41*L85</f>
        <v>0</v>
      </c>
      <c r="Y85" s="997"/>
      <c r="Z85" s="549"/>
      <c r="AA85" s="549"/>
      <c r="AB85" s="494">
        <f>AB41*L85</f>
        <v>0</v>
      </c>
      <c r="AC85" s="997"/>
      <c r="AD85" s="647"/>
      <c r="AE85" s="647"/>
      <c r="AF85" s="648">
        <f>AF41*L85</f>
        <v>0</v>
      </c>
      <c r="AG85" s="957"/>
      <c r="AH85" s="417">
        <f>P85+T85+X85+AB85+AF85</f>
        <v>0</v>
      </c>
      <c r="AI85" s="1009"/>
      <c r="AJ85" s="1009"/>
    </row>
    <row r="86" spans="1:36" ht="14.25" customHeight="1" x14ac:dyDescent="0.3">
      <c r="A86" s="483" t="s">
        <v>26</v>
      </c>
      <c r="B86" s="484" t="str">
        <f t="shared" si="16"/>
        <v>TBD</v>
      </c>
      <c r="C86" s="393" t="str">
        <f t="shared" si="16"/>
        <v>Insert Name</v>
      </c>
      <c r="D86" s="957" t="s">
        <v>531</v>
      </c>
      <c r="E86" s="957"/>
      <c r="F86" s="957"/>
      <c r="G86" s="957"/>
      <c r="H86" s="957"/>
      <c r="I86" s="957"/>
      <c r="J86" s="957"/>
      <c r="K86" s="405" t="s">
        <v>473</v>
      </c>
      <c r="L86" s="501">
        <f>'PROPOSED BUDGET'!O87</f>
        <v>0.624</v>
      </c>
      <c r="M86" s="957"/>
      <c r="N86" s="647"/>
      <c r="O86" s="647"/>
      <c r="P86" s="648">
        <f>P42*L86</f>
        <v>0</v>
      </c>
      <c r="Q86" s="997"/>
      <c r="R86" s="549"/>
      <c r="S86" s="549"/>
      <c r="T86" s="494">
        <f>T42*L86</f>
        <v>0</v>
      </c>
      <c r="U86" s="997"/>
      <c r="V86" s="547"/>
      <c r="W86" s="547"/>
      <c r="X86" s="651">
        <f>X42*L86</f>
        <v>0</v>
      </c>
      <c r="Y86" s="997"/>
      <c r="Z86" s="549"/>
      <c r="AA86" s="549"/>
      <c r="AB86" s="494">
        <f>AB42*L86</f>
        <v>0</v>
      </c>
      <c r="AC86" s="997"/>
      <c r="AD86" s="647"/>
      <c r="AE86" s="647"/>
      <c r="AF86" s="648">
        <f>AF42*L86</f>
        <v>0</v>
      </c>
      <c r="AG86" s="957"/>
      <c r="AH86" s="417">
        <f>P86+T86+X86+AB86+AF86</f>
        <v>0</v>
      </c>
      <c r="AI86" s="1009"/>
      <c r="AJ86" s="1009"/>
    </row>
    <row r="87" spans="1:36" ht="4.2" customHeight="1" x14ac:dyDescent="0.3">
      <c r="A87" s="1178"/>
      <c r="B87" s="1178"/>
      <c r="C87" s="1178"/>
      <c r="D87" s="1178"/>
      <c r="E87" s="1178"/>
      <c r="F87" s="1178"/>
      <c r="G87" s="1178"/>
      <c r="H87" s="1178"/>
      <c r="I87" s="1178"/>
      <c r="J87" s="1178"/>
      <c r="K87" s="1178"/>
      <c r="L87" s="1178"/>
      <c r="M87" s="957"/>
      <c r="N87" s="957"/>
      <c r="O87" s="957"/>
      <c r="P87" s="957"/>
      <c r="Q87" s="997"/>
      <c r="R87" s="957"/>
      <c r="S87" s="957"/>
      <c r="T87" s="957"/>
      <c r="U87" s="997"/>
      <c r="V87" s="957"/>
      <c r="W87" s="957"/>
      <c r="X87" s="957"/>
      <c r="Y87" s="997"/>
      <c r="Z87" s="957"/>
      <c r="AA87" s="957"/>
      <c r="AB87" s="957"/>
      <c r="AC87" s="997"/>
      <c r="AD87" s="957"/>
      <c r="AE87" s="957"/>
      <c r="AF87" s="957"/>
      <c r="AG87" s="957"/>
      <c r="AH87" s="407"/>
      <c r="AI87" s="1009"/>
      <c r="AJ87" s="1009"/>
    </row>
    <row r="88" spans="1:36" ht="12" customHeight="1" x14ac:dyDescent="0.3">
      <c r="A88" s="823" t="s">
        <v>22</v>
      </c>
      <c r="B88" s="484" t="str">
        <f t="shared" ref="B88:C93" si="17">B44</f>
        <v>TBD</v>
      </c>
      <c r="C88" s="393" t="str">
        <f t="shared" si="17"/>
        <v>Insert Name</v>
      </c>
      <c r="D88" s="957" t="s">
        <v>543</v>
      </c>
      <c r="E88" s="957"/>
      <c r="F88" s="957"/>
      <c r="G88" s="957"/>
      <c r="H88" s="957"/>
      <c r="I88" s="957"/>
      <c r="J88" s="957"/>
      <c r="K88" s="826" t="s">
        <v>473</v>
      </c>
      <c r="L88" s="501">
        <f>'PROPOSED BUDGET'!O89</f>
        <v>0.64449999999999996</v>
      </c>
      <c r="M88" s="957"/>
      <c r="N88" s="647"/>
      <c r="O88" s="647"/>
      <c r="P88" s="648">
        <f>P44*L88</f>
        <v>0</v>
      </c>
      <c r="Q88" s="997"/>
      <c r="R88" s="549"/>
      <c r="S88" s="549"/>
      <c r="T88" s="494">
        <f>T44*L88</f>
        <v>0</v>
      </c>
      <c r="U88" s="997"/>
      <c r="V88" s="547"/>
      <c r="W88" s="547"/>
      <c r="X88" s="651">
        <f>X44*L88</f>
        <v>0</v>
      </c>
      <c r="Y88" s="997"/>
      <c r="Z88" s="549"/>
      <c r="AA88" s="549"/>
      <c r="AB88" s="494">
        <f>AB44*L88</f>
        <v>0</v>
      </c>
      <c r="AC88" s="997"/>
      <c r="AD88" s="647"/>
      <c r="AE88" s="647"/>
      <c r="AF88" s="648">
        <f>AF44*L88</f>
        <v>0</v>
      </c>
      <c r="AG88" s="957"/>
      <c r="AH88" s="417">
        <f t="shared" ref="AH88:AH93" si="18">P88+T88+X88+AB88+AF88</f>
        <v>0</v>
      </c>
      <c r="AI88" s="1009"/>
      <c r="AJ88" s="1009"/>
    </row>
    <row r="89" spans="1:36" x14ac:dyDescent="0.3">
      <c r="A89" s="823" t="s">
        <v>24</v>
      </c>
      <c r="B89" s="484" t="str">
        <f t="shared" si="17"/>
        <v>TBD</v>
      </c>
      <c r="C89" s="393" t="str">
        <f t="shared" si="17"/>
        <v>Insert Name</v>
      </c>
      <c r="D89" s="957" t="s">
        <v>543</v>
      </c>
      <c r="E89" s="957"/>
      <c r="F89" s="957"/>
      <c r="G89" s="957"/>
      <c r="H89" s="957"/>
      <c r="I89" s="957"/>
      <c r="J89" s="957"/>
      <c r="K89" s="826" t="s">
        <v>473</v>
      </c>
      <c r="L89" s="501">
        <f>'PROPOSED BUDGET'!O90</f>
        <v>0.64449999999999996</v>
      </c>
      <c r="M89" s="957"/>
      <c r="N89" s="647"/>
      <c r="O89" s="647"/>
      <c r="P89" s="648">
        <f>P45*L89</f>
        <v>0</v>
      </c>
      <c r="Q89" s="997"/>
      <c r="R89" s="549"/>
      <c r="S89" s="549"/>
      <c r="T89" s="494">
        <f>T45*L89</f>
        <v>0</v>
      </c>
      <c r="U89" s="997"/>
      <c r="V89" s="547"/>
      <c r="W89" s="547"/>
      <c r="X89" s="651">
        <f>X45*L89</f>
        <v>0</v>
      </c>
      <c r="Y89" s="997"/>
      <c r="Z89" s="549"/>
      <c r="AA89" s="549"/>
      <c r="AB89" s="494">
        <f>AB45*L89</f>
        <v>0</v>
      </c>
      <c r="AC89" s="997"/>
      <c r="AD89" s="647"/>
      <c r="AE89" s="647"/>
      <c r="AF89" s="648">
        <f>AF45*L89</f>
        <v>0</v>
      </c>
      <c r="AG89" s="957"/>
      <c r="AH89" s="417">
        <f t="shared" si="18"/>
        <v>0</v>
      </c>
      <c r="AI89" s="1009"/>
      <c r="AJ89" s="1009"/>
    </row>
    <row r="90" spans="1:36" ht="14.25" customHeight="1" x14ac:dyDescent="0.3">
      <c r="A90" s="823" t="s">
        <v>25</v>
      </c>
      <c r="B90" s="484" t="str">
        <f t="shared" si="17"/>
        <v>TBD</v>
      </c>
      <c r="C90" s="393" t="str">
        <f t="shared" si="17"/>
        <v>Insert Name</v>
      </c>
      <c r="D90" s="957" t="s">
        <v>543</v>
      </c>
      <c r="E90" s="957"/>
      <c r="F90" s="957"/>
      <c r="G90" s="957"/>
      <c r="H90" s="957"/>
      <c r="I90" s="957"/>
      <c r="J90" s="957"/>
      <c r="K90" s="826" t="s">
        <v>473</v>
      </c>
      <c r="L90" s="501">
        <f>'PROPOSED BUDGET'!O91</f>
        <v>0.64449999999999996</v>
      </c>
      <c r="M90" s="957"/>
      <c r="N90" s="647"/>
      <c r="O90" s="647"/>
      <c r="P90" s="648">
        <f>P46*L90</f>
        <v>0</v>
      </c>
      <c r="Q90" s="997"/>
      <c r="R90" s="549"/>
      <c r="S90" s="549"/>
      <c r="T90" s="494">
        <f>T46*L90</f>
        <v>0</v>
      </c>
      <c r="U90" s="997"/>
      <c r="V90" s="547"/>
      <c r="W90" s="547"/>
      <c r="X90" s="651">
        <f>X46*L90</f>
        <v>0</v>
      </c>
      <c r="Y90" s="997"/>
      <c r="Z90" s="549"/>
      <c r="AA90" s="549"/>
      <c r="AB90" s="494">
        <f>AB46*L90</f>
        <v>0</v>
      </c>
      <c r="AC90" s="997"/>
      <c r="AD90" s="647"/>
      <c r="AE90" s="647"/>
      <c r="AF90" s="648">
        <f>AF46*L90</f>
        <v>0</v>
      </c>
      <c r="AG90" s="957"/>
      <c r="AH90" s="417">
        <f t="shared" si="18"/>
        <v>0</v>
      </c>
      <c r="AI90" s="1009"/>
      <c r="AJ90" s="1009"/>
    </row>
    <row r="91" spans="1:36" ht="15" customHeight="1" x14ac:dyDescent="0.3">
      <c r="A91" s="823" t="s">
        <v>26</v>
      </c>
      <c r="B91" s="484" t="str">
        <f t="shared" si="17"/>
        <v>TBD</v>
      </c>
      <c r="C91" s="393" t="str">
        <f t="shared" si="17"/>
        <v>Insert Name</v>
      </c>
      <c r="D91" s="957" t="s">
        <v>543</v>
      </c>
      <c r="E91" s="957"/>
      <c r="F91" s="957"/>
      <c r="G91" s="957"/>
      <c r="H91" s="957"/>
      <c r="I91" s="957"/>
      <c r="J91" s="957"/>
      <c r="K91" s="826" t="s">
        <v>473</v>
      </c>
      <c r="L91" s="501">
        <f>'PROPOSED BUDGET'!O92</f>
        <v>0.64449999999999996</v>
      </c>
      <c r="M91" s="957"/>
      <c r="N91" s="647"/>
      <c r="O91" s="647"/>
      <c r="P91" s="648">
        <f>P47*L91</f>
        <v>0</v>
      </c>
      <c r="Q91" s="997"/>
      <c r="R91" s="549"/>
      <c r="S91" s="549"/>
      <c r="T91" s="494">
        <f>T47*L91</f>
        <v>0</v>
      </c>
      <c r="U91" s="997"/>
      <c r="V91" s="547"/>
      <c r="W91" s="547"/>
      <c r="X91" s="651">
        <f>X47*L91</f>
        <v>0</v>
      </c>
      <c r="Y91" s="997"/>
      <c r="Z91" s="549"/>
      <c r="AA91" s="549"/>
      <c r="AB91" s="494">
        <f>AB47*L91</f>
        <v>0</v>
      </c>
      <c r="AC91" s="997"/>
      <c r="AD91" s="647"/>
      <c r="AE91" s="647"/>
      <c r="AF91" s="648">
        <f>AF47*L91</f>
        <v>0</v>
      </c>
      <c r="AG91" s="957"/>
      <c r="AH91" s="417">
        <f t="shared" si="18"/>
        <v>0</v>
      </c>
      <c r="AI91" s="1009"/>
      <c r="AJ91" s="1009"/>
    </row>
    <row r="92" spans="1:36" x14ac:dyDescent="0.3">
      <c r="A92" s="823" t="s">
        <v>29</v>
      </c>
      <c r="B92" s="484" t="str">
        <f t="shared" si="17"/>
        <v>TBD</v>
      </c>
      <c r="C92" s="393" t="str">
        <f t="shared" si="17"/>
        <v>Insert Name</v>
      </c>
      <c r="D92" s="957" t="s">
        <v>543</v>
      </c>
      <c r="E92" s="957"/>
      <c r="F92" s="957"/>
      <c r="G92" s="957"/>
      <c r="H92" s="957"/>
      <c r="I92" s="957"/>
      <c r="J92" s="957"/>
      <c r="K92" s="826" t="s">
        <v>473</v>
      </c>
      <c r="L92" s="501">
        <f>'PROPOSED BUDGET'!O93</f>
        <v>0.64449999999999996</v>
      </c>
      <c r="M92" s="957"/>
      <c r="N92" s="647"/>
      <c r="O92" s="647"/>
      <c r="P92" s="648">
        <f>P48*L92</f>
        <v>0</v>
      </c>
      <c r="Q92" s="997"/>
      <c r="R92" s="549"/>
      <c r="S92" s="549"/>
      <c r="T92" s="494">
        <f>T48*L92</f>
        <v>0</v>
      </c>
      <c r="U92" s="997"/>
      <c r="V92" s="547"/>
      <c r="W92" s="547"/>
      <c r="X92" s="651">
        <f>X48*L92</f>
        <v>0</v>
      </c>
      <c r="Y92" s="997"/>
      <c r="Z92" s="549"/>
      <c r="AA92" s="549"/>
      <c r="AB92" s="494">
        <f>AB48*L92</f>
        <v>0</v>
      </c>
      <c r="AC92" s="997"/>
      <c r="AD92" s="647"/>
      <c r="AE92" s="647"/>
      <c r="AF92" s="648">
        <f>AF48*L92</f>
        <v>0</v>
      </c>
      <c r="AG92" s="957"/>
      <c r="AH92" s="417">
        <f t="shared" si="18"/>
        <v>0</v>
      </c>
      <c r="AI92" s="1009"/>
      <c r="AJ92" s="1009"/>
    </row>
    <row r="93" spans="1:36" ht="15" customHeight="1" x14ac:dyDescent="0.3">
      <c r="A93" s="823" t="s">
        <v>30</v>
      </c>
      <c r="B93" s="484" t="str">
        <f t="shared" si="17"/>
        <v>TBD</v>
      </c>
      <c r="C93" s="393" t="str">
        <f t="shared" si="17"/>
        <v>Insert Name</v>
      </c>
      <c r="D93" s="957" t="s">
        <v>543</v>
      </c>
      <c r="E93" s="957"/>
      <c r="F93" s="957"/>
      <c r="G93" s="957"/>
      <c r="H93" s="957"/>
      <c r="I93" s="957"/>
      <c r="J93" s="957"/>
      <c r="K93" s="826" t="s">
        <v>473</v>
      </c>
      <c r="L93" s="501">
        <f>'PROPOSED BUDGET'!O94</f>
        <v>0.64449999999999996</v>
      </c>
      <c r="M93" s="957"/>
      <c r="N93" s="647"/>
      <c r="O93" s="647"/>
      <c r="P93" s="648">
        <f>P49*L93</f>
        <v>0</v>
      </c>
      <c r="Q93" s="997"/>
      <c r="R93" s="549"/>
      <c r="S93" s="549"/>
      <c r="T93" s="494">
        <f>T49*L93</f>
        <v>0</v>
      </c>
      <c r="U93" s="997"/>
      <c r="V93" s="547"/>
      <c r="W93" s="547"/>
      <c r="X93" s="651">
        <f>X49*L93</f>
        <v>0</v>
      </c>
      <c r="Y93" s="997"/>
      <c r="Z93" s="549"/>
      <c r="AA93" s="549"/>
      <c r="AB93" s="494">
        <f>AB49*L93</f>
        <v>0</v>
      </c>
      <c r="AC93" s="997"/>
      <c r="AD93" s="647"/>
      <c r="AE93" s="647"/>
      <c r="AF93" s="648">
        <f>AF49*L93</f>
        <v>0</v>
      </c>
      <c r="AG93" s="957"/>
      <c r="AH93" s="417">
        <f t="shared" si="18"/>
        <v>0</v>
      </c>
      <c r="AI93" s="1009"/>
      <c r="AJ93" s="1009"/>
    </row>
    <row r="94" spans="1:36" ht="4.8" customHeight="1" x14ac:dyDescent="0.3">
      <c r="A94" s="1179"/>
      <c r="B94" s="1179"/>
      <c r="C94" s="1179"/>
      <c r="D94" s="1179"/>
      <c r="E94" s="1179"/>
      <c r="F94" s="1179"/>
      <c r="G94" s="1179"/>
      <c r="H94" s="1179"/>
      <c r="I94" s="1179"/>
      <c r="J94" s="1179"/>
      <c r="K94" s="1179"/>
      <c r="L94" s="1179"/>
      <c r="M94" s="957"/>
      <c r="N94" s="957"/>
      <c r="O94" s="957"/>
      <c r="P94" s="957"/>
      <c r="Q94" s="997"/>
      <c r="R94" s="957"/>
      <c r="S94" s="957"/>
      <c r="T94" s="957"/>
      <c r="U94" s="997"/>
      <c r="V94" s="957"/>
      <c r="W94" s="957"/>
      <c r="X94" s="957"/>
      <c r="Y94" s="997"/>
      <c r="Z94" s="957"/>
      <c r="AA94" s="957"/>
      <c r="AB94" s="957"/>
      <c r="AC94" s="997"/>
      <c r="AD94" s="957"/>
      <c r="AE94" s="957"/>
      <c r="AF94" s="957"/>
      <c r="AG94" s="957"/>
      <c r="AH94" s="407"/>
      <c r="AI94" s="1009"/>
      <c r="AJ94" s="1009"/>
    </row>
    <row r="95" spans="1:36" ht="12.75" customHeight="1" x14ac:dyDescent="0.3">
      <c r="A95" s="855" t="s">
        <v>22</v>
      </c>
      <c r="B95" s="491" t="str">
        <f>B54</f>
        <v>Graduate Student(s)</v>
      </c>
      <c r="C95" s="813" t="str">
        <f>C54</f>
        <v>TBD</v>
      </c>
      <c r="D95" s="1040" t="s">
        <v>621</v>
      </c>
      <c r="E95" s="1040"/>
      <c r="F95" s="1040"/>
      <c r="G95" s="1040"/>
      <c r="H95" s="1040"/>
      <c r="I95" s="1040"/>
      <c r="J95" s="1040"/>
      <c r="K95" s="514" t="s">
        <v>474</v>
      </c>
      <c r="L95" s="501">
        <f>'PROPOSED BUDGET'!O96</f>
        <v>0.10680000000000001</v>
      </c>
      <c r="M95" s="957"/>
      <c r="N95" s="647"/>
      <c r="O95" s="647"/>
      <c r="P95" s="648">
        <f>P59*L95</f>
        <v>0</v>
      </c>
      <c r="Q95" s="997"/>
      <c r="R95" s="549"/>
      <c r="S95" s="549"/>
      <c r="T95" s="494">
        <f>T59*L95</f>
        <v>0</v>
      </c>
      <c r="U95" s="997"/>
      <c r="V95" s="547"/>
      <c r="W95" s="547"/>
      <c r="X95" s="651">
        <f>X59*L95</f>
        <v>0</v>
      </c>
      <c r="Y95" s="997"/>
      <c r="Z95" s="549"/>
      <c r="AA95" s="549"/>
      <c r="AB95" s="494">
        <f>AB59*L95</f>
        <v>0</v>
      </c>
      <c r="AC95" s="997"/>
      <c r="AD95" s="647"/>
      <c r="AE95" s="647"/>
      <c r="AF95" s="648">
        <f>AF59*L95</f>
        <v>0</v>
      </c>
      <c r="AG95" s="957"/>
      <c r="AH95" s="417">
        <f>P95+T95+X95+AB95+AF95</f>
        <v>0</v>
      </c>
      <c r="AI95" s="1009"/>
      <c r="AJ95" s="1009"/>
    </row>
    <row r="96" spans="1:36" ht="12.75" customHeight="1" x14ac:dyDescent="0.3">
      <c r="A96" s="855" t="s">
        <v>24</v>
      </c>
      <c r="B96" s="543" t="str">
        <f>B59</f>
        <v>Undergraduate Student(s)</v>
      </c>
      <c r="C96" s="813" t="str">
        <f>C59</f>
        <v>TBD</v>
      </c>
      <c r="D96" s="1040" t="s">
        <v>621</v>
      </c>
      <c r="E96" s="1040"/>
      <c r="F96" s="1040"/>
      <c r="G96" s="1040"/>
      <c r="H96" s="1040"/>
      <c r="I96" s="1040"/>
      <c r="J96" s="1040"/>
      <c r="K96" s="514" t="s">
        <v>474</v>
      </c>
      <c r="L96" s="501">
        <f>'PROPOSED BUDGET'!O97</f>
        <v>0.10680000000000001</v>
      </c>
      <c r="M96" s="1000"/>
      <c r="N96" s="647"/>
      <c r="O96" s="647"/>
      <c r="P96" s="648">
        <f>P59*L96</f>
        <v>0</v>
      </c>
      <c r="Q96" s="998"/>
      <c r="R96" s="549"/>
      <c r="S96" s="549"/>
      <c r="T96" s="494">
        <f>T59*L96</f>
        <v>0</v>
      </c>
      <c r="U96" s="998"/>
      <c r="V96" s="547"/>
      <c r="W96" s="547"/>
      <c r="X96" s="651">
        <f>X59*L96</f>
        <v>0</v>
      </c>
      <c r="Y96" s="998"/>
      <c r="Z96" s="549"/>
      <c r="AA96" s="549"/>
      <c r="AB96" s="494">
        <f>AB59*L96</f>
        <v>0</v>
      </c>
      <c r="AC96" s="998"/>
      <c r="AD96" s="647"/>
      <c r="AE96" s="647"/>
      <c r="AF96" s="648">
        <f>AF59*L96</f>
        <v>0</v>
      </c>
      <c r="AG96" s="1000"/>
      <c r="AH96" s="417">
        <f>P96+T96+X96+AB96+AF96</f>
        <v>0</v>
      </c>
      <c r="AI96" s="1009"/>
      <c r="AJ96" s="1009"/>
    </row>
    <row r="97" spans="1:38" s="395" customFormat="1" x14ac:dyDescent="0.3">
      <c r="A97" s="389"/>
      <c r="B97" s="389"/>
      <c r="C97" s="1176" t="s">
        <v>70</v>
      </c>
      <c r="D97" s="1177"/>
      <c r="E97" s="1177"/>
      <c r="F97" s="1177"/>
      <c r="G97" s="1177"/>
      <c r="H97" s="1177"/>
      <c r="I97" s="1177"/>
      <c r="J97" s="1177"/>
      <c r="K97" s="1177"/>
      <c r="L97" s="1177"/>
      <c r="M97" s="1177"/>
      <c r="N97" s="515"/>
      <c r="O97" s="515"/>
      <c r="P97" s="516">
        <f>SUM(P64:P96)</f>
        <v>0</v>
      </c>
      <c r="Q97" s="516"/>
      <c r="R97" s="515"/>
      <c r="S97" s="515"/>
      <c r="T97" s="516">
        <f>SUM(T64:T96)</f>
        <v>0</v>
      </c>
      <c r="U97" s="516"/>
      <c r="V97" s="515"/>
      <c r="W97" s="515"/>
      <c r="X97" s="516">
        <f>SUM(X64:X96)</f>
        <v>0</v>
      </c>
      <c r="Y97" s="516"/>
      <c r="Z97" s="515"/>
      <c r="AA97" s="515"/>
      <c r="AB97" s="516">
        <f>SUM(AB64:AB96)</f>
        <v>0</v>
      </c>
      <c r="AC97" s="516"/>
      <c r="AD97" s="515"/>
      <c r="AE97" s="515"/>
      <c r="AF97" s="516">
        <f>SUM(AF64:AF96)</f>
        <v>0</v>
      </c>
      <c r="AG97" s="515"/>
      <c r="AH97" s="517">
        <f>P97+T97+X97+AB97+AF97</f>
        <v>0</v>
      </c>
      <c r="AI97" s="1009"/>
      <c r="AJ97" s="1009"/>
    </row>
    <row r="98" spans="1:38" ht="5.4" customHeight="1" thickBot="1" x14ac:dyDescent="0.35">
      <c r="A98" s="981"/>
      <c r="B98" s="981"/>
      <c r="C98" s="981"/>
      <c r="D98" s="981"/>
      <c r="E98" s="981"/>
      <c r="F98" s="981"/>
      <c r="G98" s="981"/>
      <c r="H98" s="981"/>
      <c r="I98" s="981"/>
      <c r="J98" s="981"/>
      <c r="K98" s="981"/>
      <c r="L98" s="981"/>
      <c r="M98" s="981"/>
      <c r="N98" s="981"/>
      <c r="O98" s="981"/>
      <c r="P98" s="981"/>
      <c r="Q98" s="981"/>
      <c r="R98" s="981"/>
      <c r="S98" s="981"/>
      <c r="T98" s="981"/>
      <c r="U98" s="981"/>
      <c r="V98" s="981"/>
      <c r="W98" s="981"/>
      <c r="X98" s="981"/>
      <c r="Y98" s="981"/>
      <c r="Z98" s="981"/>
      <c r="AA98" s="981"/>
      <c r="AB98" s="981"/>
      <c r="AC98" s="981"/>
      <c r="AD98" s="981"/>
      <c r="AE98" s="981"/>
      <c r="AF98" s="981"/>
      <c r="AG98" s="981"/>
      <c r="AH98" s="981"/>
      <c r="AI98" s="1009"/>
      <c r="AJ98" s="1009"/>
    </row>
    <row r="99" spans="1:38" s="419" customFormat="1" ht="14.4" thickBot="1" x14ac:dyDescent="0.35">
      <c r="A99" s="519"/>
      <c r="B99" s="520"/>
      <c r="C99" s="1090" t="s">
        <v>38</v>
      </c>
      <c r="D99" s="1090"/>
      <c r="E99" s="1090"/>
      <c r="F99" s="1090"/>
      <c r="G99" s="1090"/>
      <c r="H99" s="1090"/>
      <c r="I99" s="1090"/>
      <c r="J99" s="1090"/>
      <c r="K99" s="1090"/>
      <c r="L99" s="1090"/>
      <c r="M99" s="1090"/>
      <c r="N99" s="520"/>
      <c r="O99" s="521" t="s">
        <v>39</v>
      </c>
      <c r="P99" s="522">
        <f>P61+P97</f>
        <v>0</v>
      </c>
      <c r="Q99" s="907"/>
      <c r="R99" s="520"/>
      <c r="S99" s="521" t="s">
        <v>40</v>
      </c>
      <c r="T99" s="522">
        <f>T61+T97</f>
        <v>0</v>
      </c>
      <c r="U99" s="522"/>
      <c r="V99" s="520"/>
      <c r="W99" s="521" t="s">
        <v>41</v>
      </c>
      <c r="X99" s="522">
        <f>X61+X97</f>
        <v>0</v>
      </c>
      <c r="Y99" s="522"/>
      <c r="Z99" s="520"/>
      <c r="AA99" s="521" t="s">
        <v>42</v>
      </c>
      <c r="AB99" s="522">
        <f>AB61+AB97</f>
        <v>0</v>
      </c>
      <c r="AC99" s="522"/>
      <c r="AD99" s="520"/>
      <c r="AE99" s="521" t="s">
        <v>43</v>
      </c>
      <c r="AF99" s="522">
        <f>AF61+AF97</f>
        <v>0</v>
      </c>
      <c r="AG99" s="520"/>
      <c r="AH99" s="523">
        <f>P99+T99+X99+AB99+AF99</f>
        <v>0</v>
      </c>
      <c r="AI99" s="1009"/>
      <c r="AJ99" s="1009"/>
    </row>
    <row r="100" spans="1:38" s="419" customFormat="1" ht="5.25" customHeight="1" thickBot="1" x14ac:dyDescent="0.35">
      <c r="A100" s="389"/>
      <c r="B100" s="389"/>
      <c r="C100" s="389"/>
      <c r="D100" s="389"/>
      <c r="E100" s="389"/>
      <c r="F100" s="389"/>
      <c r="G100" s="389"/>
      <c r="H100" s="389"/>
      <c r="I100" s="389"/>
      <c r="J100" s="389"/>
      <c r="K100" s="389"/>
      <c r="L100" s="389"/>
      <c r="M100" s="980"/>
      <c r="N100" s="980"/>
      <c r="O100" s="980"/>
      <c r="P100" s="980"/>
      <c r="Q100" s="977"/>
      <c r="R100" s="980"/>
      <c r="S100" s="980"/>
      <c r="T100" s="980"/>
      <c r="U100" s="977"/>
      <c r="V100" s="980"/>
      <c r="W100" s="980"/>
      <c r="X100" s="980"/>
      <c r="Y100" s="977"/>
      <c r="Z100" s="980"/>
      <c r="AA100" s="980"/>
      <c r="AB100" s="980"/>
      <c r="AC100" s="977"/>
      <c r="AD100" s="980"/>
      <c r="AE100" s="980"/>
      <c r="AF100" s="980"/>
      <c r="AG100" s="980"/>
      <c r="AH100" s="977"/>
      <c r="AI100" s="1009"/>
      <c r="AJ100" s="1009"/>
    </row>
    <row r="101" spans="1:38" ht="14.25" customHeight="1" thickBot="1" x14ac:dyDescent="0.35">
      <c r="A101" s="818" t="str">
        <f>'PROPOSED BUDGET'!A102</f>
        <v xml:space="preserve">D. EQUIPMENT: Unit cost =/&gt; $5,000  - Not subject to F&amp;A charges - *Additional Fees &amp; Vendor Quote are Mandatory  </v>
      </c>
      <c r="B101" s="819"/>
      <c r="C101" s="819"/>
      <c r="D101" s="819"/>
      <c r="E101" s="819"/>
      <c r="F101" s="819"/>
      <c r="G101" s="819"/>
      <c r="H101" s="819"/>
      <c r="I101" s="819"/>
      <c r="J101" s="819"/>
      <c r="K101" s="819"/>
      <c r="L101" s="820"/>
      <c r="M101" s="957"/>
      <c r="N101" s="957"/>
      <c r="O101" s="957"/>
      <c r="P101" s="957"/>
      <c r="Q101" s="997"/>
      <c r="R101" s="957"/>
      <c r="S101" s="957"/>
      <c r="T101" s="957"/>
      <c r="U101" s="997"/>
      <c r="V101" s="957"/>
      <c r="W101" s="957"/>
      <c r="X101" s="957"/>
      <c r="Y101" s="997"/>
      <c r="Z101" s="957"/>
      <c r="AA101" s="957"/>
      <c r="AB101" s="957"/>
      <c r="AC101" s="997"/>
      <c r="AD101" s="957"/>
      <c r="AE101" s="957"/>
      <c r="AF101" s="957"/>
      <c r="AG101" s="957"/>
      <c r="AH101" s="997"/>
      <c r="AI101" s="1009"/>
      <c r="AJ101" s="1009"/>
    </row>
    <row r="102" spans="1:38" x14ac:dyDescent="0.3">
      <c r="A102" s="986"/>
      <c r="B102" s="986"/>
      <c r="C102" s="986"/>
      <c r="D102" s="986"/>
      <c r="E102" s="986"/>
      <c r="F102" s="986"/>
      <c r="G102" s="986"/>
      <c r="H102" s="986"/>
      <c r="I102" s="1662" t="s">
        <v>22</v>
      </c>
      <c r="J102" s="986"/>
      <c r="K102" s="986"/>
      <c r="L102" s="986"/>
      <c r="M102" s="957"/>
      <c r="N102" s="647"/>
      <c r="O102" s="647"/>
      <c r="P102" s="1676">
        <v>0</v>
      </c>
      <c r="Q102" s="997"/>
      <c r="R102" s="549"/>
      <c r="S102" s="549"/>
      <c r="T102" s="1675">
        <v>0</v>
      </c>
      <c r="U102" s="997"/>
      <c r="V102" s="547"/>
      <c r="W102" s="547"/>
      <c r="X102" s="1678">
        <v>0</v>
      </c>
      <c r="Y102" s="997"/>
      <c r="Z102" s="549"/>
      <c r="AA102" s="549"/>
      <c r="AB102" s="1675">
        <v>0</v>
      </c>
      <c r="AC102" s="997"/>
      <c r="AD102" s="647"/>
      <c r="AE102" s="647"/>
      <c r="AF102" s="1676">
        <v>0</v>
      </c>
      <c r="AG102" s="957"/>
      <c r="AH102" s="1658">
        <f t="shared" ref="AH102:AH107" si="19">P102+T102+X102+AB102+AF102</f>
        <v>0</v>
      </c>
      <c r="AI102" s="1009"/>
      <c r="AJ102" s="1009"/>
    </row>
    <row r="103" spans="1:38" x14ac:dyDescent="0.3">
      <c r="A103" s="986"/>
      <c r="B103" s="986"/>
      <c r="C103" s="986"/>
      <c r="D103" s="986"/>
      <c r="E103" s="986"/>
      <c r="F103" s="986"/>
      <c r="G103" s="986"/>
      <c r="H103" s="986"/>
      <c r="I103" s="1662" t="s">
        <v>24</v>
      </c>
      <c r="J103" s="986"/>
      <c r="K103" s="986"/>
      <c r="L103" s="986"/>
      <c r="M103" s="957"/>
      <c r="N103" s="647"/>
      <c r="O103" s="647"/>
      <c r="P103" s="1676">
        <v>0</v>
      </c>
      <c r="Q103" s="997"/>
      <c r="R103" s="549"/>
      <c r="S103" s="549"/>
      <c r="T103" s="1675">
        <v>0</v>
      </c>
      <c r="U103" s="997"/>
      <c r="V103" s="547"/>
      <c r="W103" s="547"/>
      <c r="X103" s="1678">
        <v>0</v>
      </c>
      <c r="Y103" s="997"/>
      <c r="Z103" s="549"/>
      <c r="AA103" s="549"/>
      <c r="AB103" s="1675">
        <v>0</v>
      </c>
      <c r="AC103" s="997"/>
      <c r="AD103" s="647"/>
      <c r="AE103" s="647"/>
      <c r="AF103" s="1676">
        <v>0</v>
      </c>
      <c r="AG103" s="957"/>
      <c r="AH103" s="1658">
        <f t="shared" si="19"/>
        <v>0</v>
      </c>
      <c r="AI103" s="1009"/>
      <c r="AJ103" s="1009"/>
    </row>
    <row r="104" spans="1:38" x14ac:dyDescent="0.3">
      <c r="A104" s="986"/>
      <c r="B104" s="986"/>
      <c r="C104" s="986"/>
      <c r="D104" s="986"/>
      <c r="E104" s="986"/>
      <c r="F104" s="986"/>
      <c r="G104" s="986"/>
      <c r="H104" s="986"/>
      <c r="I104" s="1662" t="s">
        <v>25</v>
      </c>
      <c r="J104" s="986"/>
      <c r="K104" s="986"/>
      <c r="L104" s="986"/>
      <c r="M104" s="957"/>
      <c r="N104" s="647"/>
      <c r="O104" s="647"/>
      <c r="P104" s="1676">
        <v>0</v>
      </c>
      <c r="Q104" s="997"/>
      <c r="R104" s="549"/>
      <c r="S104" s="549"/>
      <c r="T104" s="1675">
        <v>0</v>
      </c>
      <c r="U104" s="997"/>
      <c r="V104" s="547"/>
      <c r="W104" s="547"/>
      <c r="X104" s="1678">
        <v>0</v>
      </c>
      <c r="Y104" s="997"/>
      <c r="Z104" s="549"/>
      <c r="AA104" s="549"/>
      <c r="AB104" s="1675">
        <v>0</v>
      </c>
      <c r="AC104" s="997"/>
      <c r="AD104" s="647"/>
      <c r="AE104" s="647"/>
      <c r="AF104" s="1676">
        <v>0</v>
      </c>
      <c r="AG104" s="957"/>
      <c r="AH104" s="1658">
        <f t="shared" si="19"/>
        <v>0</v>
      </c>
      <c r="AI104" s="1009"/>
      <c r="AJ104" s="1009"/>
    </row>
    <row r="105" spans="1:38" x14ac:dyDescent="0.3">
      <c r="A105" s="986"/>
      <c r="B105" s="986"/>
      <c r="C105" s="986"/>
      <c r="D105" s="986"/>
      <c r="E105" s="986"/>
      <c r="F105" s="986"/>
      <c r="G105" s="986"/>
      <c r="H105" s="986"/>
      <c r="I105" s="1662" t="s">
        <v>26</v>
      </c>
      <c r="J105" s="986"/>
      <c r="K105" s="986"/>
      <c r="L105" s="986"/>
      <c r="M105" s="957"/>
      <c r="N105" s="647"/>
      <c r="O105" s="647"/>
      <c r="P105" s="1676">
        <v>0</v>
      </c>
      <c r="Q105" s="997"/>
      <c r="R105" s="549"/>
      <c r="S105" s="549"/>
      <c r="T105" s="1675">
        <v>0</v>
      </c>
      <c r="U105" s="997"/>
      <c r="V105" s="547"/>
      <c r="W105" s="547"/>
      <c r="X105" s="1678">
        <v>0</v>
      </c>
      <c r="Y105" s="997"/>
      <c r="Z105" s="549"/>
      <c r="AA105" s="549"/>
      <c r="AB105" s="1675">
        <v>0</v>
      </c>
      <c r="AC105" s="997"/>
      <c r="AD105" s="647"/>
      <c r="AE105" s="647"/>
      <c r="AF105" s="1676">
        <v>0</v>
      </c>
      <c r="AG105" s="957"/>
      <c r="AH105" s="1658">
        <f t="shared" si="19"/>
        <v>0</v>
      </c>
      <c r="AI105" s="1009"/>
      <c r="AJ105" s="1009"/>
    </row>
    <row r="106" spans="1:38" x14ac:dyDescent="0.3">
      <c r="A106" s="986"/>
      <c r="B106" s="986"/>
      <c r="C106" s="986"/>
      <c r="D106" s="986"/>
      <c r="E106" s="986"/>
      <c r="F106" s="986"/>
      <c r="G106" s="986"/>
      <c r="H106" s="986"/>
      <c r="I106" s="1662" t="s">
        <v>29</v>
      </c>
      <c r="J106" s="986"/>
      <c r="K106" s="986"/>
      <c r="L106" s="986"/>
      <c r="M106" s="957"/>
      <c r="N106" s="647"/>
      <c r="O106" s="647"/>
      <c r="P106" s="1676">
        <v>0</v>
      </c>
      <c r="Q106" s="997"/>
      <c r="R106" s="549"/>
      <c r="S106" s="549"/>
      <c r="T106" s="1675">
        <v>0</v>
      </c>
      <c r="U106" s="997"/>
      <c r="V106" s="547"/>
      <c r="W106" s="547"/>
      <c r="X106" s="1678">
        <v>0</v>
      </c>
      <c r="Y106" s="997"/>
      <c r="Z106" s="549"/>
      <c r="AA106" s="549"/>
      <c r="AB106" s="1675">
        <v>0</v>
      </c>
      <c r="AC106" s="997"/>
      <c r="AD106" s="647"/>
      <c r="AE106" s="647"/>
      <c r="AF106" s="1676">
        <v>0</v>
      </c>
      <c r="AG106" s="957"/>
      <c r="AH106" s="1658">
        <f t="shared" si="19"/>
        <v>0</v>
      </c>
      <c r="AI106" s="1009"/>
      <c r="AJ106" s="1009"/>
    </row>
    <row r="107" spans="1:38" ht="13.8" customHeight="1" x14ac:dyDescent="0.3">
      <c r="A107" s="986"/>
      <c r="B107" s="986"/>
      <c r="C107" s="986"/>
      <c r="D107" s="986"/>
      <c r="E107" s="1175" t="s">
        <v>570</v>
      </c>
      <c r="F107" s="1175"/>
      <c r="G107" s="1175"/>
      <c r="H107" s="1175"/>
      <c r="I107" s="1175"/>
      <c r="J107" s="1175"/>
      <c r="K107" s="1175"/>
      <c r="L107" s="802" t="s">
        <v>142</v>
      </c>
      <c r="M107" s="957"/>
      <c r="N107" s="647"/>
      <c r="O107" s="647"/>
      <c r="P107" s="1673">
        <f>SUM(P102:P106)</f>
        <v>0</v>
      </c>
      <c r="Q107" s="997"/>
      <c r="R107" s="549"/>
      <c r="S107" s="549"/>
      <c r="T107" s="1674">
        <f>SUM(T102:T106)</f>
        <v>0</v>
      </c>
      <c r="U107" s="997"/>
      <c r="V107" s="547"/>
      <c r="W107" s="547"/>
      <c r="X107" s="1677">
        <f>SUM(X102:X106)</f>
        <v>0</v>
      </c>
      <c r="Y107" s="997"/>
      <c r="Z107" s="549"/>
      <c r="AA107" s="549"/>
      <c r="AB107" s="1674">
        <f>SUM(AB102:AB106)</f>
        <v>0</v>
      </c>
      <c r="AC107" s="997"/>
      <c r="AD107" s="647"/>
      <c r="AE107" s="647"/>
      <c r="AF107" s="1673">
        <f>SUM(AF102:AF106)</f>
        <v>0</v>
      </c>
      <c r="AG107" s="957"/>
      <c r="AH107" s="1658">
        <f t="shared" si="19"/>
        <v>0</v>
      </c>
      <c r="AI107" s="1009"/>
      <c r="AJ107" s="1009"/>
      <c r="AL107" s="407"/>
    </row>
    <row r="108" spans="1:38" ht="13.5" customHeight="1" x14ac:dyDescent="0.3">
      <c r="A108" s="986"/>
      <c r="B108" s="986"/>
      <c r="C108" s="986"/>
      <c r="D108" s="986"/>
      <c r="E108" s="827"/>
      <c r="F108" s="827"/>
      <c r="G108" s="827"/>
      <c r="H108" s="827"/>
      <c r="I108" s="827"/>
      <c r="J108" s="827"/>
      <c r="K108" s="1669" t="s">
        <v>572</v>
      </c>
      <c r="L108" s="1669"/>
      <c r="M108" s="957"/>
      <c r="N108" s="908"/>
      <c r="O108" s="908"/>
      <c r="P108" s="648">
        <v>0</v>
      </c>
      <c r="Q108" s="997"/>
      <c r="R108" s="549"/>
      <c r="S108" s="549"/>
      <c r="T108" s="494">
        <v>0</v>
      </c>
      <c r="U108" s="997"/>
      <c r="V108" s="547"/>
      <c r="W108" s="547"/>
      <c r="X108" s="651">
        <v>0</v>
      </c>
      <c r="Y108" s="997"/>
      <c r="Z108" s="549"/>
      <c r="AA108" s="549"/>
      <c r="AB108" s="494">
        <v>0</v>
      </c>
      <c r="AC108" s="997"/>
      <c r="AD108" s="647"/>
      <c r="AE108" s="647"/>
      <c r="AF108" s="648">
        <v>0</v>
      </c>
      <c r="AG108" s="957"/>
      <c r="AH108" s="417">
        <f>P108+T108+X108+AB108+AF108</f>
        <v>0</v>
      </c>
      <c r="AI108" s="1009"/>
      <c r="AJ108" s="1009"/>
    </row>
    <row r="109" spans="1:38" ht="13.5" customHeight="1" x14ac:dyDescent="0.3">
      <c r="A109" s="986"/>
      <c r="B109" s="986"/>
      <c r="C109" s="986"/>
      <c r="D109" s="986"/>
      <c r="E109" s="827"/>
      <c r="F109" s="827"/>
      <c r="G109" s="827"/>
      <c r="H109" s="827"/>
      <c r="I109" s="827"/>
      <c r="J109" s="827"/>
      <c r="K109" s="1669" t="s">
        <v>573</v>
      </c>
      <c r="L109" s="1669"/>
      <c r="M109" s="957"/>
      <c r="N109" s="908"/>
      <c r="O109" s="908"/>
      <c r="P109" s="648">
        <v>0</v>
      </c>
      <c r="Q109" s="997"/>
      <c r="R109" s="549"/>
      <c r="S109" s="549"/>
      <c r="T109" s="494">
        <v>0</v>
      </c>
      <c r="U109" s="997"/>
      <c r="V109" s="547"/>
      <c r="W109" s="547"/>
      <c r="X109" s="651">
        <v>0</v>
      </c>
      <c r="Y109" s="997"/>
      <c r="Z109" s="549"/>
      <c r="AA109" s="549"/>
      <c r="AB109" s="494">
        <v>0</v>
      </c>
      <c r="AC109" s="997"/>
      <c r="AD109" s="647"/>
      <c r="AE109" s="647"/>
      <c r="AF109" s="648">
        <v>0</v>
      </c>
      <c r="AG109" s="957"/>
      <c r="AH109" s="417">
        <f>P109+T109+X109+AB109+AF109</f>
        <v>0</v>
      </c>
      <c r="AI109" s="1009"/>
      <c r="AJ109" s="1009"/>
    </row>
    <row r="110" spans="1:38" ht="13.5" customHeight="1" x14ac:dyDescent="0.3">
      <c r="A110" s="986"/>
      <c r="B110" s="986"/>
      <c r="C110" s="986"/>
      <c r="D110" s="986"/>
      <c r="E110" s="827"/>
      <c r="F110" s="827"/>
      <c r="G110" s="827"/>
      <c r="H110" s="827"/>
      <c r="I110" s="827"/>
      <c r="J110" s="827"/>
      <c r="K110" s="1669" t="s">
        <v>574</v>
      </c>
      <c r="L110" s="1669"/>
      <c r="M110" s="957"/>
      <c r="N110" s="908"/>
      <c r="O110" s="908"/>
      <c r="P110" s="648">
        <v>0</v>
      </c>
      <c r="Q110" s="997"/>
      <c r="R110" s="549"/>
      <c r="S110" s="549"/>
      <c r="T110" s="494">
        <v>0</v>
      </c>
      <c r="U110" s="997"/>
      <c r="V110" s="547"/>
      <c r="W110" s="547"/>
      <c r="X110" s="651">
        <v>0</v>
      </c>
      <c r="Y110" s="997"/>
      <c r="Z110" s="549"/>
      <c r="AA110" s="549"/>
      <c r="AB110" s="494">
        <v>0</v>
      </c>
      <c r="AC110" s="997"/>
      <c r="AD110" s="647"/>
      <c r="AE110" s="647"/>
      <c r="AF110" s="648">
        <v>0</v>
      </c>
      <c r="AG110" s="957"/>
      <c r="AH110" s="417">
        <f>P110+T110+X110+AB110+AF110</f>
        <v>0</v>
      </c>
      <c r="AI110" s="1009"/>
      <c r="AJ110" s="1009"/>
    </row>
    <row r="111" spans="1:38" ht="12.75" customHeight="1" x14ac:dyDescent="0.3">
      <c r="A111" s="986"/>
      <c r="B111" s="986"/>
      <c r="C111" s="986"/>
      <c r="D111" s="986"/>
      <c r="E111" s="827"/>
      <c r="F111" s="827"/>
      <c r="G111" s="827"/>
      <c r="H111" s="827"/>
      <c r="I111" s="827"/>
      <c r="J111" s="827"/>
      <c r="K111" s="1669" t="s">
        <v>575</v>
      </c>
      <c r="L111" s="1669"/>
      <c r="M111" s="957"/>
      <c r="N111" s="675">
        <v>0.105</v>
      </c>
      <c r="O111" s="647"/>
      <c r="P111" s="676">
        <f>P107*N111</f>
        <v>0</v>
      </c>
      <c r="Q111" s="997"/>
      <c r="R111" s="549"/>
      <c r="S111" s="549"/>
      <c r="T111" s="677">
        <f>T107*N111</f>
        <v>0</v>
      </c>
      <c r="U111" s="997"/>
      <c r="V111" s="547"/>
      <c r="W111" s="547"/>
      <c r="X111" s="678">
        <f>X107*N111</f>
        <v>0</v>
      </c>
      <c r="Y111" s="997"/>
      <c r="Z111" s="549"/>
      <c r="AA111" s="549"/>
      <c r="AB111" s="677">
        <f>AB107*N111</f>
        <v>0</v>
      </c>
      <c r="AC111" s="997"/>
      <c r="AD111" s="647"/>
      <c r="AE111" s="647"/>
      <c r="AF111" s="676">
        <f>AF107*N111</f>
        <v>0</v>
      </c>
      <c r="AG111" s="957"/>
      <c r="AH111" s="417">
        <f>P111+T111+X111+AB111+AF111</f>
        <v>0</v>
      </c>
      <c r="AI111" s="1009"/>
      <c r="AJ111" s="1009"/>
    </row>
    <row r="112" spans="1:38" ht="3.6" customHeight="1" thickBot="1" x14ac:dyDescent="0.35">
      <c r="A112" s="970"/>
      <c r="B112" s="970"/>
      <c r="C112" s="970"/>
      <c r="D112" s="981"/>
      <c r="E112" s="981"/>
      <c r="F112" s="981"/>
      <c r="G112" s="981"/>
      <c r="H112" s="981"/>
      <c r="I112" s="981"/>
      <c r="J112" s="981"/>
      <c r="K112" s="981"/>
      <c r="L112" s="981"/>
      <c r="M112" s="981"/>
      <c r="N112" s="981"/>
      <c r="O112" s="981"/>
      <c r="P112" s="981"/>
      <c r="Q112" s="979"/>
      <c r="R112" s="981"/>
      <c r="S112" s="981"/>
      <c r="T112" s="981"/>
      <c r="U112" s="979"/>
      <c r="V112" s="981"/>
      <c r="W112" s="981"/>
      <c r="X112" s="981"/>
      <c r="Y112" s="979"/>
      <c r="Z112" s="981"/>
      <c r="AA112" s="981"/>
      <c r="AB112" s="981"/>
      <c r="AC112" s="979"/>
      <c r="AD112" s="981"/>
      <c r="AE112" s="981"/>
      <c r="AF112" s="981"/>
      <c r="AG112" s="981"/>
      <c r="AH112" s="407"/>
      <c r="AI112" s="1009"/>
      <c r="AJ112" s="1009"/>
    </row>
    <row r="113" spans="1:56" s="419" customFormat="1" ht="14.4" thickBot="1" x14ac:dyDescent="0.35">
      <c r="A113" s="1627"/>
      <c r="B113" s="1627"/>
      <c r="C113" s="1689"/>
      <c r="D113" s="1670" t="s">
        <v>656</v>
      </c>
      <c r="E113" s="1671"/>
      <c r="F113" s="1671"/>
      <c r="G113" s="1671"/>
      <c r="H113" s="1671"/>
      <c r="I113" s="1671"/>
      <c r="J113" s="1671"/>
      <c r="K113" s="1671"/>
      <c r="L113" s="1671"/>
      <c r="M113" s="1688"/>
      <c r="N113" s="893"/>
      <c r="O113" s="891" t="s">
        <v>39</v>
      </c>
      <c r="P113" s="892">
        <f>P107+P108+P109+P110+P111</f>
        <v>0</v>
      </c>
      <c r="Q113" s="892"/>
      <c r="R113" s="893"/>
      <c r="S113" s="891" t="s">
        <v>40</v>
      </c>
      <c r="T113" s="892">
        <f>T107+T108+T109+T110+T111</f>
        <v>0</v>
      </c>
      <c r="U113" s="892"/>
      <c r="V113" s="893"/>
      <c r="W113" s="891" t="s">
        <v>41</v>
      </c>
      <c r="X113" s="892">
        <f>X107+X108+X109+X110+X111</f>
        <v>0</v>
      </c>
      <c r="Y113" s="892"/>
      <c r="Z113" s="893"/>
      <c r="AA113" s="891" t="s">
        <v>42</v>
      </c>
      <c r="AB113" s="892">
        <f>AB107+AB108+AB109+AB110+AB111</f>
        <v>0</v>
      </c>
      <c r="AC113" s="892"/>
      <c r="AD113" s="893"/>
      <c r="AE113" s="891" t="s">
        <v>43</v>
      </c>
      <c r="AF113" s="892">
        <f>AF107+AF108+AF109+AF110+AF111</f>
        <v>0</v>
      </c>
      <c r="AG113" s="893"/>
      <c r="AH113" s="894">
        <f>P113+T113+X113+AB113+AF113</f>
        <v>0</v>
      </c>
      <c r="AI113" s="1009"/>
      <c r="AJ113" s="1009"/>
    </row>
    <row r="114" spans="1:56" s="419" customFormat="1" ht="4.8" customHeight="1" thickBot="1" x14ac:dyDescent="0.35">
      <c r="A114" s="981"/>
      <c r="B114" s="981"/>
      <c r="C114" s="981"/>
      <c r="D114" s="1046"/>
      <c r="E114" s="1046"/>
      <c r="F114" s="1046"/>
      <c r="G114" s="1046"/>
      <c r="H114" s="1046"/>
      <c r="I114" s="1046"/>
      <c r="J114" s="1046"/>
      <c r="K114" s="1046"/>
      <c r="L114" s="1046"/>
      <c r="M114" s="980"/>
      <c r="N114" s="980"/>
      <c r="O114" s="980"/>
      <c r="P114" s="980"/>
      <c r="Q114" s="977"/>
      <c r="R114" s="980"/>
      <c r="S114" s="980"/>
      <c r="T114" s="980"/>
      <c r="U114" s="977"/>
      <c r="V114" s="980"/>
      <c r="W114" s="980"/>
      <c r="X114" s="980"/>
      <c r="Y114" s="977"/>
      <c r="Z114" s="980"/>
      <c r="AA114" s="980"/>
      <c r="AB114" s="980"/>
      <c r="AC114" s="977"/>
      <c r="AD114" s="980"/>
      <c r="AE114" s="980"/>
      <c r="AF114" s="980"/>
      <c r="AG114" s="980"/>
      <c r="AH114" s="977"/>
      <c r="AI114" s="1009"/>
      <c r="AJ114" s="1009"/>
    </row>
    <row r="115" spans="1:56" s="419" customFormat="1" ht="14.4" thickBot="1" x14ac:dyDescent="0.35">
      <c r="A115" s="818" t="str">
        <f>'PROPOSED BUDGET'!A116</f>
        <v>E. TRAVEL:</v>
      </c>
      <c r="B115" s="819"/>
      <c r="C115" s="819"/>
      <c r="D115" s="819"/>
      <c r="E115" s="819"/>
      <c r="F115" s="819"/>
      <c r="G115" s="819"/>
      <c r="H115" s="819"/>
      <c r="I115" s="819"/>
      <c r="J115" s="819"/>
      <c r="K115" s="905" t="s">
        <v>581</v>
      </c>
      <c r="L115" s="906"/>
      <c r="M115" s="957"/>
      <c r="N115" s="957"/>
      <c r="O115" s="957"/>
      <c r="P115" s="957"/>
      <c r="Q115" s="997"/>
      <c r="R115" s="957"/>
      <c r="S115" s="957"/>
      <c r="T115" s="957"/>
      <c r="U115" s="997"/>
      <c r="V115" s="957"/>
      <c r="W115" s="957"/>
      <c r="X115" s="957"/>
      <c r="Y115" s="997"/>
      <c r="Z115" s="957"/>
      <c r="AA115" s="957"/>
      <c r="AB115" s="957"/>
      <c r="AC115" s="997"/>
      <c r="AD115" s="957"/>
      <c r="AE115" s="957"/>
      <c r="AF115" s="957"/>
      <c r="AG115" s="957"/>
      <c r="AH115" s="997"/>
      <c r="AI115" s="1009"/>
      <c r="AJ115" s="1009"/>
    </row>
    <row r="116" spans="1:56" ht="12.75" customHeight="1" x14ac:dyDescent="0.3">
      <c r="A116" s="1123"/>
      <c r="B116" s="1123"/>
      <c r="C116" s="1123"/>
      <c r="D116" s="1123"/>
      <c r="E116" s="1123"/>
      <c r="F116" s="1123"/>
      <c r="G116" s="1123"/>
      <c r="H116" s="1123"/>
      <c r="I116" s="483" t="s">
        <v>22</v>
      </c>
      <c r="J116" s="1034" t="s">
        <v>44</v>
      </c>
      <c r="K116" s="1034"/>
      <c r="L116" s="1034"/>
      <c r="M116" s="957"/>
      <c r="N116" s="647"/>
      <c r="O116" s="647"/>
      <c r="P116" s="648">
        <v>0</v>
      </c>
      <c r="Q116" s="997"/>
      <c r="R116" s="549"/>
      <c r="S116" s="549"/>
      <c r="T116" s="494">
        <v>0</v>
      </c>
      <c r="U116" s="997"/>
      <c r="V116" s="547"/>
      <c r="W116" s="547"/>
      <c r="X116" s="651">
        <v>0</v>
      </c>
      <c r="Y116" s="997"/>
      <c r="Z116" s="549"/>
      <c r="AA116" s="549"/>
      <c r="AB116" s="494">
        <v>0</v>
      </c>
      <c r="AC116" s="997"/>
      <c r="AD116" s="647"/>
      <c r="AE116" s="647"/>
      <c r="AF116" s="648">
        <v>0</v>
      </c>
      <c r="AG116" s="957"/>
      <c r="AH116" s="417">
        <f>P116+T116+X116+AB116+AF116</f>
        <v>0</v>
      </c>
      <c r="AI116" s="1009"/>
      <c r="AJ116" s="1009"/>
    </row>
    <row r="117" spans="1:56" x14ac:dyDescent="0.3">
      <c r="A117" s="1171"/>
      <c r="B117" s="1171"/>
      <c r="C117" s="1171"/>
      <c r="D117" s="1171"/>
      <c r="E117" s="1171"/>
      <c r="F117" s="1171"/>
      <c r="G117" s="1171"/>
      <c r="H117" s="1171"/>
      <c r="I117" s="483" t="s">
        <v>24</v>
      </c>
      <c r="J117" s="1035" t="s">
        <v>45</v>
      </c>
      <c r="K117" s="1035"/>
      <c r="L117" s="1035"/>
      <c r="M117" s="957"/>
      <c r="N117" s="647"/>
      <c r="O117" s="647"/>
      <c r="P117" s="648">
        <v>0</v>
      </c>
      <c r="Q117" s="997"/>
      <c r="R117" s="549"/>
      <c r="S117" s="549"/>
      <c r="T117" s="494">
        <v>0</v>
      </c>
      <c r="U117" s="997"/>
      <c r="V117" s="547"/>
      <c r="W117" s="547"/>
      <c r="X117" s="651">
        <v>0</v>
      </c>
      <c r="Y117" s="997"/>
      <c r="Z117" s="549"/>
      <c r="AA117" s="549"/>
      <c r="AB117" s="494">
        <v>0</v>
      </c>
      <c r="AC117" s="997"/>
      <c r="AD117" s="647"/>
      <c r="AE117" s="647"/>
      <c r="AF117" s="648">
        <v>0</v>
      </c>
      <c r="AG117" s="957"/>
      <c r="AH117" s="417">
        <f>P117+T117+X117+AB117+AF117</f>
        <v>0</v>
      </c>
      <c r="AI117" s="1009"/>
      <c r="AJ117" s="1009"/>
    </row>
    <row r="118" spans="1:56" x14ac:dyDescent="0.3">
      <c r="A118" s="1171"/>
      <c r="B118" s="1171"/>
      <c r="C118" s="1171"/>
      <c r="D118" s="1171"/>
      <c r="E118" s="1171"/>
      <c r="F118" s="1171"/>
      <c r="G118" s="1171"/>
      <c r="H118" s="1171"/>
      <c r="I118" s="483" t="s">
        <v>25</v>
      </c>
      <c r="J118" s="1035" t="s">
        <v>523</v>
      </c>
      <c r="K118" s="1035"/>
      <c r="L118" s="1035"/>
      <c r="M118" s="957"/>
      <c r="N118" s="647"/>
      <c r="O118" s="647"/>
      <c r="P118" s="648">
        <v>0</v>
      </c>
      <c r="Q118" s="997"/>
      <c r="R118" s="549"/>
      <c r="S118" s="549"/>
      <c r="T118" s="494">
        <v>0</v>
      </c>
      <c r="U118" s="997"/>
      <c r="V118" s="547"/>
      <c r="W118" s="547"/>
      <c r="X118" s="651">
        <v>0</v>
      </c>
      <c r="Y118" s="997"/>
      <c r="Z118" s="549"/>
      <c r="AA118" s="549"/>
      <c r="AB118" s="494">
        <v>0</v>
      </c>
      <c r="AC118" s="997"/>
      <c r="AD118" s="647"/>
      <c r="AE118" s="647"/>
      <c r="AF118" s="648">
        <v>0</v>
      </c>
      <c r="AG118" s="957"/>
      <c r="AH118" s="417">
        <f>P118+T118+X118+AB118+AF118</f>
        <v>0</v>
      </c>
      <c r="AI118" s="1009"/>
      <c r="AJ118" s="1009"/>
    </row>
    <row r="119" spans="1:56" ht="12.75" customHeight="1" x14ac:dyDescent="0.3">
      <c r="A119" s="1171"/>
      <c r="B119" s="1171"/>
      <c r="C119" s="1171"/>
      <c r="D119" s="1171"/>
      <c r="E119" s="1171"/>
      <c r="F119" s="1171"/>
      <c r="G119" s="1171"/>
      <c r="H119" s="1171"/>
      <c r="I119" s="483" t="s">
        <v>26</v>
      </c>
      <c r="J119" s="1049" t="s">
        <v>576</v>
      </c>
      <c r="K119" s="1049"/>
      <c r="L119" s="1049"/>
      <c r="M119" s="957"/>
      <c r="N119" s="647"/>
      <c r="O119" s="647"/>
      <c r="P119" s="648">
        <v>0</v>
      </c>
      <c r="Q119" s="997"/>
      <c r="R119" s="549"/>
      <c r="S119" s="549"/>
      <c r="T119" s="494">
        <v>0</v>
      </c>
      <c r="U119" s="997"/>
      <c r="V119" s="547"/>
      <c r="W119" s="547"/>
      <c r="X119" s="651">
        <v>0</v>
      </c>
      <c r="Y119" s="997"/>
      <c r="Z119" s="549"/>
      <c r="AA119" s="549"/>
      <c r="AB119" s="494">
        <v>0</v>
      </c>
      <c r="AC119" s="997"/>
      <c r="AD119" s="647"/>
      <c r="AE119" s="647"/>
      <c r="AF119" s="648">
        <v>0</v>
      </c>
      <c r="AG119" s="957"/>
      <c r="AH119" s="417">
        <f>P119+T119+X119+AB119+AF119</f>
        <v>0</v>
      </c>
      <c r="AI119" s="1009"/>
      <c r="AJ119" s="1009"/>
    </row>
    <row r="120" spans="1:56" ht="6" customHeight="1" thickBot="1" x14ac:dyDescent="0.35">
      <c r="A120" s="970"/>
      <c r="B120" s="970"/>
      <c r="C120" s="970"/>
      <c r="D120" s="981"/>
      <c r="E120" s="981"/>
      <c r="F120" s="981"/>
      <c r="G120" s="981"/>
      <c r="H120" s="981"/>
      <c r="I120" s="981"/>
      <c r="J120" s="981"/>
      <c r="K120" s="981"/>
      <c r="L120" s="981"/>
      <c r="M120" s="981"/>
      <c r="N120" s="981"/>
      <c r="O120" s="981"/>
      <c r="P120" s="981"/>
      <c r="Q120" s="981"/>
      <c r="R120" s="981"/>
      <c r="S120" s="981"/>
      <c r="T120" s="981"/>
      <c r="U120" s="981"/>
      <c r="V120" s="981"/>
      <c r="W120" s="981"/>
      <c r="X120" s="981"/>
      <c r="Y120" s="981"/>
      <c r="Z120" s="981"/>
      <c r="AA120" s="981"/>
      <c r="AB120" s="981"/>
      <c r="AC120" s="981"/>
      <c r="AD120" s="981"/>
      <c r="AE120" s="981"/>
      <c r="AF120" s="981"/>
      <c r="AG120" s="981"/>
      <c r="AH120" s="981"/>
      <c r="AI120" s="1009"/>
      <c r="AJ120" s="1009"/>
    </row>
    <row r="121" spans="1:56" s="537" customFormat="1" ht="14.4" thickBot="1" x14ac:dyDescent="0.35">
      <c r="A121" s="1627"/>
      <c r="B121" s="1627"/>
      <c r="C121" s="1627"/>
      <c r="D121" s="1089" t="s">
        <v>646</v>
      </c>
      <c r="E121" s="1090"/>
      <c r="F121" s="1090"/>
      <c r="G121" s="1090"/>
      <c r="H121" s="1090"/>
      <c r="I121" s="1090"/>
      <c r="J121" s="1090"/>
      <c r="K121" s="1090"/>
      <c r="L121" s="1090"/>
      <c r="M121" s="520"/>
      <c r="N121" s="520"/>
      <c r="O121" s="521" t="s">
        <v>39</v>
      </c>
      <c r="P121" s="522">
        <f>SUM(P116:P119)</f>
        <v>0</v>
      </c>
      <c r="Q121" s="522"/>
      <c r="R121" s="520"/>
      <c r="S121" s="521" t="s">
        <v>40</v>
      </c>
      <c r="T121" s="522">
        <f>SUM(T116:T119)</f>
        <v>0</v>
      </c>
      <c r="U121" s="522"/>
      <c r="V121" s="520"/>
      <c r="W121" s="521" t="s">
        <v>41</v>
      </c>
      <c r="X121" s="522">
        <f>SUM(X116:X119)</f>
        <v>0</v>
      </c>
      <c r="Y121" s="522"/>
      <c r="Z121" s="520"/>
      <c r="AA121" s="521" t="s">
        <v>42</v>
      </c>
      <c r="AB121" s="522">
        <f>SUM(AB116:AB119)</f>
        <v>0</v>
      </c>
      <c r="AC121" s="522"/>
      <c r="AD121" s="520"/>
      <c r="AE121" s="521" t="s">
        <v>43</v>
      </c>
      <c r="AF121" s="522">
        <f>SUM(AF116:AF119)</f>
        <v>0</v>
      </c>
      <c r="AG121" s="520"/>
      <c r="AH121" s="523">
        <f>SUM(AF121,AB121,X121,T121,P121)</f>
        <v>0</v>
      </c>
      <c r="AI121" s="1009"/>
      <c r="AJ121" s="1009"/>
      <c r="AK121" s="419"/>
      <c r="AL121" s="419"/>
      <c r="AM121" s="419"/>
      <c r="AN121" s="419"/>
      <c r="AO121" s="419"/>
      <c r="AP121" s="419"/>
      <c r="AQ121" s="419"/>
      <c r="AR121" s="419"/>
      <c r="AS121" s="419"/>
      <c r="AT121" s="419"/>
      <c r="AU121" s="419"/>
      <c r="AV121" s="419"/>
      <c r="AW121" s="419"/>
      <c r="AX121" s="419"/>
      <c r="AY121" s="419"/>
      <c r="AZ121" s="419"/>
      <c r="BA121" s="419"/>
      <c r="BB121" s="419"/>
      <c r="BC121" s="419"/>
      <c r="BD121" s="419"/>
    </row>
    <row r="122" spans="1:56" s="419" customFormat="1" ht="4.2" customHeight="1" thickBot="1" x14ac:dyDescent="0.35">
      <c r="A122" s="970"/>
      <c r="B122" s="970"/>
      <c r="C122" s="970"/>
      <c r="D122" s="980"/>
      <c r="E122" s="980"/>
      <c r="F122" s="980"/>
      <c r="G122" s="980"/>
      <c r="H122" s="980"/>
      <c r="I122" s="980"/>
      <c r="J122" s="980"/>
      <c r="K122" s="980"/>
      <c r="L122" s="980"/>
      <c r="M122" s="980"/>
      <c r="N122" s="980"/>
      <c r="O122" s="980"/>
      <c r="P122" s="980"/>
      <c r="Q122" s="980"/>
      <c r="R122" s="980"/>
      <c r="S122" s="980"/>
      <c r="T122" s="980"/>
      <c r="U122" s="980"/>
      <c r="V122" s="980"/>
      <c r="W122" s="980"/>
      <c r="X122" s="980"/>
      <c r="Y122" s="980"/>
      <c r="Z122" s="980"/>
      <c r="AA122" s="980"/>
      <c r="AB122" s="980"/>
      <c r="AC122" s="980"/>
      <c r="AD122" s="980"/>
      <c r="AE122" s="980"/>
      <c r="AF122" s="980"/>
      <c r="AG122" s="980"/>
      <c r="AH122" s="980"/>
      <c r="AI122" s="1009"/>
      <c r="AJ122" s="1009"/>
    </row>
    <row r="123" spans="1:56" ht="12.75" customHeight="1" thickBot="1" x14ac:dyDescent="0.35">
      <c r="A123" s="1161" t="str">
        <f>'PROPOSED BUDGET'!A124</f>
        <v>F. PARTICIPANT (STUDENT) SUPPORT:  (For Training or Conference) Items listed in this section will be Reported &amp; Managed by the Finacial Aid Office - Not subject to F&amp;A charges</v>
      </c>
      <c r="B123" s="1162"/>
      <c r="C123" s="1162"/>
      <c r="D123" s="1162"/>
      <c r="E123" s="1162"/>
      <c r="F123" s="1162"/>
      <c r="G123" s="1162"/>
      <c r="H123" s="1162"/>
      <c r="I123" s="1162"/>
      <c r="J123" s="1162"/>
      <c r="K123" s="1162"/>
      <c r="L123" s="1748"/>
      <c r="M123" s="1163"/>
      <c r="N123" s="1163"/>
      <c r="O123" s="1163"/>
      <c r="P123" s="1163"/>
      <c r="Q123" s="1164"/>
      <c r="R123" s="1164"/>
      <c r="S123" s="1164"/>
      <c r="T123" s="1164"/>
      <c r="U123" s="1164"/>
      <c r="V123" s="1164"/>
      <c r="W123" s="1164"/>
      <c r="X123" s="1164"/>
      <c r="Y123" s="1164"/>
      <c r="Z123" s="1164"/>
      <c r="AA123" s="1164"/>
      <c r="AB123" s="1164"/>
      <c r="AC123" s="1164"/>
      <c r="AD123" s="1164"/>
      <c r="AE123" s="1164"/>
      <c r="AF123" s="1164"/>
      <c r="AG123" s="1164"/>
      <c r="AH123" s="538"/>
      <c r="AI123" s="1009"/>
      <c r="AJ123" s="1009"/>
    </row>
    <row r="124" spans="1:56" x14ac:dyDescent="0.3">
      <c r="A124" s="1123"/>
      <c r="B124" s="1123"/>
      <c r="C124" s="1123"/>
      <c r="D124" s="1041" t="s">
        <v>46</v>
      </c>
      <c r="E124" s="1041"/>
      <c r="F124" s="970"/>
      <c r="G124" s="970"/>
      <c r="H124" s="1041" t="s">
        <v>578</v>
      </c>
      <c r="I124" s="1041"/>
      <c r="J124" s="1662" t="s">
        <v>22</v>
      </c>
      <c r="K124" s="1661" t="s">
        <v>144</v>
      </c>
      <c r="L124" s="1661"/>
      <c r="M124" s="1163"/>
      <c r="N124" s="909"/>
      <c r="O124" s="910"/>
      <c r="P124" s="1679">
        <v>0</v>
      </c>
      <c r="Q124" s="1164"/>
      <c r="R124" s="911"/>
      <c r="S124" s="912"/>
      <c r="T124" s="1680">
        <v>0</v>
      </c>
      <c r="U124" s="1164"/>
      <c r="V124" s="796"/>
      <c r="W124" s="797"/>
      <c r="X124" s="1681">
        <v>0</v>
      </c>
      <c r="Y124" s="1164"/>
      <c r="Z124" s="911"/>
      <c r="AA124" s="912"/>
      <c r="AB124" s="1680">
        <v>0</v>
      </c>
      <c r="AC124" s="1164"/>
      <c r="AD124" s="909"/>
      <c r="AE124" s="910"/>
      <c r="AF124" s="1679">
        <v>0</v>
      </c>
      <c r="AG124" s="1164"/>
      <c r="AH124" s="890">
        <f>P124+T124+X124+AB124+AF124</f>
        <v>0</v>
      </c>
      <c r="AI124" s="1009"/>
      <c r="AJ124" s="1009"/>
    </row>
    <row r="125" spans="1:56" x14ac:dyDescent="0.3">
      <c r="A125" s="1171"/>
      <c r="B125" s="1171"/>
      <c r="C125" s="1171"/>
      <c r="D125" s="1042"/>
      <c r="E125" s="1044"/>
      <c r="F125" s="1029"/>
      <c r="G125" s="1030"/>
      <c r="H125" s="540"/>
      <c r="I125" s="812"/>
      <c r="J125" s="1662" t="s">
        <v>24</v>
      </c>
      <c r="K125" s="1661" t="s">
        <v>47</v>
      </c>
      <c r="L125" s="1661"/>
      <c r="M125" s="1163"/>
      <c r="N125" s="909"/>
      <c r="O125" s="910"/>
      <c r="P125" s="1679">
        <v>0</v>
      </c>
      <c r="Q125" s="1164"/>
      <c r="R125" s="911"/>
      <c r="S125" s="912"/>
      <c r="T125" s="1680">
        <v>0</v>
      </c>
      <c r="U125" s="1164"/>
      <c r="V125" s="796"/>
      <c r="W125" s="797"/>
      <c r="X125" s="1681">
        <v>0</v>
      </c>
      <c r="Y125" s="1164"/>
      <c r="Z125" s="911"/>
      <c r="AA125" s="912"/>
      <c r="AB125" s="1680">
        <v>0</v>
      </c>
      <c r="AC125" s="1164"/>
      <c r="AD125" s="909"/>
      <c r="AE125" s="910"/>
      <c r="AF125" s="1679">
        <v>0</v>
      </c>
      <c r="AG125" s="1164"/>
      <c r="AH125" s="890">
        <f>P125+T125+X125+AB125+AF125</f>
        <v>0</v>
      </c>
      <c r="AI125" s="1009"/>
      <c r="AJ125" s="1009"/>
    </row>
    <row r="126" spans="1:56" x14ac:dyDescent="0.3">
      <c r="A126" s="1171"/>
      <c r="B126" s="1171"/>
      <c r="C126" s="1171"/>
      <c r="D126" s="1045" t="s">
        <v>579</v>
      </c>
      <c r="E126" s="1045"/>
      <c r="F126" s="957"/>
      <c r="G126" s="957"/>
      <c r="H126" s="957"/>
      <c r="I126" s="957"/>
      <c r="J126" s="1662" t="s">
        <v>25</v>
      </c>
      <c r="K126" s="1661" t="s">
        <v>48</v>
      </c>
      <c r="L126" s="1661"/>
      <c r="M126" s="1163"/>
      <c r="N126" s="909"/>
      <c r="O126" s="910"/>
      <c r="P126" s="1679">
        <v>0</v>
      </c>
      <c r="Q126" s="1164"/>
      <c r="R126" s="911"/>
      <c r="S126" s="912"/>
      <c r="T126" s="1680">
        <v>0</v>
      </c>
      <c r="U126" s="1164"/>
      <c r="V126" s="796"/>
      <c r="W126" s="797"/>
      <c r="X126" s="1681">
        <v>0</v>
      </c>
      <c r="Y126" s="1164"/>
      <c r="Z126" s="911"/>
      <c r="AA126" s="912"/>
      <c r="AB126" s="1680">
        <v>0</v>
      </c>
      <c r="AC126" s="1164"/>
      <c r="AD126" s="909"/>
      <c r="AE126" s="910"/>
      <c r="AF126" s="1679">
        <v>0</v>
      </c>
      <c r="AG126" s="1164"/>
      <c r="AH126" s="890">
        <f>P126+T126+X126+AB126+AF126</f>
        <v>0</v>
      </c>
      <c r="AI126" s="1009"/>
      <c r="AJ126" s="1009"/>
    </row>
    <row r="127" spans="1:56" ht="13.8" customHeight="1" x14ac:dyDescent="0.3">
      <c r="A127" s="957"/>
      <c r="B127" s="957"/>
      <c r="C127" s="957"/>
      <c r="D127" s="957"/>
      <c r="E127" s="1033" t="s">
        <v>580</v>
      </c>
      <c r="F127" s="1033"/>
      <c r="G127" s="1033"/>
      <c r="H127" s="1033"/>
      <c r="I127" s="1033"/>
      <c r="J127" s="1662" t="s">
        <v>26</v>
      </c>
      <c r="K127" s="1661" t="s">
        <v>143</v>
      </c>
      <c r="L127" s="1661"/>
      <c r="M127" s="1163"/>
      <c r="N127" s="909"/>
      <c r="O127" s="910"/>
      <c r="P127" s="1679">
        <v>0</v>
      </c>
      <c r="Q127" s="1164"/>
      <c r="R127" s="911"/>
      <c r="S127" s="912"/>
      <c r="T127" s="1680">
        <v>0</v>
      </c>
      <c r="U127" s="1164"/>
      <c r="V127" s="796"/>
      <c r="W127" s="797"/>
      <c r="X127" s="1681">
        <v>0</v>
      </c>
      <c r="Y127" s="1164"/>
      <c r="Z127" s="911"/>
      <c r="AA127" s="912"/>
      <c r="AB127" s="1680">
        <v>0</v>
      </c>
      <c r="AC127" s="1164"/>
      <c r="AD127" s="909"/>
      <c r="AE127" s="910"/>
      <c r="AF127" s="1679">
        <v>0</v>
      </c>
      <c r="AG127" s="1164"/>
      <c r="AH127" s="890">
        <f>P127+T127+X127+AB127+AF127</f>
        <v>0</v>
      </c>
      <c r="AI127" s="1009"/>
      <c r="AJ127" s="1009"/>
    </row>
    <row r="128" spans="1:56" ht="3" customHeight="1" thickBot="1" x14ac:dyDescent="0.35">
      <c r="A128" s="970"/>
      <c r="B128" s="970"/>
      <c r="C128" s="970"/>
      <c r="D128" s="970"/>
      <c r="E128" s="970"/>
      <c r="F128" s="970"/>
      <c r="G128" s="970"/>
      <c r="H128" s="970"/>
      <c r="I128" s="970"/>
      <c r="J128" s="970"/>
      <c r="K128" s="970"/>
      <c r="L128" s="970"/>
      <c r="M128" s="970"/>
      <c r="N128" s="970"/>
      <c r="O128" s="970"/>
      <c r="P128" s="970"/>
      <c r="Q128" s="970"/>
      <c r="R128" s="970"/>
      <c r="S128" s="970"/>
      <c r="T128" s="970"/>
      <c r="U128" s="970"/>
      <c r="V128" s="970"/>
      <c r="W128" s="970"/>
      <c r="X128" s="970"/>
      <c r="Y128" s="970"/>
      <c r="Z128" s="970"/>
      <c r="AA128" s="970"/>
      <c r="AB128" s="970"/>
      <c r="AC128" s="970"/>
      <c r="AD128" s="970"/>
      <c r="AE128" s="970"/>
      <c r="AF128" s="970"/>
      <c r="AG128" s="970"/>
      <c r="AH128" s="970"/>
      <c r="AI128" s="1009"/>
      <c r="AJ128" s="1009"/>
    </row>
    <row r="129" spans="1:36" s="419" customFormat="1" ht="14.4" thickBot="1" x14ac:dyDescent="0.35">
      <c r="A129" s="1627"/>
      <c r="B129" s="1627"/>
      <c r="C129" s="1689"/>
      <c r="D129" s="1670" t="s">
        <v>647</v>
      </c>
      <c r="E129" s="1671"/>
      <c r="F129" s="1671"/>
      <c r="G129" s="1671"/>
      <c r="H129" s="1671"/>
      <c r="I129" s="1671"/>
      <c r="J129" s="1671"/>
      <c r="K129" s="1671"/>
      <c r="L129" s="1671"/>
      <c r="M129" s="1688"/>
      <c r="N129" s="893"/>
      <c r="O129" s="891" t="s">
        <v>39</v>
      </c>
      <c r="P129" s="892">
        <f>SUM(P124:P127)</f>
        <v>0</v>
      </c>
      <c r="Q129" s="892"/>
      <c r="R129" s="893"/>
      <c r="S129" s="891" t="s">
        <v>40</v>
      </c>
      <c r="T129" s="892">
        <f>SUM(T124:T127)</f>
        <v>0</v>
      </c>
      <c r="U129" s="892"/>
      <c r="V129" s="893"/>
      <c r="W129" s="891" t="s">
        <v>41</v>
      </c>
      <c r="X129" s="892">
        <f>SUM(X124:X127)</f>
        <v>0</v>
      </c>
      <c r="Y129" s="892"/>
      <c r="Z129" s="893"/>
      <c r="AA129" s="891" t="s">
        <v>42</v>
      </c>
      <c r="AB129" s="892">
        <f>SUM(AB124:AB127)</f>
        <v>0</v>
      </c>
      <c r="AC129" s="892"/>
      <c r="AD129" s="893"/>
      <c r="AE129" s="891" t="s">
        <v>43</v>
      </c>
      <c r="AF129" s="892">
        <f>SUM(AF124:AG127)</f>
        <v>0</v>
      </c>
      <c r="AG129" s="893"/>
      <c r="AH129" s="894">
        <f>SUM(AF129,AB129,X129,T129,P129)</f>
        <v>0</v>
      </c>
      <c r="AI129" s="1009"/>
      <c r="AJ129" s="1009"/>
    </row>
    <row r="130" spans="1:36" s="419" customFormat="1" ht="5.25" customHeight="1" thickBot="1" x14ac:dyDescent="0.35">
      <c r="A130" s="389"/>
      <c r="B130" s="389"/>
      <c r="C130" s="389"/>
      <c r="D130" s="389"/>
      <c r="E130" s="389"/>
      <c r="F130" s="389"/>
      <c r="G130" s="389"/>
      <c r="H130" s="389"/>
      <c r="I130" s="389"/>
      <c r="J130" s="389"/>
      <c r="K130" s="389"/>
      <c r="L130" s="389"/>
      <c r="M130" s="970"/>
      <c r="N130" s="970"/>
      <c r="O130" s="970"/>
      <c r="P130" s="970"/>
      <c r="Q130" s="978"/>
      <c r="R130" s="970"/>
      <c r="S130" s="970"/>
      <c r="T130" s="970"/>
      <c r="U130" s="978"/>
      <c r="V130" s="970"/>
      <c r="W130" s="970"/>
      <c r="X130" s="970"/>
      <c r="Y130" s="978"/>
      <c r="Z130" s="970"/>
      <c r="AA130" s="970"/>
      <c r="AB130" s="970"/>
      <c r="AC130" s="978"/>
      <c r="AD130" s="970"/>
      <c r="AE130" s="970"/>
      <c r="AF130" s="970"/>
      <c r="AG130" s="970"/>
      <c r="AH130" s="978"/>
      <c r="AI130" s="1009"/>
      <c r="AJ130" s="1009"/>
    </row>
    <row r="131" spans="1:36" ht="12.75" customHeight="1" thickBot="1" x14ac:dyDescent="0.35">
      <c r="A131" s="1158" t="s">
        <v>533</v>
      </c>
      <c r="B131" s="1159"/>
      <c r="C131" s="1159"/>
      <c r="D131" s="1159"/>
      <c r="E131" s="1159"/>
      <c r="F131" s="1159"/>
      <c r="G131" s="1159"/>
      <c r="H131" s="1159"/>
      <c r="I131" s="1159"/>
      <c r="J131" s="1159"/>
      <c r="K131" s="1159"/>
      <c r="L131" s="1160"/>
      <c r="M131" s="957"/>
      <c r="N131" s="957"/>
      <c r="O131" s="957"/>
      <c r="P131" s="957"/>
      <c r="Q131" s="997"/>
      <c r="R131" s="957"/>
      <c r="S131" s="957"/>
      <c r="T131" s="957"/>
      <c r="U131" s="997"/>
      <c r="V131" s="957"/>
      <c r="W131" s="957"/>
      <c r="X131" s="957"/>
      <c r="Y131" s="997"/>
      <c r="Z131" s="957"/>
      <c r="AA131" s="957"/>
      <c r="AB131" s="957"/>
      <c r="AC131" s="997"/>
      <c r="AD131" s="957"/>
      <c r="AE131" s="957"/>
      <c r="AF131" s="957"/>
      <c r="AG131" s="957"/>
      <c r="AH131" s="997"/>
      <c r="AI131" s="1009"/>
      <c r="AJ131" s="1009"/>
    </row>
    <row r="132" spans="1:36" ht="15.6" customHeight="1" x14ac:dyDescent="0.3">
      <c r="A132" s="1714" t="s">
        <v>50</v>
      </c>
      <c r="B132" s="1714"/>
      <c r="C132" s="1714"/>
      <c r="D132" s="1714"/>
      <c r="E132" s="1021" t="s">
        <v>51</v>
      </c>
      <c r="F132" s="1021"/>
      <c r="G132" s="1021"/>
      <c r="H132" s="1021"/>
      <c r="I132" s="1021"/>
      <c r="J132" s="823" t="s">
        <v>22</v>
      </c>
      <c r="K132" s="1146"/>
      <c r="L132" s="1146"/>
      <c r="M132" s="957"/>
      <c r="N132" s="647"/>
      <c r="O132" s="647"/>
      <c r="P132" s="648">
        <v>0</v>
      </c>
      <c r="Q132" s="997"/>
      <c r="R132" s="549"/>
      <c r="S132" s="549"/>
      <c r="T132" s="494">
        <v>0</v>
      </c>
      <c r="U132" s="997"/>
      <c r="V132" s="547"/>
      <c r="W132" s="547"/>
      <c r="X132" s="651">
        <v>0</v>
      </c>
      <c r="Y132" s="997"/>
      <c r="Z132" s="549"/>
      <c r="AA132" s="549"/>
      <c r="AB132" s="494">
        <v>0</v>
      </c>
      <c r="AC132" s="997"/>
      <c r="AD132" s="647"/>
      <c r="AE132" s="647"/>
      <c r="AF132" s="648">
        <v>0</v>
      </c>
      <c r="AG132" s="957"/>
      <c r="AH132" s="417">
        <f t="shared" ref="AH132:AH139" si="20">P132+T132+X132+AB132+AF132</f>
        <v>0</v>
      </c>
      <c r="AI132" s="1009"/>
      <c r="AJ132" s="1009"/>
    </row>
    <row r="133" spans="1:36" x14ac:dyDescent="0.3">
      <c r="A133" s="957"/>
      <c r="B133" s="957"/>
      <c r="C133" s="957"/>
      <c r="D133" s="957"/>
      <c r="E133" s="957"/>
      <c r="F133" s="957"/>
      <c r="G133" s="957"/>
      <c r="H133" s="957"/>
      <c r="I133" s="957"/>
      <c r="J133" s="823" t="s">
        <v>24</v>
      </c>
      <c r="K133" s="1146"/>
      <c r="L133" s="1146"/>
      <c r="M133" s="957"/>
      <c r="N133" s="647"/>
      <c r="O133" s="647"/>
      <c r="P133" s="648">
        <v>0</v>
      </c>
      <c r="Q133" s="997"/>
      <c r="R133" s="549"/>
      <c r="S133" s="549"/>
      <c r="T133" s="494">
        <v>0</v>
      </c>
      <c r="U133" s="997"/>
      <c r="V133" s="547"/>
      <c r="W133" s="547"/>
      <c r="X133" s="651">
        <v>0</v>
      </c>
      <c r="Y133" s="997"/>
      <c r="Z133" s="549"/>
      <c r="AA133" s="549"/>
      <c r="AB133" s="494">
        <v>0</v>
      </c>
      <c r="AC133" s="997"/>
      <c r="AD133" s="647"/>
      <c r="AE133" s="647"/>
      <c r="AF133" s="648">
        <v>0</v>
      </c>
      <c r="AG133" s="957"/>
      <c r="AH133" s="417">
        <f t="shared" si="20"/>
        <v>0</v>
      </c>
      <c r="AI133" s="1009"/>
      <c r="AJ133" s="1009"/>
    </row>
    <row r="134" spans="1:36" x14ac:dyDescent="0.3">
      <c r="A134" s="957"/>
      <c r="B134" s="957"/>
      <c r="C134" s="957"/>
      <c r="D134" s="957"/>
      <c r="E134" s="957"/>
      <c r="F134" s="957"/>
      <c r="G134" s="957"/>
      <c r="H134" s="957"/>
      <c r="I134" s="957"/>
      <c r="J134" s="823" t="s">
        <v>25</v>
      </c>
      <c r="K134" s="1146"/>
      <c r="L134" s="1146"/>
      <c r="M134" s="957"/>
      <c r="N134" s="647"/>
      <c r="O134" s="647"/>
      <c r="P134" s="648">
        <v>0</v>
      </c>
      <c r="Q134" s="997"/>
      <c r="R134" s="549"/>
      <c r="S134" s="549"/>
      <c r="T134" s="494">
        <v>0</v>
      </c>
      <c r="U134" s="997"/>
      <c r="V134" s="547"/>
      <c r="W134" s="547"/>
      <c r="X134" s="651">
        <v>0</v>
      </c>
      <c r="Y134" s="997"/>
      <c r="Z134" s="549"/>
      <c r="AA134" s="549"/>
      <c r="AB134" s="494">
        <v>0</v>
      </c>
      <c r="AC134" s="997"/>
      <c r="AD134" s="647"/>
      <c r="AE134" s="647"/>
      <c r="AF134" s="648">
        <v>0</v>
      </c>
      <c r="AG134" s="957"/>
      <c r="AH134" s="417">
        <f t="shared" si="20"/>
        <v>0</v>
      </c>
      <c r="AI134" s="1009"/>
      <c r="AJ134" s="1009"/>
    </row>
    <row r="135" spans="1:36" x14ac:dyDescent="0.3">
      <c r="A135" s="957"/>
      <c r="B135" s="957"/>
      <c r="C135" s="957"/>
      <c r="D135" s="957"/>
      <c r="E135" s="957"/>
      <c r="F135" s="957"/>
      <c r="G135" s="957"/>
      <c r="H135" s="957"/>
      <c r="I135" s="957"/>
      <c r="J135" s="823" t="s">
        <v>26</v>
      </c>
      <c r="K135" s="1146"/>
      <c r="L135" s="1146"/>
      <c r="M135" s="957"/>
      <c r="N135" s="647"/>
      <c r="O135" s="647"/>
      <c r="P135" s="648">
        <v>0</v>
      </c>
      <c r="Q135" s="997"/>
      <c r="R135" s="549"/>
      <c r="S135" s="549"/>
      <c r="T135" s="494">
        <v>0</v>
      </c>
      <c r="U135" s="997"/>
      <c r="V135" s="547"/>
      <c r="W135" s="547"/>
      <c r="X135" s="651">
        <v>0</v>
      </c>
      <c r="Y135" s="997"/>
      <c r="Z135" s="549"/>
      <c r="AA135" s="549"/>
      <c r="AB135" s="494">
        <v>0</v>
      </c>
      <c r="AC135" s="997"/>
      <c r="AD135" s="647"/>
      <c r="AE135" s="647"/>
      <c r="AF135" s="648">
        <v>0</v>
      </c>
      <c r="AG135" s="957"/>
      <c r="AH135" s="417">
        <f t="shared" si="20"/>
        <v>0</v>
      </c>
      <c r="AI135" s="1009"/>
      <c r="AJ135" s="1009"/>
    </row>
    <row r="136" spans="1:36" x14ac:dyDescent="0.3">
      <c r="A136" s="957"/>
      <c r="B136" s="957"/>
      <c r="C136" s="957"/>
      <c r="D136" s="957"/>
      <c r="E136" s="957"/>
      <c r="F136" s="957"/>
      <c r="G136" s="957"/>
      <c r="H136" s="957"/>
      <c r="I136" s="957"/>
      <c r="J136" s="823" t="s">
        <v>29</v>
      </c>
      <c r="K136" s="1146"/>
      <c r="L136" s="1146"/>
      <c r="M136" s="957"/>
      <c r="N136" s="647"/>
      <c r="O136" s="647"/>
      <c r="P136" s="648">
        <v>0</v>
      </c>
      <c r="Q136" s="997"/>
      <c r="R136" s="549"/>
      <c r="S136" s="549"/>
      <c r="T136" s="494">
        <v>0</v>
      </c>
      <c r="U136" s="997"/>
      <c r="V136" s="547"/>
      <c r="W136" s="547"/>
      <c r="X136" s="651">
        <v>0</v>
      </c>
      <c r="Y136" s="997"/>
      <c r="Z136" s="549"/>
      <c r="AA136" s="549"/>
      <c r="AB136" s="494">
        <v>0</v>
      </c>
      <c r="AC136" s="997"/>
      <c r="AD136" s="647"/>
      <c r="AE136" s="647"/>
      <c r="AF136" s="648">
        <v>0</v>
      </c>
      <c r="AG136" s="957"/>
      <c r="AH136" s="417">
        <f t="shared" si="20"/>
        <v>0</v>
      </c>
      <c r="AI136" s="1009"/>
      <c r="AJ136" s="1009"/>
    </row>
    <row r="137" spans="1:36" x14ac:dyDescent="0.3">
      <c r="A137" s="957"/>
      <c r="B137" s="957"/>
      <c r="C137" s="957"/>
      <c r="D137" s="957"/>
      <c r="E137" s="957"/>
      <c r="F137" s="957"/>
      <c r="G137" s="957"/>
      <c r="H137" s="957"/>
      <c r="I137" s="957"/>
      <c r="J137" s="823" t="s">
        <v>30</v>
      </c>
      <c r="K137" s="1146"/>
      <c r="L137" s="1146"/>
      <c r="M137" s="957"/>
      <c r="N137" s="647"/>
      <c r="O137" s="647"/>
      <c r="P137" s="648">
        <v>0</v>
      </c>
      <c r="Q137" s="997"/>
      <c r="R137" s="549"/>
      <c r="S137" s="549"/>
      <c r="T137" s="494">
        <v>0</v>
      </c>
      <c r="U137" s="997"/>
      <c r="V137" s="547"/>
      <c r="W137" s="547"/>
      <c r="X137" s="651">
        <v>0</v>
      </c>
      <c r="Y137" s="997"/>
      <c r="Z137" s="549"/>
      <c r="AA137" s="549"/>
      <c r="AB137" s="494">
        <v>0</v>
      </c>
      <c r="AC137" s="997"/>
      <c r="AD137" s="647"/>
      <c r="AE137" s="647"/>
      <c r="AF137" s="648">
        <v>0</v>
      </c>
      <c r="AG137" s="957"/>
      <c r="AH137" s="417">
        <f>P137+T137+X137+AB137+AF137</f>
        <v>0</v>
      </c>
      <c r="AI137" s="1009"/>
      <c r="AJ137" s="1009"/>
    </row>
    <row r="138" spans="1:36" ht="12" customHeight="1" x14ac:dyDescent="0.3">
      <c r="A138" s="957"/>
      <c r="B138" s="957"/>
      <c r="C138" s="957"/>
      <c r="D138" s="957"/>
      <c r="E138" s="957"/>
      <c r="F138" s="957"/>
      <c r="G138" s="957"/>
      <c r="H138" s="957"/>
      <c r="I138" s="957"/>
      <c r="J138" s="823" t="s">
        <v>58</v>
      </c>
      <c r="K138" s="1146"/>
      <c r="L138" s="1146"/>
      <c r="M138" s="970"/>
      <c r="N138" s="647"/>
      <c r="O138" s="647"/>
      <c r="P138" s="648">
        <v>0</v>
      </c>
      <c r="Q138" s="978"/>
      <c r="R138" s="549"/>
      <c r="S138" s="549"/>
      <c r="T138" s="494">
        <v>0</v>
      </c>
      <c r="U138" s="978"/>
      <c r="V138" s="547"/>
      <c r="W138" s="547"/>
      <c r="X138" s="651">
        <v>0</v>
      </c>
      <c r="Y138" s="978"/>
      <c r="Z138" s="549"/>
      <c r="AA138" s="549"/>
      <c r="AB138" s="494">
        <v>0</v>
      </c>
      <c r="AC138" s="978"/>
      <c r="AD138" s="647"/>
      <c r="AE138" s="647"/>
      <c r="AF138" s="648">
        <v>0</v>
      </c>
      <c r="AG138" s="970"/>
      <c r="AH138" s="417">
        <f>P138+T138+X138+AB138+AF138</f>
        <v>0</v>
      </c>
      <c r="AI138" s="1009"/>
      <c r="AJ138" s="1009"/>
    </row>
    <row r="139" spans="1:36" ht="14.4" customHeight="1" x14ac:dyDescent="0.3">
      <c r="A139" s="957"/>
      <c r="B139" s="957"/>
      <c r="C139" s="957"/>
      <c r="D139" s="967"/>
      <c r="E139" s="851"/>
      <c r="F139" s="852"/>
      <c r="G139" s="852"/>
      <c r="H139" s="852"/>
      <c r="I139" s="852"/>
      <c r="J139" s="1148" t="s">
        <v>638</v>
      </c>
      <c r="K139" s="1148"/>
      <c r="L139" s="1148"/>
      <c r="M139" s="852"/>
      <c r="N139" s="551"/>
      <c r="O139" s="552" t="s">
        <v>39</v>
      </c>
      <c r="P139" s="553">
        <f>SUM(P132:P138)</f>
        <v>0</v>
      </c>
      <c r="Q139" s="553"/>
      <c r="R139" s="551"/>
      <c r="S139" s="552" t="s">
        <v>40</v>
      </c>
      <c r="T139" s="553">
        <f>SUM(T132:T138)</f>
        <v>0</v>
      </c>
      <c r="U139" s="553"/>
      <c r="V139" s="551"/>
      <c r="W139" s="552" t="s">
        <v>41</v>
      </c>
      <c r="X139" s="553">
        <f>SUM(X132:X138)</f>
        <v>0</v>
      </c>
      <c r="Y139" s="553"/>
      <c r="Z139" s="551"/>
      <c r="AA139" s="552" t="s">
        <v>42</v>
      </c>
      <c r="AB139" s="553">
        <f>SUM(AB132:AB138)</f>
        <v>0</v>
      </c>
      <c r="AC139" s="553"/>
      <c r="AD139" s="551"/>
      <c r="AE139" s="552" t="s">
        <v>43</v>
      </c>
      <c r="AF139" s="553">
        <f>SUM(AF132:AF138)</f>
        <v>0</v>
      </c>
      <c r="AG139" s="551"/>
      <c r="AH139" s="554">
        <f t="shared" si="20"/>
        <v>0</v>
      </c>
      <c r="AI139" s="1009"/>
      <c r="AJ139" s="1009"/>
    </row>
    <row r="140" spans="1:36" s="792" customFormat="1" ht="4.2" customHeight="1" x14ac:dyDescent="0.3">
      <c r="A140" s="1375"/>
      <c r="B140" s="1375"/>
      <c r="C140" s="1375"/>
      <c r="D140" s="1375"/>
      <c r="E140" s="1375"/>
      <c r="F140" s="1375"/>
      <c r="G140" s="1375"/>
      <c r="H140" s="1375"/>
      <c r="I140" s="1375"/>
      <c r="J140" s="1375"/>
      <c r="K140" s="1375"/>
      <c r="L140" s="1375"/>
      <c r="M140" s="1375"/>
      <c r="N140" s="1375"/>
      <c r="O140" s="1375"/>
      <c r="P140" s="1375"/>
      <c r="Q140" s="1375"/>
      <c r="R140" s="1375"/>
      <c r="S140" s="1375"/>
      <c r="T140" s="1375"/>
      <c r="U140" s="1375"/>
      <c r="V140" s="1375"/>
      <c r="W140" s="1375"/>
      <c r="X140" s="1375"/>
      <c r="Y140" s="1375"/>
      <c r="Z140" s="1375"/>
      <c r="AA140" s="1375"/>
      <c r="AB140" s="1375"/>
      <c r="AC140" s="1375"/>
      <c r="AD140" s="1375"/>
      <c r="AE140" s="1375"/>
      <c r="AF140" s="1375"/>
      <c r="AG140" s="1375"/>
      <c r="AH140" s="1375"/>
      <c r="AI140" s="1009"/>
      <c r="AJ140" s="1009"/>
    </row>
    <row r="141" spans="1:36" ht="14.4" customHeight="1" x14ac:dyDescent="0.3">
      <c r="A141" s="1145" t="s">
        <v>52</v>
      </c>
      <c r="B141" s="1145"/>
      <c r="C141" s="1145"/>
      <c r="D141" s="1145"/>
      <c r="E141" s="1157" t="s">
        <v>53</v>
      </c>
      <c r="F141" s="1157"/>
      <c r="G141" s="1157"/>
      <c r="H141" s="1157"/>
      <c r="I141" s="1157"/>
      <c r="J141" s="823" t="s">
        <v>22</v>
      </c>
      <c r="K141" s="1146"/>
      <c r="L141" s="1146"/>
      <c r="M141" s="1039"/>
      <c r="N141" s="647"/>
      <c r="O141" s="647"/>
      <c r="P141" s="681">
        <v>0</v>
      </c>
      <c r="Q141" s="1036"/>
      <c r="R141" s="489"/>
      <c r="S141" s="489"/>
      <c r="T141" s="682">
        <v>0</v>
      </c>
      <c r="U141" s="1014"/>
      <c r="V141" s="683"/>
      <c r="W141" s="683"/>
      <c r="X141" s="684">
        <v>0</v>
      </c>
      <c r="Y141" s="1014"/>
      <c r="Z141" s="489"/>
      <c r="AA141" s="489"/>
      <c r="AB141" s="682">
        <v>0</v>
      </c>
      <c r="AC141" s="1014"/>
      <c r="AD141" s="685"/>
      <c r="AE141" s="685"/>
      <c r="AF141" s="681">
        <v>0</v>
      </c>
      <c r="AG141" s="999"/>
      <c r="AH141" s="561">
        <f>P141+T141+X141+AB141+AF141</f>
        <v>0</v>
      </c>
      <c r="AI141" s="1009"/>
      <c r="AJ141" s="1009"/>
    </row>
    <row r="142" spans="1:36" x14ac:dyDescent="0.3">
      <c r="A142" s="957"/>
      <c r="B142" s="957"/>
      <c r="C142" s="957"/>
      <c r="D142" s="957"/>
      <c r="E142" s="957"/>
      <c r="F142" s="957"/>
      <c r="G142" s="957"/>
      <c r="H142" s="957"/>
      <c r="I142" s="957"/>
      <c r="J142" s="823" t="s">
        <v>24</v>
      </c>
      <c r="K142" s="1146"/>
      <c r="L142" s="1146"/>
      <c r="M142" s="1040"/>
      <c r="N142" s="647"/>
      <c r="O142" s="647"/>
      <c r="P142" s="681">
        <v>0</v>
      </c>
      <c r="Q142" s="1015"/>
      <c r="R142" s="489"/>
      <c r="S142" s="489"/>
      <c r="T142" s="682">
        <v>0</v>
      </c>
      <c r="U142" s="1015"/>
      <c r="V142" s="683"/>
      <c r="W142" s="683"/>
      <c r="X142" s="684">
        <v>0</v>
      </c>
      <c r="Y142" s="1015"/>
      <c r="Z142" s="489"/>
      <c r="AA142" s="489"/>
      <c r="AB142" s="682">
        <v>0</v>
      </c>
      <c r="AC142" s="1015"/>
      <c r="AD142" s="685"/>
      <c r="AE142" s="685"/>
      <c r="AF142" s="681">
        <v>0</v>
      </c>
      <c r="AG142" s="957"/>
      <c r="AH142" s="561">
        <f>P142+T142+X142+AB142+AF142</f>
        <v>0</v>
      </c>
      <c r="AI142" s="1009"/>
      <c r="AJ142" s="1009"/>
    </row>
    <row r="143" spans="1:36" x14ac:dyDescent="0.3">
      <c r="A143" s="957"/>
      <c r="B143" s="957"/>
      <c r="C143" s="957"/>
      <c r="D143" s="957"/>
      <c r="E143" s="957"/>
      <c r="F143" s="957"/>
      <c r="G143" s="957"/>
      <c r="H143" s="957"/>
      <c r="I143" s="957"/>
      <c r="J143" s="823" t="s">
        <v>25</v>
      </c>
      <c r="K143" s="1146"/>
      <c r="L143" s="1146"/>
      <c r="M143" s="1040"/>
      <c r="N143" s="647"/>
      <c r="O143" s="647"/>
      <c r="P143" s="681">
        <v>0</v>
      </c>
      <c r="Q143" s="1015"/>
      <c r="R143" s="489"/>
      <c r="S143" s="489"/>
      <c r="T143" s="682">
        <v>0</v>
      </c>
      <c r="U143" s="1016"/>
      <c r="V143" s="683"/>
      <c r="W143" s="683"/>
      <c r="X143" s="684">
        <v>0</v>
      </c>
      <c r="Y143" s="1016"/>
      <c r="Z143" s="489"/>
      <c r="AA143" s="489"/>
      <c r="AB143" s="682">
        <v>0</v>
      </c>
      <c r="AC143" s="1016"/>
      <c r="AD143" s="685"/>
      <c r="AE143" s="685"/>
      <c r="AF143" s="681">
        <v>0</v>
      </c>
      <c r="AG143" s="1000"/>
      <c r="AH143" s="561">
        <f>P143+T143+X143+AB143+AF143</f>
        <v>0</v>
      </c>
      <c r="AI143" s="1009"/>
      <c r="AJ143" s="1009"/>
    </row>
    <row r="144" spans="1:36" ht="12.6" customHeight="1" x14ac:dyDescent="0.3">
      <c r="A144" s="957"/>
      <c r="B144" s="957"/>
      <c r="C144" s="957"/>
      <c r="D144" s="957"/>
      <c r="E144" s="851"/>
      <c r="F144" s="852"/>
      <c r="G144" s="852"/>
      <c r="H144" s="852"/>
      <c r="I144" s="852"/>
      <c r="J144" s="1148" t="s">
        <v>648</v>
      </c>
      <c r="K144" s="1148"/>
      <c r="L144" s="1148"/>
      <c r="M144" s="852"/>
      <c r="N144" s="551"/>
      <c r="O144" s="552" t="s">
        <v>39</v>
      </c>
      <c r="P144" s="553">
        <f>SUM(P141:P143)</f>
        <v>0</v>
      </c>
      <c r="Q144" s="553"/>
      <c r="R144" s="551"/>
      <c r="S144" s="552" t="s">
        <v>40</v>
      </c>
      <c r="T144" s="553">
        <f>SUM(T141:T143)</f>
        <v>0</v>
      </c>
      <c r="U144" s="553"/>
      <c r="V144" s="551"/>
      <c r="W144" s="552" t="s">
        <v>41</v>
      </c>
      <c r="X144" s="553">
        <f>SUM(X141:X143)</f>
        <v>0</v>
      </c>
      <c r="Y144" s="553"/>
      <c r="Z144" s="551"/>
      <c r="AA144" s="552" t="s">
        <v>42</v>
      </c>
      <c r="AB144" s="553">
        <f>SUM(AB141:AB143)</f>
        <v>0</v>
      </c>
      <c r="AC144" s="553"/>
      <c r="AD144" s="551"/>
      <c r="AE144" s="552" t="s">
        <v>43</v>
      </c>
      <c r="AF144" s="553">
        <f>SUM(AF141:AF143)</f>
        <v>0</v>
      </c>
      <c r="AG144" s="551"/>
      <c r="AH144" s="554">
        <f>P144+T144+X144+AB144+AF144</f>
        <v>0</v>
      </c>
      <c r="AI144" s="1009"/>
      <c r="AJ144" s="1009"/>
    </row>
    <row r="145" spans="1:36" s="792" customFormat="1" ht="9" customHeight="1" x14ac:dyDescent="0.3">
      <c r="A145" s="1375"/>
      <c r="B145" s="1375"/>
      <c r="C145" s="1375"/>
      <c r="D145" s="1375"/>
      <c r="E145" s="1375"/>
      <c r="F145" s="1375"/>
      <c r="G145" s="1375"/>
      <c r="H145" s="1375"/>
      <c r="I145" s="1375"/>
      <c r="J145" s="1375"/>
      <c r="K145" s="1375"/>
      <c r="L145" s="1375"/>
      <c r="M145" s="1375"/>
      <c r="N145" s="1375"/>
      <c r="O145" s="1375"/>
      <c r="P145" s="1375"/>
      <c r="Q145" s="1375"/>
      <c r="R145" s="1375"/>
      <c r="S145" s="1375"/>
      <c r="T145" s="1375"/>
      <c r="U145" s="1375"/>
      <c r="V145" s="1375"/>
      <c r="W145" s="1375"/>
      <c r="X145" s="1375"/>
      <c r="Y145" s="1375"/>
      <c r="Z145" s="1375"/>
      <c r="AA145" s="1375"/>
      <c r="AB145" s="1375"/>
      <c r="AC145" s="1375"/>
      <c r="AD145" s="1375"/>
      <c r="AE145" s="1375"/>
      <c r="AF145" s="1375"/>
      <c r="AG145" s="1375"/>
      <c r="AH145" s="1375"/>
      <c r="AI145" s="1009"/>
      <c r="AJ145" s="1009"/>
    </row>
    <row r="146" spans="1:36" s="395" customFormat="1" ht="15.75" customHeight="1" x14ac:dyDescent="0.25">
      <c r="A146" s="1010" t="s">
        <v>54</v>
      </c>
      <c r="B146" s="1010"/>
      <c r="C146" s="1010"/>
      <c r="D146" s="1010"/>
      <c r="E146" s="1729" t="s">
        <v>582</v>
      </c>
      <c r="F146" s="1729"/>
      <c r="G146" s="1729"/>
      <c r="H146" s="1729"/>
      <c r="I146" s="1729"/>
      <c r="J146" s="823" t="s">
        <v>22</v>
      </c>
      <c r="K146" s="1019"/>
      <c r="L146" s="1019"/>
      <c r="M146" s="1027"/>
      <c r="N146" s="685"/>
      <c r="O146" s="685"/>
      <c r="P146" s="681">
        <v>0</v>
      </c>
      <c r="Q146" s="1014"/>
      <c r="R146" s="489"/>
      <c r="S146" s="489"/>
      <c r="T146" s="682">
        <v>0</v>
      </c>
      <c r="U146" s="1014"/>
      <c r="V146" s="683"/>
      <c r="W146" s="683"/>
      <c r="X146" s="684">
        <v>0</v>
      </c>
      <c r="Y146" s="1014"/>
      <c r="Z146" s="489"/>
      <c r="AA146" s="489"/>
      <c r="AB146" s="682">
        <v>0</v>
      </c>
      <c r="AC146" s="1014"/>
      <c r="AD146" s="685"/>
      <c r="AE146" s="685"/>
      <c r="AF146" s="681">
        <v>0</v>
      </c>
      <c r="AG146" s="1017"/>
      <c r="AH146" s="561">
        <f t="shared" ref="AH146:AH151" si="21">P146+T146+X146+AB146+AF146</f>
        <v>0</v>
      </c>
      <c r="AI146" s="1009"/>
      <c r="AJ146" s="1009"/>
    </row>
    <row r="147" spans="1:36" s="395" customFormat="1" ht="15" customHeight="1" x14ac:dyDescent="0.3">
      <c r="A147" s="1025" t="s">
        <v>7</v>
      </c>
      <c r="B147" s="1025"/>
      <c r="C147" s="1025"/>
      <c r="D147" s="1025"/>
      <c r="E147" s="1025"/>
      <c r="F147" s="1025"/>
      <c r="G147" s="1025"/>
      <c r="H147" s="1025"/>
      <c r="I147" s="1025"/>
      <c r="J147" s="823" t="s">
        <v>24</v>
      </c>
      <c r="K147" s="1019"/>
      <c r="L147" s="1019"/>
      <c r="M147" s="1028"/>
      <c r="N147" s="647"/>
      <c r="O147" s="647"/>
      <c r="P147" s="648">
        <v>0</v>
      </c>
      <c r="Q147" s="1015"/>
      <c r="R147" s="549"/>
      <c r="S147" s="549"/>
      <c r="T147" s="494">
        <v>0</v>
      </c>
      <c r="U147" s="1015"/>
      <c r="V147" s="547"/>
      <c r="W147" s="547"/>
      <c r="X147" s="651">
        <v>0</v>
      </c>
      <c r="Y147" s="1015"/>
      <c r="Z147" s="549"/>
      <c r="AA147" s="549"/>
      <c r="AB147" s="494">
        <v>0</v>
      </c>
      <c r="AC147" s="1015"/>
      <c r="AD147" s="647"/>
      <c r="AE147" s="647"/>
      <c r="AF147" s="648">
        <v>0</v>
      </c>
      <c r="AG147" s="1009"/>
      <c r="AH147" s="417">
        <f t="shared" si="21"/>
        <v>0</v>
      </c>
      <c r="AI147" s="1009"/>
      <c r="AJ147" s="1009"/>
    </row>
    <row r="148" spans="1:36" s="395" customFormat="1" ht="13.2" customHeight="1" x14ac:dyDescent="0.3">
      <c r="A148" s="1025"/>
      <c r="B148" s="1025"/>
      <c r="C148" s="1025"/>
      <c r="D148" s="1025"/>
      <c r="E148" s="1025"/>
      <c r="F148" s="1025"/>
      <c r="G148" s="1025"/>
      <c r="H148" s="1025"/>
      <c r="I148" s="1025"/>
      <c r="J148" s="823" t="s">
        <v>25</v>
      </c>
      <c r="K148" s="1019"/>
      <c r="L148" s="1019"/>
      <c r="M148" s="1028"/>
      <c r="N148" s="647"/>
      <c r="O148" s="647"/>
      <c r="P148" s="648">
        <v>0</v>
      </c>
      <c r="Q148" s="1015"/>
      <c r="R148" s="549"/>
      <c r="S148" s="549"/>
      <c r="T148" s="494">
        <v>0</v>
      </c>
      <c r="U148" s="1015"/>
      <c r="V148" s="547"/>
      <c r="W148" s="547"/>
      <c r="X148" s="651">
        <v>0</v>
      </c>
      <c r="Y148" s="1015"/>
      <c r="Z148" s="549"/>
      <c r="AA148" s="549"/>
      <c r="AB148" s="494">
        <v>0</v>
      </c>
      <c r="AC148" s="1015"/>
      <c r="AD148" s="647"/>
      <c r="AE148" s="647"/>
      <c r="AF148" s="648">
        <v>0</v>
      </c>
      <c r="AG148" s="1009"/>
      <c r="AH148" s="417">
        <f t="shared" si="21"/>
        <v>0</v>
      </c>
      <c r="AI148" s="1009"/>
      <c r="AJ148" s="1009"/>
    </row>
    <row r="149" spans="1:36" s="395" customFormat="1" ht="14.4" customHeight="1" x14ac:dyDescent="0.3">
      <c r="A149" s="1009"/>
      <c r="B149" s="1009"/>
      <c r="C149" s="1009"/>
      <c r="D149" s="1009"/>
      <c r="E149" s="1009"/>
      <c r="F149" s="1009"/>
      <c r="G149" s="1009"/>
      <c r="H149" s="1009"/>
      <c r="I149" s="1009"/>
      <c r="J149" s="823" t="s">
        <v>26</v>
      </c>
      <c r="K149" s="1019"/>
      <c r="L149" s="1019"/>
      <c r="M149" s="1028"/>
      <c r="N149" s="647"/>
      <c r="O149" s="647"/>
      <c r="P149" s="648">
        <v>0</v>
      </c>
      <c r="Q149" s="1015"/>
      <c r="R149" s="549"/>
      <c r="S149" s="549"/>
      <c r="T149" s="494">
        <v>0</v>
      </c>
      <c r="U149" s="1015"/>
      <c r="V149" s="547"/>
      <c r="W149" s="547"/>
      <c r="X149" s="651">
        <v>0</v>
      </c>
      <c r="Y149" s="1015"/>
      <c r="Z149" s="549"/>
      <c r="AA149" s="549"/>
      <c r="AB149" s="494">
        <v>0</v>
      </c>
      <c r="AC149" s="1015"/>
      <c r="AD149" s="647"/>
      <c r="AE149" s="647"/>
      <c r="AF149" s="648">
        <v>0</v>
      </c>
      <c r="AG149" s="1009"/>
      <c r="AH149" s="417">
        <f t="shared" ref="AH149" si="22">P149+T149+X149+AB149+AF149</f>
        <v>0</v>
      </c>
      <c r="AI149" s="1009"/>
      <c r="AJ149" s="1009"/>
    </row>
    <row r="150" spans="1:36" s="395" customFormat="1" ht="14.4" customHeight="1" x14ac:dyDescent="0.3">
      <c r="A150" s="1009"/>
      <c r="B150" s="1009"/>
      <c r="C150" s="1009"/>
      <c r="D150" s="1009"/>
      <c r="E150" s="1009"/>
      <c r="F150" s="1009"/>
      <c r="G150" s="1009"/>
      <c r="H150" s="1009"/>
      <c r="I150" s="1009"/>
      <c r="J150" s="823" t="s">
        <v>29</v>
      </c>
      <c r="K150" s="1019"/>
      <c r="L150" s="1019"/>
      <c r="M150" s="1028"/>
      <c r="N150" s="647"/>
      <c r="O150" s="647"/>
      <c r="P150" s="648">
        <v>0</v>
      </c>
      <c r="Q150" s="1015"/>
      <c r="R150" s="549"/>
      <c r="S150" s="549"/>
      <c r="T150" s="494">
        <v>0</v>
      </c>
      <c r="U150" s="1015"/>
      <c r="V150" s="547"/>
      <c r="W150" s="547"/>
      <c r="X150" s="651">
        <v>0</v>
      </c>
      <c r="Y150" s="1015"/>
      <c r="Z150" s="549"/>
      <c r="AA150" s="549"/>
      <c r="AB150" s="494">
        <v>0</v>
      </c>
      <c r="AC150" s="1015"/>
      <c r="AD150" s="647"/>
      <c r="AE150" s="647"/>
      <c r="AF150" s="648">
        <v>0</v>
      </c>
      <c r="AG150" s="1009"/>
      <c r="AH150" s="417">
        <f t="shared" ref="AH150" si="23">P150+T150+X150+AB150+AF150</f>
        <v>0</v>
      </c>
      <c r="AI150" s="1009"/>
      <c r="AJ150" s="1009"/>
    </row>
    <row r="151" spans="1:36" ht="13.8" customHeight="1" x14ac:dyDescent="0.3">
      <c r="A151" s="1155"/>
      <c r="B151" s="1155"/>
      <c r="C151" s="1155"/>
      <c r="D151" s="1155"/>
      <c r="E151" s="851"/>
      <c r="F151" s="852"/>
      <c r="G151" s="852"/>
      <c r="H151" s="1148" t="s">
        <v>636</v>
      </c>
      <c r="I151" s="1148"/>
      <c r="J151" s="1148"/>
      <c r="K151" s="1148"/>
      <c r="L151" s="1148"/>
      <c r="M151" s="852"/>
      <c r="N151" s="551"/>
      <c r="O151" s="552" t="s">
        <v>39</v>
      </c>
      <c r="P151" s="553">
        <f>SUM(P146:P148)</f>
        <v>0</v>
      </c>
      <c r="Q151" s="553"/>
      <c r="R151" s="551"/>
      <c r="S151" s="552" t="s">
        <v>40</v>
      </c>
      <c r="T151" s="553">
        <f>SUM(T146:T150)</f>
        <v>0</v>
      </c>
      <c r="U151" s="553"/>
      <c r="V151" s="551"/>
      <c r="W151" s="552" t="s">
        <v>41</v>
      </c>
      <c r="X151" s="553">
        <f>SUM(X146:X150)</f>
        <v>0</v>
      </c>
      <c r="Y151" s="553"/>
      <c r="Z151" s="551"/>
      <c r="AA151" s="552" t="s">
        <v>42</v>
      </c>
      <c r="AB151" s="553">
        <f>SUM(AB146:AB150)</f>
        <v>0</v>
      </c>
      <c r="AC151" s="553"/>
      <c r="AD151" s="551"/>
      <c r="AE151" s="552" t="s">
        <v>43</v>
      </c>
      <c r="AF151" s="553">
        <f>SUM(AF146:AF150)</f>
        <v>0</v>
      </c>
      <c r="AG151" s="551"/>
      <c r="AH151" s="554">
        <f t="shared" si="21"/>
        <v>0</v>
      </c>
      <c r="AI151" s="1009"/>
      <c r="AJ151" s="1009"/>
    </row>
    <row r="152" spans="1:36" s="792" customFormat="1" ht="7.2" customHeight="1" x14ac:dyDescent="0.3">
      <c r="A152" s="1375"/>
      <c r="B152" s="1375"/>
      <c r="C152" s="1375"/>
      <c r="D152" s="1375"/>
      <c r="E152" s="1375"/>
      <c r="F152" s="1375"/>
      <c r="G152" s="1375"/>
      <c r="H152" s="1375"/>
      <c r="I152" s="1375"/>
      <c r="J152" s="1375"/>
      <c r="K152" s="1375"/>
      <c r="L152" s="1375"/>
      <c r="M152" s="1375"/>
      <c r="N152" s="1375"/>
      <c r="O152" s="1375"/>
      <c r="P152" s="1375"/>
      <c r="Q152" s="1375"/>
      <c r="R152" s="1375"/>
      <c r="S152" s="1375"/>
      <c r="T152" s="1375"/>
      <c r="U152" s="1375"/>
      <c r="V152" s="1375"/>
      <c r="W152" s="1375"/>
      <c r="X152" s="1375"/>
      <c r="Y152" s="1375"/>
      <c r="Z152" s="1375"/>
      <c r="AA152" s="1375"/>
      <c r="AB152" s="1375"/>
      <c r="AC152" s="1375"/>
      <c r="AD152" s="1375"/>
      <c r="AE152" s="1375"/>
      <c r="AF152" s="1375"/>
      <c r="AG152" s="1375"/>
      <c r="AH152" s="1375"/>
      <c r="AI152" s="1009"/>
      <c r="AJ152" s="1009"/>
    </row>
    <row r="153" spans="1:36" ht="12.75" customHeight="1" x14ac:dyDescent="0.3">
      <c r="A153" s="968" t="s">
        <v>55</v>
      </c>
      <c r="B153" s="968"/>
      <c r="C153" s="968"/>
      <c r="D153" s="968"/>
      <c r="E153" s="1021" t="s">
        <v>584</v>
      </c>
      <c r="F153" s="1021"/>
      <c r="G153" s="1021"/>
      <c r="H153" s="1021"/>
      <c r="I153" s="1021"/>
      <c r="J153" s="823" t="s">
        <v>22</v>
      </c>
      <c r="K153" s="1019"/>
      <c r="L153" s="1019"/>
      <c r="M153" s="1152"/>
      <c r="N153" s="647"/>
      <c r="O153" s="647"/>
      <c r="P153" s="648">
        <v>0</v>
      </c>
      <c r="Q153" s="997"/>
      <c r="R153" s="549"/>
      <c r="S153" s="549"/>
      <c r="T153" s="494">
        <v>0</v>
      </c>
      <c r="U153" s="978"/>
      <c r="V153" s="547"/>
      <c r="W153" s="547"/>
      <c r="X153" s="651">
        <v>0</v>
      </c>
      <c r="Y153" s="978"/>
      <c r="Z153" s="549"/>
      <c r="AA153" s="549"/>
      <c r="AB153" s="494">
        <v>0</v>
      </c>
      <c r="AC153" s="978"/>
      <c r="AD153" s="647"/>
      <c r="AE153" s="647"/>
      <c r="AF153" s="648">
        <v>0</v>
      </c>
      <c r="AG153" s="970"/>
      <c r="AH153" s="417">
        <f t="shared" ref="AH153:AH161" si="24">P153+T153+X153+AB153+AF153</f>
        <v>0</v>
      </c>
      <c r="AI153" s="1009"/>
      <c r="AJ153" s="1009"/>
    </row>
    <row r="154" spans="1:36" ht="12.75" customHeight="1" x14ac:dyDescent="0.3">
      <c r="A154" s="957"/>
      <c r="B154" s="957"/>
      <c r="C154" s="957"/>
      <c r="D154" s="957"/>
      <c r="E154" s="1154"/>
      <c r="F154" s="1154"/>
      <c r="G154" s="1154"/>
      <c r="H154" s="1154"/>
      <c r="I154" s="1154"/>
      <c r="J154" s="823" t="s">
        <v>24</v>
      </c>
      <c r="K154" s="1019"/>
      <c r="L154" s="1019"/>
      <c r="M154" s="1153"/>
      <c r="N154" s="647"/>
      <c r="O154" s="647"/>
      <c r="P154" s="648">
        <v>0</v>
      </c>
      <c r="Q154" s="997"/>
      <c r="R154" s="549"/>
      <c r="S154" s="549"/>
      <c r="T154" s="494">
        <v>0</v>
      </c>
      <c r="U154" s="997"/>
      <c r="V154" s="547"/>
      <c r="W154" s="547"/>
      <c r="X154" s="651">
        <v>0</v>
      </c>
      <c r="Y154" s="997"/>
      <c r="Z154" s="549"/>
      <c r="AA154" s="549"/>
      <c r="AB154" s="494">
        <v>0</v>
      </c>
      <c r="AC154" s="997"/>
      <c r="AD154" s="647"/>
      <c r="AE154" s="647"/>
      <c r="AF154" s="648">
        <v>0</v>
      </c>
      <c r="AG154" s="957"/>
      <c r="AH154" s="417">
        <f t="shared" si="24"/>
        <v>0</v>
      </c>
      <c r="AI154" s="1009"/>
      <c r="AJ154" s="1009"/>
    </row>
    <row r="155" spans="1:36" ht="12.75" customHeight="1" x14ac:dyDescent="0.3">
      <c r="A155" s="957"/>
      <c r="B155" s="957"/>
      <c r="C155" s="957"/>
      <c r="D155" s="957"/>
      <c r="E155" s="1154"/>
      <c r="F155" s="1154"/>
      <c r="G155" s="1154"/>
      <c r="H155" s="1154"/>
      <c r="I155" s="1154"/>
      <c r="J155" s="823" t="s">
        <v>25</v>
      </c>
      <c r="K155" s="1019"/>
      <c r="L155" s="1019"/>
      <c r="M155" s="1152"/>
      <c r="N155" s="647"/>
      <c r="O155" s="647"/>
      <c r="P155" s="648">
        <v>0</v>
      </c>
      <c r="Q155" s="978"/>
      <c r="R155" s="549"/>
      <c r="S155" s="549"/>
      <c r="T155" s="494">
        <v>0</v>
      </c>
      <c r="U155" s="978"/>
      <c r="V155" s="547"/>
      <c r="W155" s="547"/>
      <c r="X155" s="651">
        <v>0</v>
      </c>
      <c r="Y155" s="978"/>
      <c r="Z155" s="549"/>
      <c r="AA155" s="549"/>
      <c r="AB155" s="494">
        <v>0</v>
      </c>
      <c r="AC155" s="978"/>
      <c r="AD155" s="647"/>
      <c r="AE155" s="647"/>
      <c r="AF155" s="648">
        <v>0</v>
      </c>
      <c r="AG155" s="970"/>
      <c r="AH155" s="417">
        <f t="shared" si="24"/>
        <v>0</v>
      </c>
      <c r="AI155" s="1009"/>
      <c r="AJ155" s="1009"/>
    </row>
    <row r="156" spans="1:36" ht="13.8" customHeight="1" x14ac:dyDescent="0.3">
      <c r="A156" s="957"/>
      <c r="B156" s="957"/>
      <c r="C156" s="957"/>
      <c r="D156" s="957"/>
      <c r="E156" s="851"/>
      <c r="F156" s="852"/>
      <c r="G156" s="852"/>
      <c r="H156" s="852"/>
      <c r="I156" s="852"/>
      <c r="J156" s="1148" t="s">
        <v>635</v>
      </c>
      <c r="K156" s="1148"/>
      <c r="L156" s="1148"/>
      <c r="M156" s="852"/>
      <c r="N156" s="551"/>
      <c r="O156" s="552" t="s">
        <v>39</v>
      </c>
      <c r="P156" s="553">
        <f>SUM(P153:P155)</f>
        <v>0</v>
      </c>
      <c r="Q156" s="553"/>
      <c r="R156" s="551"/>
      <c r="S156" s="552" t="s">
        <v>40</v>
      </c>
      <c r="T156" s="553">
        <f>SUM(T153:T155)</f>
        <v>0</v>
      </c>
      <c r="U156" s="553"/>
      <c r="V156" s="551"/>
      <c r="W156" s="552" t="s">
        <v>41</v>
      </c>
      <c r="X156" s="553">
        <f>SUM(X153:X155)</f>
        <v>0</v>
      </c>
      <c r="Y156" s="553"/>
      <c r="Z156" s="551"/>
      <c r="AA156" s="552" t="s">
        <v>42</v>
      </c>
      <c r="AB156" s="553">
        <f>SUM(AB153:AB155)</f>
        <v>0</v>
      </c>
      <c r="AC156" s="553"/>
      <c r="AD156" s="551"/>
      <c r="AE156" s="552" t="s">
        <v>43</v>
      </c>
      <c r="AF156" s="553">
        <f>SUM(AF153:AF155)</f>
        <v>0</v>
      </c>
      <c r="AG156" s="551"/>
      <c r="AH156" s="554">
        <f t="shared" si="24"/>
        <v>0</v>
      </c>
      <c r="AI156" s="1009"/>
      <c r="AJ156" s="1009"/>
    </row>
    <row r="157" spans="1:36" s="792" customFormat="1" ht="7.8" customHeight="1" x14ac:dyDescent="0.3">
      <c r="A157" s="1375"/>
      <c r="B157" s="1375"/>
      <c r="C157" s="1375"/>
      <c r="D157" s="1375"/>
      <c r="E157" s="1375"/>
      <c r="F157" s="1375"/>
      <c r="G157" s="1375"/>
      <c r="H157" s="1375"/>
      <c r="I157" s="1375"/>
      <c r="J157" s="1375"/>
      <c r="K157" s="1375"/>
      <c r="L157" s="1375"/>
      <c r="M157" s="1375"/>
      <c r="N157" s="1375"/>
      <c r="O157" s="1375"/>
      <c r="P157" s="1375"/>
      <c r="Q157" s="1375"/>
      <c r="R157" s="1375"/>
      <c r="S157" s="1375"/>
      <c r="T157" s="1375"/>
      <c r="U157" s="1375"/>
      <c r="V157" s="1375"/>
      <c r="W157" s="1375"/>
      <c r="X157" s="1375"/>
      <c r="Y157" s="1375"/>
      <c r="Z157" s="1375"/>
      <c r="AA157" s="1375"/>
      <c r="AB157" s="1375"/>
      <c r="AC157" s="1375"/>
      <c r="AD157" s="1375"/>
      <c r="AE157" s="1375"/>
      <c r="AF157" s="1375"/>
      <c r="AG157" s="1375"/>
      <c r="AH157" s="1375"/>
      <c r="AI157" s="1009"/>
      <c r="AJ157" s="1009"/>
    </row>
    <row r="158" spans="1:36" ht="13.8" customHeight="1" x14ac:dyDescent="0.3">
      <c r="A158" s="1730" t="s">
        <v>56</v>
      </c>
      <c r="B158" s="1730"/>
      <c r="C158" s="1730"/>
      <c r="D158" s="1730"/>
      <c r="E158" s="1693" t="s">
        <v>652</v>
      </c>
      <c r="F158" s="1693"/>
      <c r="G158" s="1693"/>
      <c r="H158" s="1693"/>
      <c r="I158" s="1693"/>
      <c r="J158" s="1693"/>
      <c r="K158" s="1634" t="s">
        <v>145</v>
      </c>
      <c r="L158" s="1634"/>
      <c r="M158" s="983"/>
      <c r="N158" s="647"/>
      <c r="O158" s="686"/>
      <c r="P158" s="1696">
        <v>0</v>
      </c>
      <c r="Q158" s="1697"/>
      <c r="R158" s="1698"/>
      <c r="S158" s="1699"/>
      <c r="T158" s="1700">
        <v>0</v>
      </c>
      <c r="U158" s="1697"/>
      <c r="V158" s="1701"/>
      <c r="W158" s="1702"/>
      <c r="X158" s="1703">
        <v>0</v>
      </c>
      <c r="Y158" s="1697"/>
      <c r="Z158" s="1698"/>
      <c r="AA158" s="1699"/>
      <c r="AB158" s="1700">
        <v>0</v>
      </c>
      <c r="AC158" s="1697"/>
      <c r="AD158" s="1704"/>
      <c r="AE158" s="1705"/>
      <c r="AF158" s="1696">
        <v>0</v>
      </c>
      <c r="AG158" s="1646"/>
      <c r="AH158" s="1747">
        <f t="shared" si="24"/>
        <v>0</v>
      </c>
      <c r="AI158" s="1009"/>
      <c r="AJ158" s="1009"/>
    </row>
    <row r="159" spans="1:36" ht="15" customHeight="1" x14ac:dyDescent="0.3">
      <c r="A159" s="986"/>
      <c r="B159" s="986"/>
      <c r="C159" s="986"/>
      <c r="D159" s="986"/>
      <c r="E159" s="1694"/>
      <c r="F159" s="1694"/>
      <c r="G159" s="1694"/>
      <c r="H159" s="1694"/>
      <c r="I159" s="1695" t="s">
        <v>557</v>
      </c>
      <c r="J159" s="1695"/>
      <c r="K159" s="1695"/>
      <c r="L159" s="1695"/>
      <c r="M159" s="983"/>
      <c r="N159" s="647"/>
      <c r="O159" s="686"/>
      <c r="P159" s="1696">
        <v>0</v>
      </c>
      <c r="Q159" s="1706"/>
      <c r="R159" s="1698"/>
      <c r="S159" s="1699"/>
      <c r="T159" s="1700">
        <v>0</v>
      </c>
      <c r="U159" s="1706"/>
      <c r="V159" s="1701"/>
      <c r="W159" s="1702"/>
      <c r="X159" s="1703">
        <v>0</v>
      </c>
      <c r="Y159" s="1706"/>
      <c r="Z159" s="1698"/>
      <c r="AA159" s="1699"/>
      <c r="AB159" s="1700">
        <v>0</v>
      </c>
      <c r="AC159" s="1706"/>
      <c r="AD159" s="1704"/>
      <c r="AE159" s="1705"/>
      <c r="AF159" s="1696">
        <v>0</v>
      </c>
      <c r="AG159" s="1649"/>
      <c r="AH159" s="1747">
        <f t="shared" si="24"/>
        <v>0</v>
      </c>
      <c r="AI159" s="1009"/>
      <c r="AJ159" s="1009"/>
    </row>
    <row r="160" spans="1:36" ht="12" customHeight="1" x14ac:dyDescent="0.3">
      <c r="A160" s="986"/>
      <c r="B160" s="986"/>
      <c r="C160" s="986"/>
      <c r="D160" s="986"/>
      <c r="E160" s="1694"/>
      <c r="F160" s="1694"/>
      <c r="G160" s="1694"/>
      <c r="H160" s="1694"/>
      <c r="I160" s="1635" t="s">
        <v>556</v>
      </c>
      <c r="J160" s="1635"/>
      <c r="K160" s="1635"/>
      <c r="L160" s="1635"/>
      <c r="M160" s="992"/>
      <c r="N160" s="680"/>
      <c r="O160" s="686"/>
      <c r="P160" s="1696">
        <v>0</v>
      </c>
      <c r="Q160" s="1737"/>
      <c r="R160" s="1698"/>
      <c r="S160" s="1699"/>
      <c r="T160" s="1700">
        <v>0</v>
      </c>
      <c r="U160" s="1737"/>
      <c r="V160" s="1701"/>
      <c r="W160" s="1702"/>
      <c r="X160" s="1703">
        <v>0</v>
      </c>
      <c r="Y160" s="1737"/>
      <c r="Z160" s="1698"/>
      <c r="AA160" s="1699"/>
      <c r="AB160" s="1700">
        <v>0</v>
      </c>
      <c r="AC160" s="1737"/>
      <c r="AD160" s="1704"/>
      <c r="AE160" s="1705"/>
      <c r="AF160" s="1696">
        <v>0</v>
      </c>
      <c r="AG160" s="1651"/>
      <c r="AH160" s="1747">
        <f t="shared" si="24"/>
        <v>0</v>
      </c>
      <c r="AI160" s="1009"/>
      <c r="AJ160" s="1009"/>
    </row>
    <row r="161" spans="1:36" ht="13.8" customHeight="1" x14ac:dyDescent="0.3">
      <c r="A161" s="1430"/>
      <c r="B161" s="1430"/>
      <c r="C161" s="1430"/>
      <c r="D161" s="1430"/>
      <c r="E161" s="1711" t="s">
        <v>558</v>
      </c>
      <c r="F161" s="1712"/>
      <c r="G161" s="1712"/>
      <c r="H161" s="1712"/>
      <c r="I161" s="1712"/>
      <c r="J161" s="1712"/>
      <c r="K161" s="1712"/>
      <c r="L161" s="1712"/>
      <c r="M161" s="1713"/>
      <c r="N161" s="1708"/>
      <c r="O161" s="1709" t="s">
        <v>39</v>
      </c>
      <c r="P161" s="1683">
        <f>P160+P158</f>
        <v>0</v>
      </c>
      <c r="Q161" s="1683"/>
      <c r="R161" s="1684"/>
      <c r="S161" s="1682" t="s">
        <v>40</v>
      </c>
      <c r="T161" s="1683">
        <f>T160+T158</f>
        <v>0</v>
      </c>
      <c r="U161" s="1683"/>
      <c r="V161" s="1684"/>
      <c r="W161" s="1682" t="s">
        <v>41</v>
      </c>
      <c r="X161" s="1683">
        <f>X160+X158</f>
        <v>0</v>
      </c>
      <c r="Y161" s="1707"/>
      <c r="Z161" s="1708"/>
      <c r="AA161" s="1709" t="s">
        <v>42</v>
      </c>
      <c r="AB161" s="1683">
        <f>AB160+AB158</f>
        <v>0</v>
      </c>
      <c r="AC161" s="1707"/>
      <c r="AD161" s="1708"/>
      <c r="AE161" s="1709" t="s">
        <v>43</v>
      </c>
      <c r="AF161" s="1683">
        <f>AF160+AF158</f>
        <v>0</v>
      </c>
      <c r="AG161" s="1708"/>
      <c r="AH161" s="1710">
        <f t="shared" si="24"/>
        <v>0</v>
      </c>
      <c r="AI161" s="1009"/>
      <c r="AJ161" s="1009"/>
    </row>
    <row r="162" spans="1:36" s="395" customFormat="1" ht="6" customHeight="1" x14ac:dyDescent="0.25">
      <c r="A162" s="1146"/>
      <c r="B162" s="1146"/>
      <c r="C162" s="1146"/>
      <c r="D162" s="1146"/>
      <c r="E162" s="1146"/>
      <c r="F162" s="1146"/>
      <c r="G162" s="1146"/>
      <c r="H162" s="1146"/>
      <c r="I162" s="1146"/>
      <c r="J162" s="1146"/>
      <c r="K162" s="1146"/>
      <c r="L162" s="1146"/>
      <c r="M162" s="1146"/>
      <c r="N162" s="1146"/>
      <c r="O162" s="1146"/>
      <c r="P162" s="1146"/>
      <c r="Q162" s="1146"/>
      <c r="R162" s="1146"/>
      <c r="S162" s="1146"/>
      <c r="T162" s="1146"/>
      <c r="U162" s="1146"/>
      <c r="V162" s="1146"/>
      <c r="W162" s="1146"/>
      <c r="X162" s="1146"/>
      <c r="Y162" s="1146"/>
      <c r="Z162" s="1146"/>
      <c r="AA162" s="1146"/>
      <c r="AB162" s="1146"/>
      <c r="AC162" s="1146"/>
      <c r="AD162" s="1146"/>
      <c r="AE162" s="1146"/>
      <c r="AF162" s="1146"/>
      <c r="AG162" s="1146"/>
      <c r="AH162" s="1146"/>
      <c r="AI162" s="1009"/>
      <c r="AJ162" s="1009"/>
    </row>
    <row r="163" spans="1:36" s="395" customFormat="1" ht="15.75" customHeight="1" x14ac:dyDescent="0.25">
      <c r="A163" s="1124" t="s">
        <v>57</v>
      </c>
      <c r="B163" s="1124"/>
      <c r="C163" s="1124"/>
      <c r="D163" s="1124"/>
      <c r="E163" s="1020" t="s">
        <v>49</v>
      </c>
      <c r="F163" s="1020"/>
      <c r="G163" s="1020"/>
      <c r="H163" s="1020"/>
      <c r="I163" s="1020"/>
      <c r="J163" s="823" t="s">
        <v>22</v>
      </c>
      <c r="K163" s="1019"/>
      <c r="L163" s="1019"/>
      <c r="M163" s="1009"/>
      <c r="N163" s="685"/>
      <c r="O163" s="685"/>
      <c r="P163" s="681">
        <v>0</v>
      </c>
      <c r="Q163" s="1015"/>
      <c r="R163" s="489"/>
      <c r="S163" s="489"/>
      <c r="T163" s="682">
        <v>0</v>
      </c>
      <c r="U163" s="1015"/>
      <c r="V163" s="683"/>
      <c r="W163" s="683"/>
      <c r="X163" s="684">
        <v>0</v>
      </c>
      <c r="Y163" s="1015"/>
      <c r="Z163" s="489"/>
      <c r="AA163" s="489"/>
      <c r="AB163" s="682">
        <v>0</v>
      </c>
      <c r="AC163" s="1015"/>
      <c r="AD163" s="685"/>
      <c r="AE163" s="685"/>
      <c r="AF163" s="681">
        <v>0</v>
      </c>
      <c r="AG163" s="1009"/>
      <c r="AH163" s="561">
        <f t="shared" ref="AH163:AH170" si="25">P163+T163+X163+AB163+AF163</f>
        <v>0</v>
      </c>
      <c r="AI163" s="1009"/>
      <c r="AJ163" s="1009"/>
    </row>
    <row r="164" spans="1:36" s="395" customFormat="1" ht="12.6" customHeight="1" x14ac:dyDescent="0.25">
      <c r="A164" s="1147"/>
      <c r="B164" s="1147"/>
      <c r="C164" s="1147"/>
      <c r="D164" s="1147"/>
      <c r="E164" s="1147"/>
      <c r="F164" s="1147"/>
      <c r="G164" s="1147"/>
      <c r="H164" s="1147"/>
      <c r="I164" s="1147"/>
      <c r="J164" s="823" t="s">
        <v>24</v>
      </c>
      <c r="K164" s="1019"/>
      <c r="L164" s="1019"/>
      <c r="M164" s="1009"/>
      <c r="N164" s="685"/>
      <c r="O164" s="685"/>
      <c r="P164" s="681">
        <v>0</v>
      </c>
      <c r="Q164" s="1015"/>
      <c r="R164" s="489"/>
      <c r="S164" s="489"/>
      <c r="T164" s="682">
        <v>0</v>
      </c>
      <c r="U164" s="1015"/>
      <c r="V164" s="683"/>
      <c r="W164" s="683"/>
      <c r="X164" s="684">
        <v>0</v>
      </c>
      <c r="Y164" s="1015"/>
      <c r="Z164" s="489"/>
      <c r="AA164" s="489"/>
      <c r="AB164" s="682">
        <v>0</v>
      </c>
      <c r="AC164" s="1015"/>
      <c r="AD164" s="685"/>
      <c r="AE164" s="685"/>
      <c r="AF164" s="681">
        <v>0</v>
      </c>
      <c r="AG164" s="1009"/>
      <c r="AH164" s="561">
        <f t="shared" si="25"/>
        <v>0</v>
      </c>
      <c r="AI164" s="1009"/>
      <c r="AJ164" s="1009"/>
    </row>
    <row r="165" spans="1:36" s="395" customFormat="1" ht="12.6" customHeight="1" x14ac:dyDescent="0.25">
      <c r="A165" s="1147"/>
      <c r="B165" s="1147"/>
      <c r="C165" s="1147"/>
      <c r="D165" s="1147"/>
      <c r="E165" s="1147"/>
      <c r="F165" s="1147"/>
      <c r="G165" s="1147"/>
      <c r="H165" s="1147"/>
      <c r="I165" s="1147"/>
      <c r="J165" s="823" t="s">
        <v>25</v>
      </c>
      <c r="K165" s="1019"/>
      <c r="L165" s="1019"/>
      <c r="M165" s="1009"/>
      <c r="N165" s="685"/>
      <c r="O165" s="685"/>
      <c r="P165" s="681">
        <v>0</v>
      </c>
      <c r="Q165" s="1015"/>
      <c r="R165" s="489"/>
      <c r="S165" s="489"/>
      <c r="T165" s="682">
        <v>0</v>
      </c>
      <c r="U165" s="1015"/>
      <c r="V165" s="683"/>
      <c r="W165" s="683"/>
      <c r="X165" s="684">
        <v>0</v>
      </c>
      <c r="Y165" s="1015"/>
      <c r="Z165" s="489"/>
      <c r="AA165" s="489"/>
      <c r="AB165" s="682">
        <v>0</v>
      </c>
      <c r="AC165" s="1015"/>
      <c r="AD165" s="685"/>
      <c r="AE165" s="685"/>
      <c r="AF165" s="681">
        <v>0</v>
      </c>
      <c r="AG165" s="1009"/>
      <c r="AH165" s="561">
        <f t="shared" si="25"/>
        <v>0</v>
      </c>
      <c r="AI165" s="1009"/>
      <c r="AJ165" s="1009"/>
    </row>
    <row r="166" spans="1:36" s="395" customFormat="1" ht="12.6" customHeight="1" x14ac:dyDescent="0.25">
      <c r="A166" s="1147"/>
      <c r="B166" s="1147"/>
      <c r="C166" s="1147"/>
      <c r="D166" s="1147"/>
      <c r="E166" s="1147"/>
      <c r="F166" s="1147"/>
      <c r="G166" s="1147"/>
      <c r="H166" s="1147"/>
      <c r="I166" s="1147"/>
      <c r="J166" s="823" t="s">
        <v>26</v>
      </c>
      <c r="K166" s="1019"/>
      <c r="L166" s="1019"/>
      <c r="M166" s="1009"/>
      <c r="N166" s="685"/>
      <c r="O166" s="685"/>
      <c r="P166" s="681">
        <v>0</v>
      </c>
      <c r="Q166" s="1015"/>
      <c r="R166" s="489"/>
      <c r="S166" s="489"/>
      <c r="T166" s="682">
        <v>0</v>
      </c>
      <c r="U166" s="1015"/>
      <c r="V166" s="683"/>
      <c r="W166" s="683"/>
      <c r="X166" s="684">
        <v>0</v>
      </c>
      <c r="Y166" s="1015"/>
      <c r="Z166" s="489"/>
      <c r="AA166" s="489"/>
      <c r="AB166" s="682">
        <v>0</v>
      </c>
      <c r="AC166" s="1015"/>
      <c r="AD166" s="685"/>
      <c r="AE166" s="685"/>
      <c r="AF166" s="681">
        <v>0</v>
      </c>
      <c r="AG166" s="1009"/>
      <c r="AH166" s="561">
        <f t="shared" si="25"/>
        <v>0</v>
      </c>
      <c r="AI166" s="1009"/>
      <c r="AJ166" s="1009"/>
    </row>
    <row r="167" spans="1:36" ht="14.25" customHeight="1" x14ac:dyDescent="0.3">
      <c r="A167" s="1147"/>
      <c r="B167" s="1147"/>
      <c r="C167" s="1147"/>
      <c r="D167" s="1147"/>
      <c r="E167" s="1147"/>
      <c r="F167" s="1147"/>
      <c r="G167" s="1147"/>
      <c r="H167" s="1147"/>
      <c r="I167" s="1147"/>
      <c r="J167" s="823" t="s">
        <v>29</v>
      </c>
      <c r="K167" s="1019"/>
      <c r="L167" s="1019"/>
      <c r="M167" s="1009"/>
      <c r="N167" s="647"/>
      <c r="O167" s="647"/>
      <c r="P167" s="681">
        <v>0</v>
      </c>
      <c r="Q167" s="1015"/>
      <c r="R167" s="489"/>
      <c r="S167" s="489"/>
      <c r="T167" s="682">
        <v>0</v>
      </c>
      <c r="U167" s="1015"/>
      <c r="V167" s="683"/>
      <c r="W167" s="683"/>
      <c r="X167" s="684">
        <v>0</v>
      </c>
      <c r="Y167" s="1015"/>
      <c r="Z167" s="489"/>
      <c r="AA167" s="489"/>
      <c r="AB167" s="682">
        <v>0</v>
      </c>
      <c r="AC167" s="1015"/>
      <c r="AD167" s="685"/>
      <c r="AE167" s="685"/>
      <c r="AF167" s="681">
        <v>0</v>
      </c>
      <c r="AG167" s="1009"/>
      <c r="AH167" s="561">
        <f t="shared" si="25"/>
        <v>0</v>
      </c>
      <c r="AI167" s="1009"/>
      <c r="AJ167" s="1009"/>
    </row>
    <row r="168" spans="1:36" x14ac:dyDescent="0.3">
      <c r="A168" s="1147"/>
      <c r="B168" s="1147"/>
      <c r="C168" s="1147"/>
      <c r="D168" s="1147"/>
      <c r="E168" s="1147"/>
      <c r="F168" s="1147"/>
      <c r="G168" s="1147"/>
      <c r="H168" s="1147"/>
      <c r="I168" s="1147"/>
      <c r="J168" s="823" t="s">
        <v>30</v>
      </c>
      <c r="K168" s="1019"/>
      <c r="L168" s="1019"/>
      <c r="M168" s="1009"/>
      <c r="N168" s="647"/>
      <c r="O168" s="647"/>
      <c r="P168" s="681">
        <v>0</v>
      </c>
      <c r="Q168" s="1015"/>
      <c r="R168" s="489"/>
      <c r="S168" s="489"/>
      <c r="T168" s="682">
        <v>0</v>
      </c>
      <c r="U168" s="1015"/>
      <c r="V168" s="683"/>
      <c r="W168" s="683"/>
      <c r="X168" s="684">
        <v>0</v>
      </c>
      <c r="Y168" s="1015"/>
      <c r="Z168" s="489"/>
      <c r="AA168" s="489"/>
      <c r="AB168" s="682">
        <v>0</v>
      </c>
      <c r="AC168" s="1015"/>
      <c r="AD168" s="685"/>
      <c r="AE168" s="685"/>
      <c r="AF168" s="681">
        <v>0</v>
      </c>
      <c r="AG168" s="1009"/>
      <c r="AH168" s="561">
        <f t="shared" si="25"/>
        <v>0</v>
      </c>
      <c r="AI168" s="1009"/>
      <c r="AJ168" s="1009"/>
    </row>
    <row r="169" spans="1:36" ht="12.75" customHeight="1" x14ac:dyDescent="0.3">
      <c r="A169" s="1147"/>
      <c r="B169" s="1147"/>
      <c r="C169" s="1147"/>
      <c r="D169" s="1147"/>
      <c r="E169" s="1147"/>
      <c r="F169" s="1147"/>
      <c r="G169" s="1147"/>
      <c r="H169" s="1147"/>
      <c r="I169" s="1147"/>
      <c r="J169" s="823" t="s">
        <v>58</v>
      </c>
      <c r="K169" s="1019"/>
      <c r="L169" s="1019"/>
      <c r="M169" s="1009"/>
      <c r="N169" s="647"/>
      <c r="O169" s="647"/>
      <c r="P169" s="681">
        <v>0</v>
      </c>
      <c r="Q169" s="1015"/>
      <c r="R169" s="489"/>
      <c r="S169" s="489"/>
      <c r="T169" s="682">
        <v>0</v>
      </c>
      <c r="U169" s="1015"/>
      <c r="V169" s="683"/>
      <c r="W169" s="683"/>
      <c r="X169" s="684">
        <v>0</v>
      </c>
      <c r="Y169" s="1015"/>
      <c r="Z169" s="489"/>
      <c r="AA169" s="489"/>
      <c r="AB169" s="682">
        <v>0</v>
      </c>
      <c r="AC169" s="1015"/>
      <c r="AD169" s="685"/>
      <c r="AE169" s="685"/>
      <c r="AF169" s="681">
        <v>0</v>
      </c>
      <c r="AG169" s="1009"/>
      <c r="AH169" s="561">
        <f t="shared" si="25"/>
        <v>0</v>
      </c>
      <c r="AI169" s="1009"/>
      <c r="AJ169" s="1009"/>
    </row>
    <row r="170" spans="1:36" s="395" customFormat="1" ht="15" customHeight="1" x14ac:dyDescent="0.25">
      <c r="A170" s="1147"/>
      <c r="B170" s="1147"/>
      <c r="C170" s="1147"/>
      <c r="D170" s="1147"/>
      <c r="E170" s="857"/>
      <c r="F170" s="856"/>
      <c r="G170" s="856"/>
      <c r="H170" s="856"/>
      <c r="I170" s="856"/>
      <c r="J170" s="1717" t="s">
        <v>645</v>
      </c>
      <c r="K170" s="1717"/>
      <c r="L170" s="1717"/>
      <c r="M170" s="856"/>
      <c r="N170" s="1718"/>
      <c r="O170" s="1719" t="s">
        <v>39</v>
      </c>
      <c r="P170" s="1720">
        <f>SUM(P163:P169)</f>
        <v>0</v>
      </c>
      <c r="Q170" s="1720"/>
      <c r="R170" s="1718"/>
      <c r="S170" s="1719" t="s">
        <v>40</v>
      </c>
      <c r="T170" s="1720">
        <f>SUM(T163:T169)</f>
        <v>0</v>
      </c>
      <c r="U170" s="1720"/>
      <c r="V170" s="1718"/>
      <c r="W170" s="1719" t="s">
        <v>41</v>
      </c>
      <c r="X170" s="1720">
        <f>SUM(X163:X169)</f>
        <v>0</v>
      </c>
      <c r="Y170" s="1720"/>
      <c r="Z170" s="1718"/>
      <c r="AA170" s="1719" t="s">
        <v>42</v>
      </c>
      <c r="AB170" s="1720">
        <f>SUM(AB163:AB169)</f>
        <v>0</v>
      </c>
      <c r="AC170" s="1720"/>
      <c r="AD170" s="1718"/>
      <c r="AE170" s="1719" t="s">
        <v>43</v>
      </c>
      <c r="AF170" s="1720">
        <f>SUM(AF163:AF169)</f>
        <v>0</v>
      </c>
      <c r="AG170" s="1718"/>
      <c r="AH170" s="1721">
        <f t="shared" si="25"/>
        <v>0</v>
      </c>
      <c r="AI170" s="1009"/>
      <c r="AJ170" s="1009"/>
    </row>
    <row r="171" spans="1:36" s="792" customFormat="1" ht="6.6" customHeight="1" x14ac:dyDescent="0.3">
      <c r="A171" s="1716"/>
      <c r="B171" s="1716"/>
      <c r="C171" s="1716"/>
      <c r="D171" s="1716"/>
      <c r="E171" s="1716"/>
      <c r="F171" s="1716"/>
      <c r="G171" s="1716"/>
      <c r="H171" s="1716"/>
      <c r="I171" s="1716"/>
      <c r="J171" s="1716"/>
      <c r="K171" s="1716"/>
      <c r="L171" s="1716"/>
      <c r="M171" s="1716"/>
      <c r="N171" s="1716"/>
      <c r="O171" s="1716"/>
      <c r="P171" s="1716"/>
      <c r="Q171" s="1716"/>
      <c r="R171" s="1716"/>
      <c r="S171" s="1716"/>
      <c r="T171" s="1716"/>
      <c r="U171" s="1716"/>
      <c r="V171" s="1716"/>
      <c r="W171" s="1716"/>
      <c r="X171" s="1716"/>
      <c r="Y171" s="1716"/>
      <c r="Z171" s="1716"/>
      <c r="AA171" s="1716"/>
      <c r="AB171" s="1716"/>
      <c r="AC171" s="1716"/>
      <c r="AD171" s="1716"/>
      <c r="AE171" s="1716"/>
      <c r="AF171" s="1716"/>
      <c r="AG171" s="1716"/>
      <c r="AH171" s="1716"/>
      <c r="AI171" s="1009"/>
      <c r="AJ171" s="1009"/>
    </row>
    <row r="172" spans="1:36" s="843" customFormat="1" x14ac:dyDescent="0.3">
      <c r="A172" s="1145" t="s">
        <v>59</v>
      </c>
      <c r="B172" s="1145"/>
      <c r="C172" s="1145"/>
      <c r="D172" s="1145"/>
      <c r="E172" s="1715" t="s">
        <v>587</v>
      </c>
      <c r="F172" s="1715"/>
      <c r="G172" s="1715"/>
      <c r="H172" s="1715"/>
      <c r="I172" s="1715"/>
      <c r="J172" s="855" t="s">
        <v>22</v>
      </c>
      <c r="K172" s="1006"/>
      <c r="L172" s="1006"/>
      <c r="M172" s="999"/>
      <c r="N172" s="1722"/>
      <c r="O172" s="1722"/>
      <c r="P172" s="1723">
        <v>0</v>
      </c>
      <c r="Q172" s="996"/>
      <c r="R172" s="1724"/>
      <c r="S172" s="1724"/>
      <c r="T172" s="1725">
        <v>0</v>
      </c>
      <c r="U172" s="996"/>
      <c r="V172" s="1726"/>
      <c r="W172" s="1726"/>
      <c r="X172" s="1727">
        <v>0</v>
      </c>
      <c r="Y172" s="996"/>
      <c r="Z172" s="1724"/>
      <c r="AA172" s="1724"/>
      <c r="AB172" s="1725">
        <v>0</v>
      </c>
      <c r="AC172" s="996"/>
      <c r="AD172" s="1722"/>
      <c r="AE172" s="1722"/>
      <c r="AF172" s="1723">
        <v>0</v>
      </c>
      <c r="AG172" s="999"/>
      <c r="AH172" s="1728">
        <f t="shared" ref="AH172:AH177" si="26">P172+T172+X172+AB172+AF172</f>
        <v>0</v>
      </c>
      <c r="AI172" s="1009"/>
      <c r="AJ172" s="1009"/>
    </row>
    <row r="173" spans="1:36" x14ac:dyDescent="0.3">
      <c r="A173" s="986"/>
      <c r="B173" s="986"/>
      <c r="C173" s="986"/>
      <c r="D173" s="986"/>
      <c r="E173" s="1149" t="s">
        <v>600</v>
      </c>
      <c r="F173" s="1149"/>
      <c r="G173" s="1149"/>
      <c r="H173" s="1149"/>
      <c r="I173" s="1149"/>
      <c r="J173" s="823" t="s">
        <v>24</v>
      </c>
      <c r="K173" s="1009"/>
      <c r="L173" s="1009"/>
      <c r="M173" s="957"/>
      <c r="N173" s="647"/>
      <c r="O173" s="647"/>
      <c r="P173" s="648">
        <v>0</v>
      </c>
      <c r="Q173" s="997"/>
      <c r="R173" s="549"/>
      <c r="S173" s="549"/>
      <c r="T173" s="494">
        <v>0</v>
      </c>
      <c r="U173" s="997"/>
      <c r="V173" s="547"/>
      <c r="W173" s="547"/>
      <c r="X173" s="651">
        <v>0</v>
      </c>
      <c r="Y173" s="997"/>
      <c r="Z173" s="549"/>
      <c r="AA173" s="549"/>
      <c r="AB173" s="494">
        <v>0</v>
      </c>
      <c r="AC173" s="997"/>
      <c r="AD173" s="647"/>
      <c r="AE173" s="647"/>
      <c r="AF173" s="648">
        <v>0</v>
      </c>
      <c r="AG173" s="957"/>
      <c r="AH173" s="417">
        <f t="shared" si="26"/>
        <v>0</v>
      </c>
      <c r="AI173" s="1009"/>
      <c r="AJ173" s="1009"/>
    </row>
    <row r="174" spans="1:36" x14ac:dyDescent="0.3">
      <c r="A174" s="986"/>
      <c r="B174" s="986"/>
      <c r="C174" s="986"/>
      <c r="D174" s="986"/>
      <c r="E174" s="1149"/>
      <c r="F174" s="1149"/>
      <c r="G174" s="1149"/>
      <c r="H174" s="1149"/>
      <c r="I174" s="1149"/>
      <c r="J174" s="823" t="s">
        <v>25</v>
      </c>
      <c r="K174" s="1009"/>
      <c r="L174" s="1009"/>
      <c r="M174" s="957"/>
      <c r="N174" s="647"/>
      <c r="O174" s="647"/>
      <c r="P174" s="648">
        <v>0</v>
      </c>
      <c r="Q174" s="997"/>
      <c r="R174" s="549"/>
      <c r="S174" s="549"/>
      <c r="T174" s="494">
        <v>0</v>
      </c>
      <c r="U174" s="997"/>
      <c r="V174" s="547"/>
      <c r="W174" s="547"/>
      <c r="X174" s="651">
        <v>0</v>
      </c>
      <c r="Y174" s="997"/>
      <c r="Z174" s="549"/>
      <c r="AA174" s="549"/>
      <c r="AB174" s="494">
        <v>0</v>
      </c>
      <c r="AC174" s="997"/>
      <c r="AD174" s="647"/>
      <c r="AE174" s="647"/>
      <c r="AF174" s="648">
        <v>0</v>
      </c>
      <c r="AG174" s="957"/>
      <c r="AH174" s="417">
        <f t="shared" si="26"/>
        <v>0</v>
      </c>
      <c r="AI174" s="1009"/>
      <c r="AJ174" s="1009"/>
    </row>
    <row r="175" spans="1:36" x14ac:dyDescent="0.3">
      <c r="A175" s="986"/>
      <c r="B175" s="986"/>
      <c r="C175" s="986"/>
      <c r="D175" s="986"/>
      <c r="E175" s="1149"/>
      <c r="F175" s="1149"/>
      <c r="G175" s="1149"/>
      <c r="H175" s="1149"/>
      <c r="I175" s="1149"/>
      <c r="J175" s="823" t="s">
        <v>26</v>
      </c>
      <c r="K175" s="1009"/>
      <c r="L175" s="1009"/>
      <c r="M175" s="957"/>
      <c r="N175" s="647"/>
      <c r="O175" s="647"/>
      <c r="P175" s="648">
        <v>0</v>
      </c>
      <c r="Q175" s="997"/>
      <c r="R175" s="549"/>
      <c r="S175" s="549"/>
      <c r="T175" s="494">
        <v>0</v>
      </c>
      <c r="U175" s="997"/>
      <c r="V175" s="547"/>
      <c r="W175" s="547"/>
      <c r="X175" s="651">
        <v>0</v>
      </c>
      <c r="Y175" s="997"/>
      <c r="Z175" s="549"/>
      <c r="AA175" s="549"/>
      <c r="AB175" s="494">
        <v>0</v>
      </c>
      <c r="AC175" s="997"/>
      <c r="AD175" s="647"/>
      <c r="AE175" s="647"/>
      <c r="AF175" s="648">
        <v>0</v>
      </c>
      <c r="AG175" s="957"/>
      <c r="AH175" s="417">
        <f t="shared" si="26"/>
        <v>0</v>
      </c>
      <c r="AI175" s="1009"/>
      <c r="AJ175" s="1009"/>
    </row>
    <row r="176" spans="1:36" x14ac:dyDescent="0.3">
      <c r="A176" s="986"/>
      <c r="B176" s="986"/>
      <c r="C176" s="986"/>
      <c r="D176" s="986"/>
      <c r="E176" s="1150"/>
      <c r="F176" s="1150"/>
      <c r="G176" s="1150"/>
      <c r="H176" s="1150"/>
      <c r="I176" s="1150"/>
      <c r="J176" s="823" t="s">
        <v>29</v>
      </c>
      <c r="K176" s="1009"/>
      <c r="L176" s="1009"/>
      <c r="M176" s="957"/>
      <c r="N176" s="647"/>
      <c r="O176" s="647"/>
      <c r="P176" s="648">
        <v>0</v>
      </c>
      <c r="Q176" s="997"/>
      <c r="R176" s="549"/>
      <c r="S176" s="549"/>
      <c r="T176" s="494">
        <v>0</v>
      </c>
      <c r="U176" s="997"/>
      <c r="V176" s="547"/>
      <c r="W176" s="547"/>
      <c r="X176" s="651">
        <v>0</v>
      </c>
      <c r="Y176" s="997"/>
      <c r="Z176" s="549"/>
      <c r="AA176" s="549"/>
      <c r="AB176" s="494">
        <v>0</v>
      </c>
      <c r="AC176" s="997"/>
      <c r="AD176" s="647"/>
      <c r="AE176" s="647"/>
      <c r="AF176" s="648">
        <v>0</v>
      </c>
      <c r="AG176" s="957"/>
      <c r="AH176" s="417">
        <f t="shared" si="26"/>
        <v>0</v>
      </c>
      <c r="AI176" s="1009"/>
      <c r="AJ176" s="1009"/>
    </row>
    <row r="177" spans="1:39" ht="13.8" customHeight="1" x14ac:dyDescent="0.3">
      <c r="A177" s="986"/>
      <c r="B177" s="986"/>
      <c r="C177" s="986"/>
      <c r="D177" s="986"/>
      <c r="E177" s="851"/>
      <c r="F177" s="852"/>
      <c r="G177" s="852"/>
      <c r="H177" s="852"/>
      <c r="I177" s="852"/>
      <c r="J177" s="1148" t="s">
        <v>632</v>
      </c>
      <c r="K177" s="1148"/>
      <c r="L177" s="1148"/>
      <c r="M177" s="852"/>
      <c r="N177" s="551"/>
      <c r="O177" s="552" t="s">
        <v>39</v>
      </c>
      <c r="P177" s="553">
        <f>SUM(P172:P176)</f>
        <v>0</v>
      </c>
      <c r="Q177" s="553"/>
      <c r="R177" s="551"/>
      <c r="S177" s="552" t="s">
        <v>40</v>
      </c>
      <c r="T177" s="553">
        <f>SUM(T172:T176)</f>
        <v>0</v>
      </c>
      <c r="U177" s="553"/>
      <c r="V177" s="551"/>
      <c r="W177" s="552" t="s">
        <v>41</v>
      </c>
      <c r="X177" s="553">
        <f>SUM(X172:X176)</f>
        <v>0</v>
      </c>
      <c r="Y177" s="553"/>
      <c r="Z177" s="551"/>
      <c r="AA177" s="552" t="s">
        <v>42</v>
      </c>
      <c r="AB177" s="553">
        <f>SUM(AB172:AB176)</f>
        <v>0</v>
      </c>
      <c r="AC177" s="553"/>
      <c r="AD177" s="551"/>
      <c r="AE177" s="552" t="s">
        <v>43</v>
      </c>
      <c r="AF177" s="553">
        <f>SUM(AF172:AF176)</f>
        <v>0</v>
      </c>
      <c r="AG177" s="551"/>
      <c r="AH177" s="554">
        <f t="shared" si="26"/>
        <v>0</v>
      </c>
      <c r="AI177" s="1009"/>
      <c r="AJ177" s="1009"/>
    </row>
    <row r="178" spans="1:39" s="792" customFormat="1" ht="4.2" customHeight="1" x14ac:dyDescent="0.3">
      <c r="A178" s="1375"/>
      <c r="B178" s="1375"/>
      <c r="C178" s="1375"/>
      <c r="D178" s="1375"/>
      <c r="E178" s="1375"/>
      <c r="F178" s="1375"/>
      <c r="G178" s="1375"/>
      <c r="H178" s="1375"/>
      <c r="I178" s="1375"/>
      <c r="J178" s="1375"/>
      <c r="K178" s="1375"/>
      <c r="L178" s="1375"/>
      <c r="M178" s="1375"/>
      <c r="N178" s="1375"/>
      <c r="O178" s="1375"/>
      <c r="P178" s="1375"/>
      <c r="Q178" s="1375"/>
      <c r="R178" s="1375"/>
      <c r="S178" s="1375"/>
      <c r="T178" s="1375"/>
      <c r="U178" s="1375"/>
      <c r="V178" s="1375"/>
      <c r="W178" s="1375"/>
      <c r="X178" s="1375"/>
      <c r="Y178" s="1375"/>
      <c r="Z178" s="1375"/>
      <c r="AA178" s="1375"/>
      <c r="AB178" s="1375"/>
      <c r="AC178" s="1375"/>
      <c r="AD178" s="1375"/>
      <c r="AE178" s="1375"/>
      <c r="AF178" s="1375"/>
      <c r="AG178" s="1375"/>
      <c r="AH178" s="1375"/>
      <c r="AI178" s="1009"/>
      <c r="AJ178" s="1009"/>
    </row>
    <row r="179" spans="1:39" s="419" customFormat="1" ht="13.8" customHeight="1" x14ac:dyDescent="0.3">
      <c r="A179" s="1690" t="s">
        <v>60</v>
      </c>
      <c r="B179" s="1690"/>
      <c r="C179" s="1690"/>
      <c r="D179" s="1690"/>
      <c r="E179" s="1686" t="s">
        <v>588</v>
      </c>
      <c r="F179" s="1686"/>
      <c r="G179" s="1686"/>
      <c r="H179" s="1686"/>
      <c r="I179" s="1686"/>
      <c r="J179" s="1662" t="s">
        <v>22</v>
      </c>
      <c r="K179" s="1019"/>
      <c r="L179" s="1019"/>
      <c r="M179" s="992"/>
      <c r="N179" s="647"/>
      <c r="O179" s="680"/>
      <c r="P179" s="1676">
        <v>0</v>
      </c>
      <c r="Q179" s="1144"/>
      <c r="R179" s="549"/>
      <c r="S179" s="550"/>
      <c r="T179" s="1675">
        <v>0</v>
      </c>
      <c r="U179" s="1144"/>
      <c r="V179" s="547"/>
      <c r="W179" s="548"/>
      <c r="X179" s="1678">
        <v>0</v>
      </c>
      <c r="Y179" s="1144"/>
      <c r="Z179" s="549"/>
      <c r="AA179" s="550"/>
      <c r="AB179" s="1675">
        <v>0</v>
      </c>
      <c r="AC179" s="1144"/>
      <c r="AD179" s="647"/>
      <c r="AE179" s="680"/>
      <c r="AF179" s="1676">
        <v>0</v>
      </c>
      <c r="AG179" s="992"/>
      <c r="AH179" s="417">
        <f>P179+T179+X179+AB179+AF179</f>
        <v>0</v>
      </c>
      <c r="AI179" s="1009"/>
      <c r="AJ179" s="1009"/>
    </row>
    <row r="180" spans="1:39" s="419" customFormat="1" x14ac:dyDescent="0.3">
      <c r="A180" s="986"/>
      <c r="B180" s="986"/>
      <c r="C180" s="986"/>
      <c r="D180" s="986"/>
      <c r="E180" s="1686"/>
      <c r="F180" s="1686"/>
      <c r="G180" s="1686"/>
      <c r="H180" s="1686"/>
      <c r="I180" s="1686"/>
      <c r="J180" s="1662" t="s">
        <v>24</v>
      </c>
      <c r="K180" s="1019"/>
      <c r="L180" s="1019"/>
      <c r="M180" s="983"/>
      <c r="N180" s="647"/>
      <c r="O180" s="680"/>
      <c r="P180" s="1676">
        <v>0</v>
      </c>
      <c r="Q180" s="994"/>
      <c r="R180" s="549"/>
      <c r="S180" s="550"/>
      <c r="T180" s="1675">
        <v>0</v>
      </c>
      <c r="U180" s="994"/>
      <c r="V180" s="547"/>
      <c r="W180" s="548"/>
      <c r="X180" s="1678">
        <v>0</v>
      </c>
      <c r="Y180" s="994"/>
      <c r="Z180" s="549"/>
      <c r="AA180" s="550"/>
      <c r="AB180" s="1675">
        <v>0</v>
      </c>
      <c r="AC180" s="994"/>
      <c r="AD180" s="647"/>
      <c r="AE180" s="680"/>
      <c r="AF180" s="1676">
        <v>0</v>
      </c>
      <c r="AG180" s="983"/>
      <c r="AH180" s="417">
        <f>P180+T180+X180+AB180+AF180</f>
        <v>0</v>
      </c>
      <c r="AI180" s="1009"/>
      <c r="AJ180" s="1009"/>
    </row>
    <row r="181" spans="1:39" s="419" customFormat="1" x14ac:dyDescent="0.3">
      <c r="A181" s="986"/>
      <c r="B181" s="986"/>
      <c r="C181" s="986"/>
      <c r="D181" s="986"/>
      <c r="E181" s="1686"/>
      <c r="F181" s="1686"/>
      <c r="G181" s="1686"/>
      <c r="H181" s="1686"/>
      <c r="I181" s="1686"/>
      <c r="J181" s="1662" t="s">
        <v>25</v>
      </c>
      <c r="K181" s="1019"/>
      <c r="L181" s="1019"/>
      <c r="M181" s="983"/>
      <c r="N181" s="647"/>
      <c r="O181" s="680"/>
      <c r="P181" s="1676">
        <v>0</v>
      </c>
      <c r="Q181" s="994"/>
      <c r="R181" s="549"/>
      <c r="S181" s="550"/>
      <c r="T181" s="1675">
        <v>0</v>
      </c>
      <c r="U181" s="994"/>
      <c r="V181" s="547"/>
      <c r="W181" s="548"/>
      <c r="X181" s="1678">
        <v>0</v>
      </c>
      <c r="Y181" s="994"/>
      <c r="Z181" s="549"/>
      <c r="AA181" s="550"/>
      <c r="AB181" s="1675">
        <v>0</v>
      </c>
      <c r="AC181" s="994"/>
      <c r="AD181" s="647"/>
      <c r="AE181" s="680"/>
      <c r="AF181" s="1676">
        <v>0</v>
      </c>
      <c r="AG181" s="983"/>
      <c r="AH181" s="417">
        <f t="shared" ref="AH181:AH183" si="27">P181+T181+X181+AB181+AF181</f>
        <v>0</v>
      </c>
      <c r="AI181" s="1009"/>
      <c r="AJ181" s="1009"/>
    </row>
    <row r="182" spans="1:39" s="419" customFormat="1" x14ac:dyDescent="0.3">
      <c r="A182" s="986"/>
      <c r="B182" s="986"/>
      <c r="C182" s="986"/>
      <c r="D182" s="986"/>
      <c r="E182" s="1135" t="s">
        <v>589</v>
      </c>
      <c r="F182" s="1135"/>
      <c r="G182" s="1135"/>
      <c r="H182" s="1135"/>
      <c r="I182" s="1135"/>
      <c r="J182" s="1662" t="s">
        <v>26</v>
      </c>
      <c r="K182" s="1019"/>
      <c r="L182" s="1019"/>
      <c r="M182" s="983"/>
      <c r="N182" s="647"/>
      <c r="O182" s="680"/>
      <c r="P182" s="1676">
        <v>0</v>
      </c>
      <c r="Q182" s="994"/>
      <c r="R182" s="549"/>
      <c r="S182" s="550"/>
      <c r="T182" s="1675">
        <v>0</v>
      </c>
      <c r="U182" s="994"/>
      <c r="V182" s="547"/>
      <c r="W182" s="548"/>
      <c r="X182" s="1678">
        <v>0</v>
      </c>
      <c r="Y182" s="994"/>
      <c r="Z182" s="549"/>
      <c r="AA182" s="550"/>
      <c r="AB182" s="1675">
        <v>0</v>
      </c>
      <c r="AC182" s="994"/>
      <c r="AD182" s="647"/>
      <c r="AE182" s="680"/>
      <c r="AF182" s="1676">
        <v>0</v>
      </c>
      <c r="AG182" s="983"/>
      <c r="AH182" s="417">
        <f>P182+T182+X182+AB182+AF182</f>
        <v>0</v>
      </c>
      <c r="AI182" s="1009"/>
      <c r="AJ182" s="1009"/>
    </row>
    <row r="183" spans="1:39" s="419" customFormat="1" x14ac:dyDescent="0.3">
      <c r="A183" s="986"/>
      <c r="B183" s="986"/>
      <c r="C183" s="986"/>
      <c r="D183" s="986"/>
      <c r="E183" s="1136"/>
      <c r="F183" s="1136"/>
      <c r="G183" s="1136"/>
      <c r="H183" s="1136"/>
      <c r="I183" s="1136"/>
      <c r="J183" s="1662" t="s">
        <v>29</v>
      </c>
      <c r="K183" s="1692"/>
      <c r="L183" s="1692"/>
      <c r="M183" s="983"/>
      <c r="N183" s="647"/>
      <c r="O183" s="680"/>
      <c r="P183" s="1676">
        <v>0</v>
      </c>
      <c r="Q183" s="994"/>
      <c r="R183" s="549"/>
      <c r="S183" s="550"/>
      <c r="T183" s="1675">
        <v>0</v>
      </c>
      <c r="U183" s="994"/>
      <c r="V183" s="547"/>
      <c r="W183" s="548"/>
      <c r="X183" s="1678">
        <v>0</v>
      </c>
      <c r="Y183" s="994"/>
      <c r="Z183" s="549"/>
      <c r="AA183" s="550"/>
      <c r="AB183" s="1675">
        <v>0</v>
      </c>
      <c r="AC183" s="994"/>
      <c r="AD183" s="647"/>
      <c r="AE183" s="680"/>
      <c r="AF183" s="1676">
        <v>0</v>
      </c>
      <c r="AG183" s="983"/>
      <c r="AH183" s="417">
        <f t="shared" si="27"/>
        <v>0</v>
      </c>
      <c r="AI183" s="1009"/>
      <c r="AJ183" s="1009"/>
    </row>
    <row r="184" spans="1:39" s="419" customFormat="1" ht="12" customHeight="1" x14ac:dyDescent="0.3">
      <c r="A184" s="986"/>
      <c r="B184" s="986"/>
      <c r="C184" s="986"/>
      <c r="D184" s="986"/>
      <c r="E184" s="857"/>
      <c r="F184" s="856"/>
      <c r="G184" s="856"/>
      <c r="H184" s="856"/>
      <c r="I184" s="856"/>
      <c r="J184" s="856"/>
      <c r="K184" s="856"/>
      <c r="L184" s="856"/>
      <c r="M184" s="856"/>
      <c r="N184" s="687"/>
      <c r="O184" s="1682" t="s">
        <v>39</v>
      </c>
      <c r="P184" s="1683">
        <f>SUM(P179:P183)</f>
        <v>0</v>
      </c>
      <c r="Q184" s="1683"/>
      <c r="R184" s="1684"/>
      <c r="S184" s="1682" t="s">
        <v>40</v>
      </c>
      <c r="T184" s="1683">
        <f>SUM(T179:T183)</f>
        <v>0</v>
      </c>
      <c r="U184" s="1683"/>
      <c r="V184" s="1684"/>
      <c r="W184" s="1682" t="s">
        <v>41</v>
      </c>
      <c r="X184" s="1683">
        <f>SUM(X179:Y183)</f>
        <v>0</v>
      </c>
      <c r="Y184" s="1683"/>
      <c r="Z184" s="1684"/>
      <c r="AA184" s="1682" t="s">
        <v>42</v>
      </c>
      <c r="AB184" s="1683">
        <f>SUM(AB179:AB183)</f>
        <v>0</v>
      </c>
      <c r="AC184" s="1683"/>
      <c r="AD184" s="1684"/>
      <c r="AE184" s="1682" t="s">
        <v>43</v>
      </c>
      <c r="AF184" s="1683">
        <f>SUM(AF179:AF183)</f>
        <v>0</v>
      </c>
      <c r="AG184" s="1684"/>
      <c r="AH184" s="1685">
        <f>SUM(AF184,AB184,X184,T184,P184)</f>
        <v>0</v>
      </c>
      <c r="AI184" s="1009"/>
      <c r="AJ184" s="1009"/>
    </row>
    <row r="185" spans="1:39" ht="7.2" customHeight="1" thickBot="1" x14ac:dyDescent="0.35">
      <c r="A185" s="525"/>
      <c r="B185" s="525"/>
      <c r="C185" s="1480"/>
      <c r="D185" s="1137"/>
      <c r="E185" s="1137"/>
      <c r="F185" s="1137"/>
      <c r="G185" s="1137"/>
      <c r="H185" s="1137"/>
      <c r="I185" s="1137"/>
      <c r="J185" s="1137"/>
      <c r="K185" s="1137"/>
      <c r="L185" s="1137"/>
      <c r="M185" s="1137"/>
      <c r="N185" s="1137"/>
      <c r="O185" s="1137"/>
      <c r="P185" s="1137"/>
      <c r="Q185" s="1137"/>
      <c r="R185" s="1137"/>
      <c r="S185" s="1137"/>
      <c r="T185" s="1137"/>
      <c r="U185" s="1137"/>
      <c r="V185" s="1137"/>
      <c r="W185" s="1137"/>
      <c r="X185" s="1137"/>
      <c r="Y185" s="1137"/>
      <c r="Z185" s="1137"/>
      <c r="AA185" s="1137"/>
      <c r="AB185" s="1137"/>
      <c r="AC185" s="1137"/>
      <c r="AD185" s="1137"/>
      <c r="AE185" s="1137"/>
      <c r="AF185" s="1137"/>
      <c r="AG185" s="1137"/>
      <c r="AH185" s="1137"/>
      <c r="AI185" s="957"/>
      <c r="AJ185" s="957"/>
      <c r="AK185" s="843"/>
      <c r="AL185" s="843"/>
      <c r="AM185" s="843"/>
    </row>
    <row r="186" spans="1:39" ht="14.4" thickBot="1" x14ac:dyDescent="0.35">
      <c r="A186" s="793"/>
      <c r="B186" s="793"/>
      <c r="C186" s="1412"/>
      <c r="D186" s="1089" t="s">
        <v>634</v>
      </c>
      <c r="E186" s="1090"/>
      <c r="F186" s="1090"/>
      <c r="G186" s="1090"/>
      <c r="H186" s="1090"/>
      <c r="I186" s="1090"/>
      <c r="J186" s="1090"/>
      <c r="K186" s="1090"/>
      <c r="L186" s="1090"/>
      <c r="M186" s="1691"/>
      <c r="N186" s="520"/>
      <c r="O186" s="521" t="s">
        <v>39</v>
      </c>
      <c r="P186" s="522">
        <f>SUM(P139+P144+P151+P156+P161+P170+P177+P184)</f>
        <v>0</v>
      </c>
      <c r="Q186" s="522"/>
      <c r="R186" s="520"/>
      <c r="S186" s="521" t="s">
        <v>40</v>
      </c>
      <c r="T186" s="522">
        <f>SUM(T139+T144+T151+T156+T161+T170+T177+T184)</f>
        <v>0</v>
      </c>
      <c r="U186" s="522"/>
      <c r="V186" s="520"/>
      <c r="W186" s="521" t="s">
        <v>41</v>
      </c>
      <c r="X186" s="522">
        <f>SUM(X139+X144+X151+X156+X161+X170+X177+X184)</f>
        <v>0</v>
      </c>
      <c r="Y186" s="522"/>
      <c r="Z186" s="520"/>
      <c r="AA186" s="521" t="s">
        <v>42</v>
      </c>
      <c r="AB186" s="522">
        <f>SUM(AB139+AB144+AB151+AB156+AB161+AB170+AB177+AB184)</f>
        <v>0</v>
      </c>
      <c r="AC186" s="522"/>
      <c r="AD186" s="520"/>
      <c r="AE186" s="521" t="s">
        <v>43</v>
      </c>
      <c r="AF186" s="522">
        <f>SUM(AF139+AF144+AF151+AF156+AF161+AF170+AF177+AF184)</f>
        <v>0</v>
      </c>
      <c r="AG186" s="520"/>
      <c r="AH186" s="523">
        <f>P186+T186+X186+AB186+AF186</f>
        <v>0</v>
      </c>
      <c r="AI186" s="957"/>
      <c r="AJ186" s="957"/>
      <c r="AK186" s="843"/>
      <c r="AL186" s="843"/>
      <c r="AM186" s="843"/>
    </row>
    <row r="187" spans="1:39" ht="7.8" customHeight="1" thickBot="1" x14ac:dyDescent="0.35">
      <c r="A187" s="970"/>
      <c r="B187" s="970"/>
      <c r="C187" s="970"/>
      <c r="D187" s="980"/>
      <c r="E187" s="980"/>
      <c r="F187" s="980"/>
      <c r="G187" s="980"/>
      <c r="H187" s="980"/>
      <c r="I187" s="980"/>
      <c r="J187" s="980"/>
      <c r="K187" s="980"/>
      <c r="L187" s="980"/>
      <c r="M187" s="980"/>
      <c r="N187" s="980"/>
      <c r="O187" s="980"/>
      <c r="P187" s="980"/>
      <c r="Q187" s="980"/>
      <c r="R187" s="980"/>
      <c r="S187" s="980"/>
      <c r="T187" s="980"/>
      <c r="U187" s="980"/>
      <c r="V187" s="980"/>
      <c r="W187" s="980"/>
      <c r="X187" s="980"/>
      <c r="Y187" s="980"/>
      <c r="Z187" s="980"/>
      <c r="AA187" s="980"/>
      <c r="AB187" s="980"/>
      <c r="AC187" s="980"/>
      <c r="AD187" s="980"/>
      <c r="AE187" s="980"/>
      <c r="AF187" s="980"/>
      <c r="AG187" s="980"/>
      <c r="AH187" s="980"/>
      <c r="AI187" s="957"/>
      <c r="AJ187" s="957"/>
      <c r="AK187" s="843"/>
      <c r="AL187" s="843"/>
      <c r="AM187" s="843"/>
    </row>
    <row r="188" spans="1:39" s="419" customFormat="1" ht="17.399999999999999" customHeight="1" x14ac:dyDescent="0.3">
      <c r="A188" s="983"/>
      <c r="B188" s="983"/>
      <c r="C188" s="983"/>
      <c r="D188" s="983"/>
      <c r="E188" s="983"/>
      <c r="F188" s="983"/>
      <c r="G188" s="983"/>
      <c r="H188" s="915" t="s">
        <v>61</v>
      </c>
      <c r="I188" s="916"/>
      <c r="J188" s="1183" t="s">
        <v>545</v>
      </c>
      <c r="K188" s="1183"/>
      <c r="L188" s="1183"/>
      <c r="M188" s="1183"/>
      <c r="N188" s="917"/>
      <c r="O188" s="918" t="s">
        <v>39</v>
      </c>
      <c r="P188" s="919">
        <f>P99+P113+P121+P129+P186</f>
        <v>0</v>
      </c>
      <c r="Q188" s="1138"/>
      <c r="R188" s="920"/>
      <c r="S188" s="921" t="s">
        <v>40</v>
      </c>
      <c r="T188" s="922">
        <f>T99+T113+T121+T129+T186</f>
        <v>0</v>
      </c>
      <c r="U188" s="1141"/>
      <c r="V188" s="923"/>
      <c r="W188" s="924" t="s">
        <v>41</v>
      </c>
      <c r="X188" s="925">
        <f>X99+X113+X121+X129+X186</f>
        <v>0</v>
      </c>
      <c r="Y188" s="1141"/>
      <c r="Z188" s="920"/>
      <c r="AA188" s="921" t="s">
        <v>42</v>
      </c>
      <c r="AB188" s="922">
        <f>AB99+AB113+AB121+AB129+AB186</f>
        <v>0</v>
      </c>
      <c r="AC188" s="1141"/>
      <c r="AD188" s="926"/>
      <c r="AE188" s="918" t="s">
        <v>43</v>
      </c>
      <c r="AF188" s="919">
        <f>AF99+AF113+AF121+AF129+AF186</f>
        <v>0</v>
      </c>
      <c r="AG188" s="1007"/>
      <c r="AH188" s="927">
        <f>P188+T188+X188+AB188+AF188</f>
        <v>0</v>
      </c>
      <c r="AI188" s="957"/>
      <c r="AJ188" s="957"/>
      <c r="AK188" s="843"/>
      <c r="AL188" s="843"/>
      <c r="AM188" s="843"/>
    </row>
    <row r="189" spans="1:39" s="419" customFormat="1" ht="6.6" customHeight="1" x14ac:dyDescent="0.3">
      <c r="A189" s="983"/>
      <c r="B189" s="983"/>
      <c r="C189" s="983"/>
      <c r="D189" s="983"/>
      <c r="E189" s="983"/>
      <c r="F189" s="983"/>
      <c r="G189" s="983"/>
      <c r="H189" s="1129"/>
      <c r="I189" s="1008"/>
      <c r="J189" s="1008"/>
      <c r="K189" s="1008"/>
      <c r="L189" s="1008"/>
      <c r="M189" s="1008"/>
      <c r="N189" s="1008"/>
      <c r="O189" s="1008"/>
      <c r="P189" s="1008"/>
      <c r="Q189" s="1139"/>
      <c r="R189" s="1009"/>
      <c r="S189" s="1009"/>
      <c r="T189" s="1009"/>
      <c r="U189" s="1036"/>
      <c r="V189" s="1009"/>
      <c r="W189" s="1009"/>
      <c r="X189" s="1009"/>
      <c r="Y189" s="1036"/>
      <c r="Z189" s="1009"/>
      <c r="AA189" s="1009"/>
      <c r="AB189" s="1009"/>
      <c r="AC189" s="1036"/>
      <c r="AD189" s="1009"/>
      <c r="AE189" s="1009"/>
      <c r="AF189" s="1009"/>
      <c r="AG189" s="1008"/>
      <c r="AH189" s="928"/>
      <c r="AI189" s="957"/>
      <c r="AJ189" s="957"/>
      <c r="AK189" s="843"/>
      <c r="AL189" s="843"/>
      <c r="AM189" s="843"/>
    </row>
    <row r="190" spans="1:39" s="419" customFormat="1" x14ac:dyDescent="0.3">
      <c r="A190" s="983"/>
      <c r="B190" s="983"/>
      <c r="C190" s="983"/>
      <c r="D190" s="983"/>
      <c r="E190" s="983"/>
      <c r="F190" s="983"/>
      <c r="G190" s="983"/>
      <c r="H190" s="929" t="s">
        <v>71</v>
      </c>
      <c r="I190" s="1184" t="s">
        <v>546</v>
      </c>
      <c r="J190" s="1184"/>
      <c r="K190" s="1184"/>
      <c r="L190" s="1184"/>
      <c r="M190" s="1184"/>
      <c r="N190" s="930"/>
      <c r="O190" s="931" t="s">
        <v>39</v>
      </c>
      <c r="P190" s="932">
        <f>P188-P113-P129-P184</f>
        <v>0</v>
      </c>
      <c r="Q190" s="1139"/>
      <c r="R190" s="489"/>
      <c r="S190" s="933" t="s">
        <v>40</v>
      </c>
      <c r="T190" s="934">
        <f>T188-T113-T129-T184</f>
        <v>0</v>
      </c>
      <c r="U190" s="1036"/>
      <c r="V190" s="683"/>
      <c r="W190" s="935" t="s">
        <v>41</v>
      </c>
      <c r="X190" s="936">
        <f>X188-X113-X129-X184</f>
        <v>0</v>
      </c>
      <c r="Y190" s="1036"/>
      <c r="Z190" s="489"/>
      <c r="AA190" s="933" t="s">
        <v>42</v>
      </c>
      <c r="AB190" s="934">
        <f>AB188-AB113-AB129-AB184</f>
        <v>0</v>
      </c>
      <c r="AC190" s="1036"/>
      <c r="AD190" s="685"/>
      <c r="AE190" s="931" t="s">
        <v>43</v>
      </c>
      <c r="AF190" s="932">
        <f>AF188-AF113-AF129-AF184</f>
        <v>0</v>
      </c>
      <c r="AG190" s="1008"/>
      <c r="AH190" s="937">
        <f>P190+T190+X190+AB190+AF190</f>
        <v>0</v>
      </c>
      <c r="AI190" s="957"/>
      <c r="AJ190" s="957"/>
      <c r="AK190" s="843"/>
      <c r="AL190" s="843"/>
      <c r="AM190" s="843"/>
    </row>
    <row r="191" spans="1:39" s="584" customFormat="1" ht="8.4" customHeight="1" thickBot="1" x14ac:dyDescent="0.35">
      <c r="A191" s="983"/>
      <c r="B191" s="983"/>
      <c r="C191" s="983"/>
      <c r="D191" s="983"/>
      <c r="E191" s="983"/>
      <c r="F191" s="983"/>
      <c r="G191" s="983"/>
      <c r="H191" s="1127"/>
      <c r="I191" s="1128"/>
      <c r="J191" s="1128"/>
      <c r="K191" s="1128"/>
      <c r="L191" s="1128"/>
      <c r="M191" s="1128"/>
      <c r="N191" s="1128"/>
      <c r="O191" s="1128"/>
      <c r="P191" s="1128"/>
      <c r="Q191" s="1139"/>
      <c r="R191" s="1125"/>
      <c r="S191" s="1125"/>
      <c r="T191" s="1125"/>
      <c r="U191" s="1036"/>
      <c r="V191" s="1125"/>
      <c r="W191" s="1125"/>
      <c r="X191" s="1125"/>
      <c r="Y191" s="1036"/>
      <c r="Z191" s="1125"/>
      <c r="AA191" s="1125"/>
      <c r="AB191" s="1125"/>
      <c r="AC191" s="1036"/>
      <c r="AD191" s="1125"/>
      <c r="AE191" s="1125"/>
      <c r="AF191" s="1125"/>
      <c r="AG191" s="1008"/>
      <c r="AH191" s="938"/>
      <c r="AI191" s="957"/>
      <c r="AJ191" s="957"/>
      <c r="AK191" s="843"/>
      <c r="AL191" s="843"/>
      <c r="AM191" s="843"/>
    </row>
    <row r="192" spans="1:39" s="419" customFormat="1" ht="12.75" customHeight="1" thickBot="1" x14ac:dyDescent="0.35">
      <c r="A192" s="983"/>
      <c r="B192" s="983"/>
      <c r="C192" s="983"/>
      <c r="D192" s="983"/>
      <c r="E192" s="983"/>
      <c r="F192" s="983"/>
      <c r="G192" s="983"/>
      <c r="H192" s="929" t="s">
        <v>63</v>
      </c>
      <c r="I192" s="1186" t="s">
        <v>72</v>
      </c>
      <c r="J192" s="1186"/>
      <c r="K192" s="1187"/>
      <c r="L192" s="939">
        <v>0.505</v>
      </c>
      <c r="M192" s="940"/>
      <c r="N192" s="930"/>
      <c r="O192" s="931" t="s">
        <v>39</v>
      </c>
      <c r="P192" s="932">
        <f>P190*L192</f>
        <v>0</v>
      </c>
      <c r="Q192" s="1139"/>
      <c r="R192" s="489"/>
      <c r="S192" s="933" t="s">
        <v>40</v>
      </c>
      <c r="T192" s="934">
        <f>T190*L192</f>
        <v>0</v>
      </c>
      <c r="U192" s="1036"/>
      <c r="V192" s="683"/>
      <c r="W192" s="935" t="s">
        <v>41</v>
      </c>
      <c r="X192" s="936">
        <f>X190*L192</f>
        <v>0</v>
      </c>
      <c r="Y192" s="1036"/>
      <c r="Z192" s="489"/>
      <c r="AA192" s="933" t="s">
        <v>42</v>
      </c>
      <c r="AB192" s="934">
        <f>AB190*L192</f>
        <v>0</v>
      </c>
      <c r="AC192" s="1036"/>
      <c r="AD192" s="685"/>
      <c r="AE192" s="931" t="s">
        <v>43</v>
      </c>
      <c r="AF192" s="932">
        <f>AF190*L192</f>
        <v>0</v>
      </c>
      <c r="AG192" s="1008"/>
      <c r="AH192" s="937">
        <f>P192+T192+X192+AB192+AF192</f>
        <v>0</v>
      </c>
      <c r="AI192" s="957"/>
      <c r="AJ192" s="957"/>
      <c r="AK192" s="843"/>
      <c r="AL192" s="843"/>
      <c r="AM192" s="843"/>
    </row>
    <row r="193" spans="1:39" s="419" customFormat="1" ht="4.2" customHeight="1" thickBot="1" x14ac:dyDescent="0.35">
      <c r="A193" s="983"/>
      <c r="B193" s="983"/>
      <c r="C193" s="983"/>
      <c r="D193" s="983"/>
      <c r="E193" s="983"/>
      <c r="F193" s="983"/>
      <c r="G193" s="983"/>
      <c r="H193" s="1130"/>
      <c r="I193" s="1131"/>
      <c r="J193" s="1131"/>
      <c r="K193" s="1131"/>
      <c r="L193" s="1131"/>
      <c r="M193" s="1131"/>
      <c r="N193" s="1131"/>
      <c r="O193" s="1131"/>
      <c r="P193" s="1131"/>
      <c r="Q193" s="1139"/>
      <c r="R193" s="1009"/>
      <c r="S193" s="1009"/>
      <c r="T193" s="1009"/>
      <c r="U193" s="1036"/>
      <c r="V193" s="1009"/>
      <c r="W193" s="1009"/>
      <c r="X193" s="1009"/>
      <c r="Y193" s="1036"/>
      <c r="Z193" s="1009"/>
      <c r="AA193" s="1009"/>
      <c r="AB193" s="1009"/>
      <c r="AC193" s="1036"/>
      <c r="AD193" s="1009"/>
      <c r="AE193" s="1009"/>
      <c r="AF193" s="1009"/>
      <c r="AG193" s="1008"/>
      <c r="AH193" s="928"/>
      <c r="AI193" s="957"/>
      <c r="AJ193" s="957"/>
      <c r="AK193" s="843"/>
      <c r="AL193" s="843"/>
      <c r="AM193" s="843"/>
    </row>
    <row r="194" spans="1:39" s="419" customFormat="1" ht="12.75" customHeight="1" thickBot="1" x14ac:dyDescent="0.35">
      <c r="A194" s="983"/>
      <c r="B194" s="983"/>
      <c r="C194" s="983"/>
      <c r="D194" s="983"/>
      <c r="E194" s="983"/>
      <c r="F194" s="983"/>
      <c r="G194" s="983"/>
      <c r="H194" s="929"/>
      <c r="I194" s="1180" t="s">
        <v>603</v>
      </c>
      <c r="J194" s="1180"/>
      <c r="K194" s="1180"/>
      <c r="L194" s="882">
        <v>0</v>
      </c>
      <c r="M194" s="942"/>
      <c r="N194" s="930"/>
      <c r="O194" s="931" t="s">
        <v>39</v>
      </c>
      <c r="P194" s="932">
        <f>SUM(P190*L194)</f>
        <v>0</v>
      </c>
      <c r="Q194" s="1139"/>
      <c r="R194" s="489"/>
      <c r="S194" s="933" t="s">
        <v>40</v>
      </c>
      <c r="T194" s="934">
        <f>SUM(T190*L194)</f>
        <v>0</v>
      </c>
      <c r="U194" s="1036"/>
      <c r="V194" s="683"/>
      <c r="W194" s="935" t="s">
        <v>41</v>
      </c>
      <c r="X194" s="936">
        <f>SUM(X190*L194)</f>
        <v>0</v>
      </c>
      <c r="Y194" s="1036"/>
      <c r="Z194" s="489"/>
      <c r="AA194" s="933" t="s">
        <v>42</v>
      </c>
      <c r="AB194" s="934">
        <f>SUM(AB190*L194)</f>
        <v>0</v>
      </c>
      <c r="AC194" s="1036"/>
      <c r="AD194" s="685"/>
      <c r="AE194" s="931" t="s">
        <v>43</v>
      </c>
      <c r="AF194" s="932">
        <f>SUM(AF190*L194)</f>
        <v>0</v>
      </c>
      <c r="AG194" s="1008"/>
      <c r="AH194" s="937">
        <f>P194+T194+X194+AB194+AF194</f>
        <v>0</v>
      </c>
      <c r="AI194" s="957"/>
      <c r="AJ194" s="957"/>
      <c r="AK194" s="843"/>
      <c r="AL194" s="843"/>
      <c r="AM194" s="843"/>
    </row>
    <row r="195" spans="1:39" s="419" customFormat="1" ht="4.2" customHeight="1" x14ac:dyDescent="0.3">
      <c r="A195" s="983"/>
      <c r="B195" s="983"/>
      <c r="C195" s="983"/>
      <c r="D195" s="983"/>
      <c r="E195" s="983"/>
      <c r="F195" s="983"/>
      <c r="G195" s="983"/>
      <c r="H195" s="1130"/>
      <c r="I195" s="1131"/>
      <c r="J195" s="1131"/>
      <c r="K195" s="1131"/>
      <c r="L195" s="1131"/>
      <c r="M195" s="1131"/>
      <c r="N195" s="1131"/>
      <c r="O195" s="1131"/>
      <c r="P195" s="1131"/>
      <c r="Q195" s="1139"/>
      <c r="R195" s="1009"/>
      <c r="S195" s="1009"/>
      <c r="T195" s="1009"/>
      <c r="U195" s="1036"/>
      <c r="V195" s="1009"/>
      <c r="W195" s="1009"/>
      <c r="X195" s="1009"/>
      <c r="Y195" s="1036"/>
      <c r="Z195" s="1009"/>
      <c r="AA195" s="1009"/>
      <c r="AB195" s="1009"/>
      <c r="AC195" s="1036"/>
      <c r="AD195" s="1009"/>
      <c r="AE195" s="1009"/>
      <c r="AF195" s="1009"/>
      <c r="AG195" s="1008"/>
      <c r="AH195" s="928"/>
      <c r="AI195" s="957"/>
      <c r="AJ195" s="957"/>
      <c r="AK195" s="843"/>
      <c r="AL195" s="843"/>
      <c r="AM195" s="843"/>
    </row>
    <row r="196" spans="1:39" s="419" customFormat="1" ht="13.5" customHeight="1" thickBot="1" x14ac:dyDescent="0.35">
      <c r="A196" s="983"/>
      <c r="B196" s="983"/>
      <c r="C196" s="983"/>
      <c r="D196" s="983"/>
      <c r="E196" s="983"/>
      <c r="F196" s="983"/>
      <c r="G196" s="983"/>
      <c r="H196" s="943" t="s">
        <v>73</v>
      </c>
      <c r="I196" s="944"/>
      <c r="J196" s="1188" t="s">
        <v>65</v>
      </c>
      <c r="K196" s="1188"/>
      <c r="L196" s="1188"/>
      <c r="M196" s="1188"/>
      <c r="N196" s="945"/>
      <c r="O196" s="946" t="s">
        <v>39</v>
      </c>
      <c r="P196" s="947">
        <f>P188+P192+P194</f>
        <v>0</v>
      </c>
      <c r="Q196" s="1140"/>
      <c r="R196" s="948"/>
      <c r="S196" s="949" t="s">
        <v>40</v>
      </c>
      <c r="T196" s="950">
        <f>T188+T192+T194</f>
        <v>0</v>
      </c>
      <c r="U196" s="1142"/>
      <c r="V196" s="951"/>
      <c r="W196" s="952" t="s">
        <v>41</v>
      </c>
      <c r="X196" s="953">
        <f>X188+X192+X194</f>
        <v>0</v>
      </c>
      <c r="Y196" s="1142"/>
      <c r="Z196" s="948"/>
      <c r="AA196" s="949" t="s">
        <v>42</v>
      </c>
      <c r="AB196" s="950">
        <f>AB188+AB192+AB194</f>
        <v>0</v>
      </c>
      <c r="AC196" s="1142"/>
      <c r="AD196" s="954"/>
      <c r="AE196" s="946" t="s">
        <v>43</v>
      </c>
      <c r="AF196" s="947">
        <f>AF188+AF192+AF194</f>
        <v>0</v>
      </c>
      <c r="AG196" s="1143"/>
      <c r="AH196" s="955">
        <f>P196+T196+X196+AB196+AF196</f>
        <v>0</v>
      </c>
      <c r="AI196" s="957"/>
      <c r="AJ196" s="957"/>
      <c r="AK196" s="843"/>
      <c r="AL196" s="843"/>
      <c r="AM196" s="843"/>
    </row>
    <row r="197" spans="1:39" ht="12" customHeight="1" thickBot="1" x14ac:dyDescent="0.35">
      <c r="A197" s="957"/>
      <c r="B197" s="957"/>
      <c r="C197" s="957"/>
      <c r="D197" s="957"/>
      <c r="E197" s="957"/>
      <c r="F197" s="957"/>
      <c r="G197" s="957"/>
      <c r="H197" s="957"/>
      <c r="I197" s="957"/>
      <c r="J197" s="957"/>
      <c r="K197" s="957"/>
      <c r="L197" s="957"/>
      <c r="M197" s="957"/>
      <c r="N197" s="957"/>
      <c r="O197" s="957"/>
      <c r="P197" s="957"/>
      <c r="Q197" s="957"/>
      <c r="R197" s="957"/>
      <c r="S197" s="957"/>
      <c r="T197" s="957"/>
      <c r="U197" s="957"/>
      <c r="V197" s="957"/>
      <c r="W197" s="957"/>
      <c r="X197" s="957"/>
      <c r="Y197" s="957"/>
      <c r="Z197" s="957"/>
      <c r="AA197" s="957"/>
      <c r="AB197" s="957"/>
      <c r="AC197" s="957"/>
      <c r="AD197" s="957"/>
      <c r="AE197" s="957"/>
      <c r="AF197" s="957"/>
      <c r="AG197" s="957"/>
      <c r="AH197" s="957"/>
      <c r="AI197" s="957"/>
      <c r="AJ197" s="957"/>
      <c r="AK197" s="843"/>
      <c r="AL197" s="843"/>
      <c r="AM197" s="843"/>
    </row>
    <row r="198" spans="1:39" ht="21.75" customHeight="1" thickBot="1" x14ac:dyDescent="0.35">
      <c r="B198" s="817" t="s">
        <v>559</v>
      </c>
      <c r="C198" s="969"/>
      <c r="D198" s="957"/>
      <c r="E198" s="957"/>
      <c r="F198" s="957"/>
      <c r="G198" s="957"/>
      <c r="H198" s="688"/>
      <c r="I198" s="1189" t="s">
        <v>74</v>
      </c>
      <c r="J198" s="1189"/>
      <c r="K198" s="1189"/>
      <c r="L198" s="1189"/>
      <c r="M198" s="1189"/>
      <c r="N198" s="1189"/>
      <c r="O198" s="1189"/>
      <c r="P198" s="1189"/>
      <c r="Q198" s="1189"/>
      <c r="R198" s="1189"/>
      <c r="S198" s="1189"/>
      <c r="T198" s="1189"/>
      <c r="U198" s="1189"/>
      <c r="V198" s="1189"/>
      <c r="W198" s="1189"/>
      <c r="X198" s="1189"/>
      <c r="Y198" s="1189"/>
      <c r="Z198" s="1189"/>
      <c r="AA198" s="1189"/>
      <c r="AB198" s="1189"/>
      <c r="AC198" s="1189"/>
      <c r="AD198" s="1189"/>
      <c r="AE198" s="1189"/>
      <c r="AF198" s="1189"/>
      <c r="AG198" s="1189"/>
      <c r="AH198" s="1190"/>
      <c r="AI198" s="957"/>
      <c r="AJ198" s="957"/>
      <c r="AK198" s="843"/>
      <c r="AL198" s="843"/>
      <c r="AM198" s="843"/>
    </row>
    <row r="199" spans="1:39" ht="8.4" customHeight="1" x14ac:dyDescent="0.3">
      <c r="A199" s="957"/>
      <c r="B199" s="957"/>
      <c r="C199" s="957"/>
      <c r="D199" s="957"/>
      <c r="E199" s="957"/>
      <c r="F199" s="957"/>
      <c r="G199" s="957"/>
      <c r="H199" s="969"/>
      <c r="I199" s="970"/>
      <c r="J199" s="970"/>
      <c r="K199" s="970"/>
      <c r="L199" s="970"/>
      <c r="M199" s="970"/>
      <c r="N199" s="970"/>
      <c r="O199" s="970"/>
      <c r="P199" s="970"/>
      <c r="Q199" s="983"/>
      <c r="R199" s="983"/>
      <c r="S199" s="983"/>
      <c r="T199" s="983"/>
      <c r="U199" s="983"/>
      <c r="V199" s="983"/>
      <c r="W199" s="983"/>
      <c r="X199" s="983"/>
      <c r="Y199" s="983"/>
      <c r="Z199" s="983"/>
      <c r="AA199" s="983"/>
      <c r="AB199" s="983"/>
      <c r="AC199" s="983"/>
      <c r="AD199" s="983"/>
      <c r="AE199" s="983"/>
      <c r="AF199" s="983"/>
      <c r="AG199" s="983"/>
      <c r="AH199" s="689"/>
      <c r="AI199" s="957"/>
      <c r="AJ199" s="957"/>
      <c r="AK199" s="843"/>
      <c r="AL199" s="843"/>
      <c r="AM199" s="843"/>
    </row>
    <row r="200" spans="1:39" s="419" customFormat="1" ht="12.75" customHeight="1" x14ac:dyDescent="0.3">
      <c r="A200" s="957"/>
      <c r="B200" s="957"/>
      <c r="C200" s="957"/>
      <c r="D200" s="957"/>
      <c r="E200" s="957"/>
      <c r="F200" s="957"/>
      <c r="G200" s="957"/>
      <c r="H200" s="690" t="s">
        <v>61</v>
      </c>
      <c r="I200" s="546"/>
      <c r="J200" s="1181" t="s">
        <v>545</v>
      </c>
      <c r="K200" s="1181"/>
      <c r="L200" s="1181"/>
      <c r="M200" s="1181"/>
      <c r="N200" s="409"/>
      <c r="O200" s="564" t="s">
        <v>39</v>
      </c>
      <c r="P200" s="526">
        <f>'PROPOSED BUDGET'!S189</f>
        <v>0</v>
      </c>
      <c r="Q200" s="983"/>
      <c r="R200" s="412"/>
      <c r="S200" s="565" t="s">
        <v>40</v>
      </c>
      <c r="T200" s="527">
        <f>'PROPOSED BUDGET'!W189</f>
        <v>0</v>
      </c>
      <c r="U200" s="983"/>
      <c r="V200" s="415"/>
      <c r="W200" s="566" t="s">
        <v>41</v>
      </c>
      <c r="X200" s="528">
        <f>'PROPOSED BUDGET'!AA189</f>
        <v>0</v>
      </c>
      <c r="Y200" s="983"/>
      <c r="Z200" s="412"/>
      <c r="AA200" s="565" t="s">
        <v>42</v>
      </c>
      <c r="AB200" s="527">
        <f>'PROPOSED BUDGET'!AE189</f>
        <v>0</v>
      </c>
      <c r="AC200" s="983"/>
      <c r="AD200" s="409"/>
      <c r="AE200" s="564" t="s">
        <v>43</v>
      </c>
      <c r="AF200" s="526">
        <f>'PROPOSED BUDGET'!AI189</f>
        <v>0</v>
      </c>
      <c r="AG200" s="983"/>
      <c r="AH200" s="589">
        <f>P200+T200+X200+AB200+AF200</f>
        <v>0</v>
      </c>
      <c r="AI200" s="957"/>
      <c r="AJ200" s="957"/>
      <c r="AK200" s="843"/>
      <c r="AL200" s="843"/>
      <c r="AM200" s="843"/>
    </row>
    <row r="201" spans="1:39" s="419" customFormat="1" ht="7.2" customHeight="1" x14ac:dyDescent="0.3">
      <c r="A201" s="957"/>
      <c r="B201" s="957"/>
      <c r="C201" s="957"/>
      <c r="D201" s="957"/>
      <c r="E201" s="957"/>
      <c r="F201" s="957"/>
      <c r="G201" s="957"/>
      <c r="H201" s="969"/>
      <c r="I201" s="970"/>
      <c r="J201" s="970"/>
      <c r="K201" s="970"/>
      <c r="L201" s="970"/>
      <c r="M201" s="970"/>
      <c r="N201" s="970"/>
      <c r="O201" s="970"/>
      <c r="P201" s="970"/>
      <c r="Q201" s="983"/>
      <c r="R201" s="957"/>
      <c r="S201" s="957"/>
      <c r="T201" s="957"/>
      <c r="U201" s="983"/>
      <c r="V201" s="957"/>
      <c r="W201" s="957"/>
      <c r="X201" s="957"/>
      <c r="Y201" s="983"/>
      <c r="Z201" s="957"/>
      <c r="AA201" s="957"/>
      <c r="AB201" s="957"/>
      <c r="AC201" s="983"/>
      <c r="AD201" s="957"/>
      <c r="AE201" s="957"/>
      <c r="AF201" s="957"/>
      <c r="AG201" s="983"/>
      <c r="AH201" s="581"/>
      <c r="AI201" s="957"/>
      <c r="AJ201" s="957"/>
      <c r="AK201" s="843"/>
      <c r="AL201" s="843"/>
      <c r="AM201" s="843"/>
    </row>
    <row r="202" spans="1:39" s="419" customFormat="1" x14ac:dyDescent="0.3">
      <c r="A202" s="957"/>
      <c r="B202" s="957"/>
      <c r="C202" s="957"/>
      <c r="D202" s="957"/>
      <c r="E202" s="957"/>
      <c r="F202" s="957"/>
      <c r="G202" s="957"/>
      <c r="H202" s="690" t="s">
        <v>71</v>
      </c>
      <c r="I202" s="546"/>
      <c r="J202" s="1182" t="s">
        <v>547</v>
      </c>
      <c r="K202" s="1182"/>
      <c r="L202" s="1182"/>
      <c r="M202" s="1182"/>
      <c r="N202" s="409"/>
      <c r="O202" s="564" t="s">
        <v>39</v>
      </c>
      <c r="P202" s="526">
        <f>'PROPOSED BUDGET'!S191</f>
        <v>0</v>
      </c>
      <c r="Q202" s="983"/>
      <c r="R202" s="412"/>
      <c r="S202" s="565" t="s">
        <v>40</v>
      </c>
      <c r="T202" s="527">
        <f>'PROPOSED BUDGET'!W191</f>
        <v>0</v>
      </c>
      <c r="U202" s="983"/>
      <c r="V202" s="415"/>
      <c r="W202" s="566" t="s">
        <v>41</v>
      </c>
      <c r="X202" s="528">
        <f>'PROPOSED BUDGET'!AA191</f>
        <v>0</v>
      </c>
      <c r="Y202" s="983"/>
      <c r="Z202" s="412"/>
      <c r="AA202" s="565" t="s">
        <v>42</v>
      </c>
      <c r="AB202" s="527">
        <f>'PROPOSED BUDGET'!AE191</f>
        <v>0</v>
      </c>
      <c r="AC202" s="983"/>
      <c r="AD202" s="409"/>
      <c r="AE202" s="564" t="s">
        <v>43</v>
      </c>
      <c r="AF202" s="526">
        <f>'PROPOSED BUDGET'!AI191</f>
        <v>0</v>
      </c>
      <c r="AG202" s="983"/>
      <c r="AH202" s="589">
        <f>P202+T202+X202+AB202+AF202</f>
        <v>0</v>
      </c>
      <c r="AI202" s="957"/>
      <c r="AJ202" s="957"/>
      <c r="AK202" s="843"/>
      <c r="AL202" s="843"/>
      <c r="AM202" s="843"/>
    </row>
    <row r="203" spans="1:39" s="584" customFormat="1" ht="9.6" customHeight="1" thickBot="1" x14ac:dyDescent="0.35">
      <c r="A203" s="957"/>
      <c r="B203" s="957"/>
      <c r="C203" s="957"/>
      <c r="D203" s="957"/>
      <c r="E203" s="957"/>
      <c r="F203" s="957"/>
      <c r="G203" s="957"/>
      <c r="H203" s="989"/>
      <c r="I203" s="990"/>
      <c r="J203" s="990"/>
      <c r="K203" s="990"/>
      <c r="L203" s="990"/>
      <c r="M203" s="990"/>
      <c r="N203" s="990"/>
      <c r="O203" s="990"/>
      <c r="P203" s="990"/>
      <c r="Q203" s="983"/>
      <c r="R203" s="1132"/>
      <c r="S203" s="1132"/>
      <c r="T203" s="1132"/>
      <c r="U203" s="983"/>
      <c r="V203" s="1132"/>
      <c r="W203" s="1132"/>
      <c r="X203" s="1132"/>
      <c r="Y203" s="983"/>
      <c r="Z203" s="1132"/>
      <c r="AA203" s="1132"/>
      <c r="AB203" s="1132"/>
      <c r="AC203" s="983"/>
      <c r="AD203" s="1132"/>
      <c r="AE203" s="1132"/>
      <c r="AF203" s="1132"/>
      <c r="AG203" s="983"/>
      <c r="AH203" s="585"/>
      <c r="AI203" s="957"/>
      <c r="AJ203" s="957"/>
      <c r="AK203" s="843"/>
      <c r="AL203" s="843"/>
      <c r="AM203" s="843"/>
    </row>
    <row r="204" spans="1:39" s="419" customFormat="1" ht="13.8" customHeight="1" thickBot="1" x14ac:dyDescent="0.35">
      <c r="A204" s="957"/>
      <c r="B204" s="957"/>
      <c r="C204" s="957"/>
      <c r="D204" s="957"/>
      <c r="E204" s="957"/>
      <c r="F204" s="957"/>
      <c r="G204" s="957"/>
      <c r="H204" s="690" t="s">
        <v>63</v>
      </c>
      <c r="I204" s="1133" t="s">
        <v>72</v>
      </c>
      <c r="J204" s="1133"/>
      <c r="K204" s="1134"/>
      <c r="L204" s="914">
        <f>'PROPOSED BUDGET'!O193</f>
        <v>0.505</v>
      </c>
      <c r="M204" s="546"/>
      <c r="N204" s="409"/>
      <c r="O204" s="564" t="s">
        <v>39</v>
      </c>
      <c r="P204" s="526">
        <f>'PROPOSED BUDGET'!S193</f>
        <v>0</v>
      </c>
      <c r="Q204" s="983"/>
      <c r="R204" s="412"/>
      <c r="S204" s="565" t="s">
        <v>40</v>
      </c>
      <c r="T204" s="527">
        <f>'PROPOSED BUDGET'!W193</f>
        <v>0</v>
      </c>
      <c r="U204" s="983"/>
      <c r="V204" s="415"/>
      <c r="W204" s="566" t="s">
        <v>41</v>
      </c>
      <c r="X204" s="528">
        <f>'PROPOSED BUDGET'!AA193</f>
        <v>0</v>
      </c>
      <c r="Y204" s="983"/>
      <c r="Z204" s="412"/>
      <c r="AA204" s="565" t="s">
        <v>42</v>
      </c>
      <c r="AB204" s="527">
        <f>'PROPOSED BUDGET'!AE193</f>
        <v>0</v>
      </c>
      <c r="AC204" s="983"/>
      <c r="AD204" s="409"/>
      <c r="AE204" s="564" t="s">
        <v>43</v>
      </c>
      <c r="AF204" s="526">
        <f>'PROPOSED BUDGET'!AI193</f>
        <v>0</v>
      </c>
      <c r="AG204" s="983"/>
      <c r="AH204" s="589">
        <f>P204+T204+X204+AB204+AF204</f>
        <v>0</v>
      </c>
      <c r="AI204" s="957"/>
      <c r="AJ204" s="957"/>
      <c r="AK204" s="843"/>
      <c r="AL204" s="843"/>
      <c r="AM204" s="843"/>
    </row>
    <row r="205" spans="1:39" s="419" customFormat="1" ht="9.6" customHeight="1" thickBot="1" x14ac:dyDescent="0.35">
      <c r="A205" s="957"/>
      <c r="B205" s="957"/>
      <c r="C205" s="957"/>
      <c r="D205" s="957"/>
      <c r="E205" s="957"/>
      <c r="F205" s="957"/>
      <c r="G205" s="957"/>
      <c r="H205" s="969"/>
      <c r="I205" s="970"/>
      <c r="J205" s="970"/>
      <c r="K205" s="970"/>
      <c r="L205" s="970"/>
      <c r="M205" s="970"/>
      <c r="N205" s="970"/>
      <c r="O205" s="970"/>
      <c r="P205" s="970"/>
      <c r="Q205" s="983"/>
      <c r="R205" s="957"/>
      <c r="S205" s="957"/>
      <c r="T205" s="957"/>
      <c r="U205" s="983"/>
      <c r="V205" s="957"/>
      <c r="W205" s="957"/>
      <c r="X205" s="957"/>
      <c r="Y205" s="983"/>
      <c r="Z205" s="957"/>
      <c r="AA205" s="957"/>
      <c r="AB205" s="957"/>
      <c r="AC205" s="983"/>
      <c r="AD205" s="957"/>
      <c r="AE205" s="957"/>
      <c r="AF205" s="957"/>
      <c r="AG205" s="983"/>
      <c r="AH205" s="581"/>
      <c r="AI205" s="957"/>
      <c r="AJ205" s="957"/>
      <c r="AK205" s="843"/>
      <c r="AL205" s="843"/>
      <c r="AM205" s="843"/>
    </row>
    <row r="206" spans="1:39" s="419" customFormat="1" ht="12.75" customHeight="1" thickBot="1" x14ac:dyDescent="0.35">
      <c r="A206" s="957"/>
      <c r="B206" s="957"/>
      <c r="C206" s="957"/>
      <c r="D206" s="957"/>
      <c r="E206" s="957"/>
      <c r="F206" s="957"/>
      <c r="G206" s="957"/>
      <c r="H206" s="690"/>
      <c r="I206" s="1133" t="s">
        <v>602</v>
      </c>
      <c r="J206" s="1133"/>
      <c r="K206" s="1133"/>
      <c r="L206" s="882">
        <v>0</v>
      </c>
      <c r="M206" s="546"/>
      <c r="N206" s="409"/>
      <c r="O206" s="564" t="s">
        <v>39</v>
      </c>
      <c r="P206" s="526">
        <f>'PROPOSED BUDGET'!S195</f>
        <v>0</v>
      </c>
      <c r="Q206" s="983"/>
      <c r="R206" s="412"/>
      <c r="S206" s="565" t="s">
        <v>40</v>
      </c>
      <c r="T206" s="527">
        <f>'PROPOSED BUDGET'!W195</f>
        <v>0</v>
      </c>
      <c r="U206" s="983"/>
      <c r="V206" s="415"/>
      <c r="W206" s="566" t="s">
        <v>41</v>
      </c>
      <c r="X206" s="528">
        <f>'PROPOSED BUDGET'!AA195</f>
        <v>0</v>
      </c>
      <c r="Y206" s="983"/>
      <c r="Z206" s="412"/>
      <c r="AA206" s="565" t="s">
        <v>42</v>
      </c>
      <c r="AB206" s="527">
        <f>'PROPOSED BUDGET'!AE195</f>
        <v>0</v>
      </c>
      <c r="AC206" s="983"/>
      <c r="AD206" s="409"/>
      <c r="AE206" s="564" t="s">
        <v>43</v>
      </c>
      <c r="AF206" s="526">
        <f>'PROPOSED BUDGET'!AI195</f>
        <v>0</v>
      </c>
      <c r="AG206" s="983"/>
      <c r="AH206" s="589">
        <f>'PROPOSED BUDGET'!AK195</f>
        <v>0</v>
      </c>
      <c r="AI206" s="957"/>
      <c r="AJ206" s="957"/>
      <c r="AK206" s="843"/>
      <c r="AL206" s="843"/>
      <c r="AM206" s="843"/>
    </row>
    <row r="207" spans="1:39" s="419" customFormat="1" ht="6.6" customHeight="1" x14ac:dyDescent="0.3">
      <c r="A207" s="957"/>
      <c r="B207" s="957"/>
      <c r="C207" s="957"/>
      <c r="D207" s="957"/>
      <c r="E207" s="957"/>
      <c r="F207" s="957"/>
      <c r="G207" s="957"/>
      <c r="H207" s="969"/>
      <c r="I207" s="970"/>
      <c r="J207" s="970"/>
      <c r="K207" s="970"/>
      <c r="L207" s="970"/>
      <c r="M207" s="970"/>
      <c r="N207" s="970"/>
      <c r="O207" s="970"/>
      <c r="P207" s="970"/>
      <c r="Q207" s="983"/>
      <c r="R207" s="957"/>
      <c r="S207" s="957"/>
      <c r="T207" s="957"/>
      <c r="U207" s="983"/>
      <c r="V207" s="957"/>
      <c r="W207" s="957"/>
      <c r="X207" s="957"/>
      <c r="Y207" s="983"/>
      <c r="Z207" s="957"/>
      <c r="AA207" s="957"/>
      <c r="AB207" s="957"/>
      <c r="AC207" s="983"/>
      <c r="AD207" s="957"/>
      <c r="AE207" s="957"/>
      <c r="AF207" s="957"/>
      <c r="AG207" s="983"/>
      <c r="AH207" s="581"/>
      <c r="AI207" s="957"/>
      <c r="AJ207" s="957"/>
      <c r="AK207" s="843"/>
      <c r="AL207" s="843"/>
      <c r="AM207" s="843"/>
    </row>
    <row r="208" spans="1:39" s="419" customFormat="1" ht="13.5" customHeight="1" thickBot="1" x14ac:dyDescent="0.35">
      <c r="A208" s="957"/>
      <c r="B208" s="957"/>
      <c r="C208" s="957"/>
      <c r="D208" s="957"/>
      <c r="E208" s="957"/>
      <c r="F208" s="957"/>
      <c r="G208" s="957"/>
      <c r="H208" s="691" t="s">
        <v>73</v>
      </c>
      <c r="I208" s="692"/>
      <c r="J208" s="1196" t="s">
        <v>65</v>
      </c>
      <c r="K208" s="1196"/>
      <c r="L208" s="1196"/>
      <c r="M208" s="1196"/>
      <c r="N208" s="612"/>
      <c r="O208" s="603" t="s">
        <v>39</v>
      </c>
      <c r="P208" s="604">
        <f>'PROPOSED BUDGET'!S197</f>
        <v>0</v>
      </c>
      <c r="Q208" s="1126"/>
      <c r="R208" s="611"/>
      <c r="S208" s="606" t="s">
        <v>40</v>
      </c>
      <c r="T208" s="607">
        <f>'PROPOSED BUDGET'!W197</f>
        <v>0</v>
      </c>
      <c r="U208" s="1126"/>
      <c r="V208" s="608"/>
      <c r="W208" s="609" t="s">
        <v>41</v>
      </c>
      <c r="X208" s="610">
        <f>'PROPOSED BUDGET'!AA197</f>
        <v>0</v>
      </c>
      <c r="Y208" s="1126"/>
      <c r="Z208" s="611"/>
      <c r="AA208" s="606" t="s">
        <v>42</v>
      </c>
      <c r="AB208" s="607">
        <f>'PROPOSED BUDGET'!AE197</f>
        <v>0</v>
      </c>
      <c r="AC208" s="1126"/>
      <c r="AD208" s="612"/>
      <c r="AE208" s="603" t="s">
        <v>43</v>
      </c>
      <c r="AF208" s="604">
        <f>'PROPOSED BUDGET'!AI197</f>
        <v>0</v>
      </c>
      <c r="AG208" s="1126"/>
      <c r="AH208" s="613">
        <f>P208+T208+X208+AB208+AF208</f>
        <v>0</v>
      </c>
      <c r="AI208" s="957"/>
      <c r="AJ208" s="957"/>
      <c r="AK208" s="843"/>
      <c r="AL208" s="843"/>
      <c r="AM208" s="843"/>
    </row>
    <row r="209" spans="1:39" ht="12.6" customHeight="1" thickBot="1" x14ac:dyDescent="0.35">
      <c r="A209" s="957"/>
      <c r="B209" s="957"/>
      <c r="C209" s="957"/>
      <c r="D209" s="957"/>
      <c r="E209" s="957"/>
      <c r="F209" s="957"/>
      <c r="G209" s="957"/>
      <c r="H209" s="957"/>
      <c r="I209" s="957"/>
      <c r="J209" s="957"/>
      <c r="K209" s="957"/>
      <c r="L209" s="957"/>
      <c r="M209" s="957"/>
      <c r="N209" s="957"/>
      <c r="O209" s="957"/>
      <c r="P209" s="957"/>
      <c r="Q209" s="957"/>
      <c r="R209" s="957"/>
      <c r="S209" s="957"/>
      <c r="T209" s="957"/>
      <c r="U209" s="957"/>
      <c r="V209" s="957"/>
      <c r="W209" s="957"/>
      <c r="X209" s="957"/>
      <c r="Y209" s="957"/>
      <c r="Z209" s="957"/>
      <c r="AA209" s="957"/>
      <c r="AB209" s="957"/>
      <c r="AC209" s="957"/>
      <c r="AD209" s="957"/>
      <c r="AE209" s="957"/>
      <c r="AF209" s="957"/>
      <c r="AG209" s="957"/>
      <c r="AH209" s="957"/>
      <c r="AI209" s="957"/>
      <c r="AJ209" s="957"/>
      <c r="AK209" s="957"/>
      <c r="AL209" s="957"/>
      <c r="AM209" s="957"/>
    </row>
    <row r="210" spans="1:39" ht="18.75" customHeight="1" x14ac:dyDescent="0.3">
      <c r="A210" s="957"/>
      <c r="B210" s="957"/>
      <c r="C210" s="957"/>
      <c r="D210" s="957"/>
      <c r="E210" s="957"/>
      <c r="F210" s="957"/>
      <c r="G210" s="957"/>
      <c r="H210" s="693"/>
      <c r="I210" s="1193" t="s">
        <v>75</v>
      </c>
      <c r="J210" s="1193"/>
      <c r="K210" s="1193"/>
      <c r="L210" s="1193"/>
      <c r="M210" s="1193"/>
      <c r="N210" s="1193"/>
      <c r="O210" s="1193"/>
      <c r="P210" s="1193"/>
      <c r="Q210" s="1193"/>
      <c r="R210" s="1193"/>
      <c r="S210" s="1193"/>
      <c r="T210" s="1193"/>
      <c r="U210" s="1193"/>
      <c r="V210" s="1193"/>
      <c r="W210" s="1193"/>
      <c r="X210" s="1193"/>
      <c r="Y210" s="1193"/>
      <c r="Z210" s="1193"/>
      <c r="AA210" s="1193"/>
      <c r="AB210" s="1193"/>
      <c r="AC210" s="1193"/>
      <c r="AD210" s="1193"/>
      <c r="AE210" s="1193"/>
      <c r="AF210" s="1193"/>
      <c r="AG210" s="1193"/>
      <c r="AH210" s="1194"/>
      <c r="AI210" s="1122"/>
      <c r="AJ210" s="1742"/>
      <c r="AK210" s="1741"/>
      <c r="AL210" s="1741"/>
    </row>
    <row r="211" spans="1:39" ht="6.6" customHeight="1" x14ac:dyDescent="0.3">
      <c r="A211" s="957"/>
      <c r="B211" s="957"/>
      <c r="C211" s="957"/>
      <c r="D211" s="957"/>
      <c r="E211" s="957"/>
      <c r="F211" s="957"/>
      <c r="G211" s="957"/>
      <c r="H211" s="969"/>
      <c r="I211" s="970"/>
      <c r="J211" s="970"/>
      <c r="K211" s="970"/>
      <c r="L211" s="970"/>
      <c r="M211" s="970"/>
      <c r="N211" s="970"/>
      <c r="O211" s="970"/>
      <c r="P211" s="970"/>
      <c r="Q211" s="983"/>
      <c r="R211" s="983"/>
      <c r="S211" s="983"/>
      <c r="T211" s="983"/>
      <c r="U211" s="983"/>
      <c r="V211" s="983"/>
      <c r="W211" s="983"/>
      <c r="X211" s="983"/>
      <c r="Y211" s="983"/>
      <c r="Z211" s="983"/>
      <c r="AA211" s="983"/>
      <c r="AB211" s="983"/>
      <c r="AC211" s="983"/>
      <c r="AD211" s="983"/>
      <c r="AE211" s="983"/>
      <c r="AF211" s="983"/>
      <c r="AG211" s="983"/>
      <c r="AH211" s="689"/>
      <c r="AI211" s="1122"/>
      <c r="AJ211" s="1742"/>
      <c r="AK211" s="1741"/>
      <c r="AL211" s="1741"/>
    </row>
    <row r="212" spans="1:39" s="419" customFormat="1" ht="12.75" customHeight="1" x14ac:dyDescent="0.3">
      <c r="A212" s="957"/>
      <c r="B212" s="957"/>
      <c r="C212" s="957"/>
      <c r="D212" s="957"/>
      <c r="E212" s="957"/>
      <c r="F212" s="957"/>
      <c r="G212" s="957"/>
      <c r="H212" s="694" t="s">
        <v>61</v>
      </c>
      <c r="I212" s="695"/>
      <c r="J212" s="1192" t="s">
        <v>545</v>
      </c>
      <c r="K212" s="1192"/>
      <c r="L212" s="1192"/>
      <c r="M212" s="1192"/>
      <c r="N212" s="696"/>
      <c r="O212" s="697" t="s">
        <v>39</v>
      </c>
      <c r="P212" s="698">
        <f>SUM(P188+P200)</f>
        <v>0</v>
      </c>
      <c r="Q212" s="983"/>
      <c r="R212" s="587"/>
      <c r="S212" s="588" t="s">
        <v>40</v>
      </c>
      <c r="T212" s="699">
        <f>SUM(T188+T200)</f>
        <v>0</v>
      </c>
      <c r="U212" s="983"/>
      <c r="V212" s="700"/>
      <c r="W212" s="701" t="s">
        <v>41</v>
      </c>
      <c r="X212" s="702">
        <f>SUM(X188+X200)</f>
        <v>0</v>
      </c>
      <c r="Y212" s="983"/>
      <c r="Z212" s="587"/>
      <c r="AA212" s="588" t="s">
        <v>42</v>
      </c>
      <c r="AB212" s="699">
        <f>SUM(AB188+AB200)</f>
        <v>0</v>
      </c>
      <c r="AC212" s="983"/>
      <c r="AD212" s="703"/>
      <c r="AE212" s="697" t="s">
        <v>43</v>
      </c>
      <c r="AF212" s="698">
        <f>SUM(AF188+AF200)</f>
        <v>0</v>
      </c>
      <c r="AG212" s="983"/>
      <c r="AH212" s="589">
        <f>P212+T212+X212+AB212+AF212</f>
        <v>0</v>
      </c>
      <c r="AI212" s="1122"/>
      <c r="AJ212" s="1742"/>
      <c r="AK212" s="1741"/>
      <c r="AL212" s="1741"/>
    </row>
    <row r="213" spans="1:39" s="419" customFormat="1" ht="5.4" customHeight="1" x14ac:dyDescent="0.3">
      <c r="A213" s="957"/>
      <c r="B213" s="957"/>
      <c r="C213" s="957"/>
      <c r="D213" s="957"/>
      <c r="E213" s="957"/>
      <c r="F213" s="957"/>
      <c r="G213" s="957"/>
      <c r="H213" s="969"/>
      <c r="I213" s="970"/>
      <c r="J213" s="970"/>
      <c r="K213" s="970"/>
      <c r="L213" s="970"/>
      <c r="M213" s="970"/>
      <c r="N213" s="970"/>
      <c r="O213" s="970"/>
      <c r="P213" s="970"/>
      <c r="Q213" s="983"/>
      <c r="R213" s="957"/>
      <c r="S213" s="957"/>
      <c r="T213" s="957"/>
      <c r="U213" s="983"/>
      <c r="V213" s="957"/>
      <c r="W213" s="957"/>
      <c r="X213" s="957"/>
      <c r="Y213" s="983"/>
      <c r="Z213" s="957"/>
      <c r="AA213" s="957"/>
      <c r="AB213" s="957"/>
      <c r="AC213" s="983"/>
      <c r="AD213" s="957"/>
      <c r="AE213" s="957"/>
      <c r="AF213" s="957"/>
      <c r="AG213" s="983"/>
      <c r="AH213" s="581"/>
      <c r="AI213" s="1122"/>
      <c r="AJ213" s="1742"/>
      <c r="AK213" s="1741"/>
      <c r="AL213" s="1741"/>
    </row>
    <row r="214" spans="1:39" s="419" customFormat="1" ht="13.8" customHeight="1" x14ac:dyDescent="0.3">
      <c r="A214" s="957"/>
      <c r="B214" s="957"/>
      <c r="C214" s="957"/>
      <c r="D214" s="957"/>
      <c r="E214" s="957"/>
      <c r="F214" s="957"/>
      <c r="G214" s="957"/>
      <c r="H214" s="694" t="s">
        <v>71</v>
      </c>
      <c r="I214" s="695"/>
      <c r="J214" s="1191" t="s">
        <v>548</v>
      </c>
      <c r="K214" s="1191"/>
      <c r="L214" s="1191"/>
      <c r="M214" s="1191"/>
      <c r="N214" s="696"/>
      <c r="O214" s="697" t="s">
        <v>39</v>
      </c>
      <c r="P214" s="704">
        <f>SUM(P190+P202)</f>
        <v>0</v>
      </c>
      <c r="Q214" s="983"/>
      <c r="R214" s="587"/>
      <c r="S214" s="588" t="s">
        <v>40</v>
      </c>
      <c r="T214" s="699">
        <f>SUM(T190+T202)</f>
        <v>0</v>
      </c>
      <c r="U214" s="983"/>
      <c r="V214" s="700"/>
      <c r="W214" s="701" t="s">
        <v>41</v>
      </c>
      <c r="X214" s="702">
        <f>SUM(X190+X202)</f>
        <v>0</v>
      </c>
      <c r="Y214" s="983"/>
      <c r="Z214" s="587"/>
      <c r="AA214" s="588" t="s">
        <v>42</v>
      </c>
      <c r="AB214" s="699">
        <f>SUM(AB190+AB202)</f>
        <v>0</v>
      </c>
      <c r="AC214" s="983"/>
      <c r="AD214" s="703"/>
      <c r="AE214" s="697" t="s">
        <v>43</v>
      </c>
      <c r="AF214" s="698">
        <f>SUM(AF190+AF202)</f>
        <v>0</v>
      </c>
      <c r="AG214" s="983"/>
      <c r="AH214" s="589">
        <f>P214+T214+X214+AB214+AF214</f>
        <v>0</v>
      </c>
      <c r="AI214" s="1122"/>
      <c r="AJ214" s="1742"/>
      <c r="AK214" s="1741"/>
      <c r="AL214" s="1741"/>
    </row>
    <row r="215" spans="1:39" s="584" customFormat="1" ht="6.6" customHeight="1" thickBot="1" x14ac:dyDescent="0.35">
      <c r="A215" s="957"/>
      <c r="B215" s="957"/>
      <c r="C215" s="957"/>
      <c r="D215" s="957"/>
      <c r="E215" s="957"/>
      <c r="F215" s="957"/>
      <c r="G215" s="957"/>
      <c r="H215" s="989"/>
      <c r="I215" s="990"/>
      <c r="J215" s="990"/>
      <c r="K215" s="990"/>
      <c r="L215" s="990"/>
      <c r="M215" s="990"/>
      <c r="N215" s="990"/>
      <c r="O215" s="990"/>
      <c r="P215" s="990"/>
      <c r="Q215" s="983"/>
      <c r="R215" s="1132"/>
      <c r="S215" s="1132"/>
      <c r="T215" s="1132"/>
      <c r="U215" s="983"/>
      <c r="V215" s="1132"/>
      <c r="W215" s="1132"/>
      <c r="X215" s="1132"/>
      <c r="Y215" s="983"/>
      <c r="Z215" s="1132"/>
      <c r="AA215" s="1132"/>
      <c r="AB215" s="1132"/>
      <c r="AC215" s="983"/>
      <c r="AD215" s="1132"/>
      <c r="AE215" s="1132"/>
      <c r="AF215" s="1132"/>
      <c r="AG215" s="983"/>
      <c r="AH215" s="585"/>
      <c r="AI215" s="1122"/>
      <c r="AJ215" s="1742"/>
      <c r="AK215" s="1741"/>
      <c r="AL215" s="1741"/>
    </row>
    <row r="216" spans="1:39" s="419" customFormat="1" ht="12" customHeight="1" thickBot="1" x14ac:dyDescent="0.35">
      <c r="A216" s="957"/>
      <c r="B216" s="957"/>
      <c r="C216" s="957"/>
      <c r="D216" s="957"/>
      <c r="E216" s="957"/>
      <c r="F216" s="957"/>
      <c r="G216" s="957"/>
      <c r="H216" s="694" t="s">
        <v>63</v>
      </c>
      <c r="I216" s="1197" t="s">
        <v>72</v>
      </c>
      <c r="J216" s="1197"/>
      <c r="K216" s="1197"/>
      <c r="L216" s="914">
        <f>L192</f>
        <v>0.505</v>
      </c>
      <c r="M216" s="809"/>
      <c r="N216" s="696"/>
      <c r="O216" s="697" t="s">
        <v>39</v>
      </c>
      <c r="P216" s="698">
        <f>SUM(P192+P204+P206)</f>
        <v>0</v>
      </c>
      <c r="Q216" s="983"/>
      <c r="R216" s="587"/>
      <c r="S216" s="588" t="s">
        <v>40</v>
      </c>
      <c r="T216" s="699">
        <f>SUM(T192+T204+T206)</f>
        <v>0</v>
      </c>
      <c r="U216" s="983"/>
      <c r="V216" s="700"/>
      <c r="W216" s="701" t="s">
        <v>41</v>
      </c>
      <c r="X216" s="702">
        <f>SUM(X192+X204+X206)</f>
        <v>0</v>
      </c>
      <c r="Y216" s="983"/>
      <c r="Z216" s="587"/>
      <c r="AA216" s="588" t="s">
        <v>42</v>
      </c>
      <c r="AB216" s="699">
        <f>SUM(AB192+AB204+AB206)</f>
        <v>0</v>
      </c>
      <c r="AC216" s="983"/>
      <c r="AD216" s="703"/>
      <c r="AE216" s="697" t="s">
        <v>43</v>
      </c>
      <c r="AF216" s="698">
        <f>SUM(AF192+AF204+AF206)</f>
        <v>0</v>
      </c>
      <c r="AG216" s="983"/>
      <c r="AH216" s="589">
        <f>P216+T216+X216+AB216+AF216</f>
        <v>0</v>
      </c>
      <c r="AI216" s="1122"/>
      <c r="AJ216" s="1742"/>
      <c r="AK216" s="1741"/>
      <c r="AL216" s="1741"/>
    </row>
    <row r="217" spans="1:39" s="419" customFormat="1" ht="5.4" customHeight="1" thickBot="1" x14ac:dyDescent="0.35">
      <c r="A217" s="957"/>
      <c r="B217" s="957"/>
      <c r="C217" s="957"/>
      <c r="D217" s="957"/>
      <c r="E217" s="957"/>
      <c r="F217" s="957"/>
      <c r="G217" s="957"/>
      <c r="H217" s="969"/>
      <c r="I217" s="970"/>
      <c r="J217" s="970"/>
      <c r="K217" s="970"/>
      <c r="L217" s="970"/>
      <c r="M217" s="970"/>
      <c r="N217" s="970"/>
      <c r="O217" s="970"/>
      <c r="P217" s="970"/>
      <c r="Q217" s="983"/>
      <c r="R217" s="957"/>
      <c r="S217" s="957"/>
      <c r="T217" s="957"/>
      <c r="U217" s="983"/>
      <c r="V217" s="957"/>
      <c r="W217" s="957"/>
      <c r="X217" s="957"/>
      <c r="Y217" s="983"/>
      <c r="Z217" s="957"/>
      <c r="AA217" s="957"/>
      <c r="AB217" s="957"/>
      <c r="AC217" s="983"/>
      <c r="AD217" s="957"/>
      <c r="AE217" s="957"/>
      <c r="AF217" s="957"/>
      <c r="AG217" s="983"/>
      <c r="AH217" s="581"/>
      <c r="AI217" s="1122"/>
      <c r="AJ217" s="1742"/>
      <c r="AK217" s="1741"/>
      <c r="AL217" s="1741"/>
    </row>
    <row r="218" spans="1:39" s="419" customFormat="1" ht="12.75" customHeight="1" thickBot="1" x14ac:dyDescent="0.35">
      <c r="A218" s="957"/>
      <c r="B218" s="957"/>
      <c r="C218" s="957"/>
      <c r="D218" s="957"/>
      <c r="E218" s="957"/>
      <c r="F218" s="957"/>
      <c r="G218" s="957"/>
      <c r="H218" s="694"/>
      <c r="I218" s="1195" t="s">
        <v>601</v>
      </c>
      <c r="J218" s="1195"/>
      <c r="K218" s="1195"/>
      <c r="L218" s="882">
        <v>0</v>
      </c>
      <c r="M218" s="913"/>
      <c r="N218" s="696"/>
      <c r="O218" s="697" t="s">
        <v>39</v>
      </c>
      <c r="P218" s="698">
        <f>P194</f>
        <v>0</v>
      </c>
      <c r="Q218" s="983"/>
      <c r="R218" s="587"/>
      <c r="S218" s="588" t="s">
        <v>40</v>
      </c>
      <c r="T218" s="699">
        <f>T194</f>
        <v>0</v>
      </c>
      <c r="U218" s="983"/>
      <c r="V218" s="700"/>
      <c r="W218" s="701" t="s">
        <v>41</v>
      </c>
      <c r="X218" s="702">
        <f>X194</f>
        <v>0</v>
      </c>
      <c r="Y218" s="983"/>
      <c r="Z218" s="587"/>
      <c r="AA218" s="588" t="s">
        <v>42</v>
      </c>
      <c r="AB218" s="699">
        <f>AB194</f>
        <v>0</v>
      </c>
      <c r="AC218" s="983"/>
      <c r="AD218" s="703"/>
      <c r="AE218" s="697" t="s">
        <v>43</v>
      </c>
      <c r="AF218" s="698">
        <f>AF194</f>
        <v>0</v>
      </c>
      <c r="AG218" s="983"/>
      <c r="AH218" s="589">
        <f>P218+T218+X218+AB218+AF218</f>
        <v>0</v>
      </c>
      <c r="AI218" s="1122"/>
      <c r="AJ218" s="1742"/>
      <c r="AK218" s="1741"/>
      <c r="AL218" s="1741"/>
    </row>
    <row r="219" spans="1:39" ht="7.8" customHeight="1" x14ac:dyDescent="0.3">
      <c r="A219" s="957"/>
      <c r="B219" s="957"/>
      <c r="C219" s="957"/>
      <c r="D219" s="957"/>
      <c r="E219" s="957"/>
      <c r="F219" s="957"/>
      <c r="G219" s="957"/>
      <c r="H219" s="969"/>
      <c r="I219" s="970"/>
      <c r="J219" s="970"/>
      <c r="K219" s="970"/>
      <c r="L219" s="970"/>
      <c r="M219" s="970"/>
      <c r="N219" s="970"/>
      <c r="O219" s="970"/>
      <c r="P219" s="970"/>
      <c r="Q219" s="983"/>
      <c r="R219" s="957"/>
      <c r="S219" s="957"/>
      <c r="T219" s="957"/>
      <c r="U219" s="983"/>
      <c r="V219" s="957"/>
      <c r="W219" s="957"/>
      <c r="X219" s="957"/>
      <c r="Y219" s="983"/>
      <c r="Z219" s="957"/>
      <c r="AA219" s="957"/>
      <c r="AB219" s="957"/>
      <c r="AC219" s="983"/>
      <c r="AD219" s="957"/>
      <c r="AE219" s="957"/>
      <c r="AF219" s="957"/>
      <c r="AG219" s="983"/>
      <c r="AH219" s="597"/>
      <c r="AI219" s="1122"/>
      <c r="AJ219" s="1742"/>
      <c r="AK219" s="1741"/>
      <c r="AL219" s="1741"/>
    </row>
    <row r="220" spans="1:39" s="419" customFormat="1" ht="13.5" customHeight="1" thickBot="1" x14ac:dyDescent="0.35">
      <c r="A220" s="957"/>
      <c r="B220" s="957"/>
      <c r="C220" s="957"/>
      <c r="D220" s="957"/>
      <c r="E220" s="957"/>
      <c r="F220" s="957"/>
      <c r="G220" s="957"/>
      <c r="H220" s="705" t="s">
        <v>73</v>
      </c>
      <c r="I220" s="706"/>
      <c r="J220" s="1185" t="s">
        <v>65</v>
      </c>
      <c r="K220" s="1185"/>
      <c r="L220" s="1185"/>
      <c r="M220" s="1185"/>
      <c r="N220" s="707"/>
      <c r="O220" s="708" t="s">
        <v>39</v>
      </c>
      <c r="P220" s="709">
        <f>SUM(P196+P208)</f>
        <v>0</v>
      </c>
      <c r="Q220" s="1126"/>
      <c r="R220" s="710"/>
      <c r="S220" s="711" t="s">
        <v>40</v>
      </c>
      <c r="T220" s="712">
        <f>SUM(T196+T208)</f>
        <v>0</v>
      </c>
      <c r="U220" s="1126"/>
      <c r="V220" s="713"/>
      <c r="W220" s="714" t="s">
        <v>41</v>
      </c>
      <c r="X220" s="715">
        <f>SUM(X196+X208)</f>
        <v>0</v>
      </c>
      <c r="Y220" s="1126"/>
      <c r="Z220" s="710"/>
      <c r="AA220" s="711" t="s">
        <v>42</v>
      </c>
      <c r="AB220" s="712">
        <f>SUM(AB196+AB208)</f>
        <v>0</v>
      </c>
      <c r="AC220" s="1126"/>
      <c r="AD220" s="716"/>
      <c r="AE220" s="708" t="s">
        <v>43</v>
      </c>
      <c r="AF220" s="709">
        <f>SUM(AF196+AF208)</f>
        <v>0</v>
      </c>
      <c r="AG220" s="1126"/>
      <c r="AH220" s="613">
        <f>P220+T220+X220+AB220+AF220</f>
        <v>0</v>
      </c>
      <c r="AI220" s="1122"/>
      <c r="AJ220" s="1742"/>
      <c r="AK220" s="1741"/>
      <c r="AL220" s="1741"/>
    </row>
    <row r="221" spans="1:39" x14ac:dyDescent="0.3">
      <c r="A221" s="957"/>
      <c r="B221" s="957"/>
      <c r="C221" s="957"/>
      <c r="D221" s="957"/>
      <c r="E221" s="957"/>
      <c r="F221" s="957"/>
      <c r="G221" s="957"/>
      <c r="H221" s="957"/>
      <c r="I221" s="957"/>
      <c r="J221" s="957"/>
      <c r="K221" s="957"/>
      <c r="L221" s="957"/>
      <c r="M221" s="957"/>
      <c r="N221" s="957"/>
      <c r="O221" s="957"/>
      <c r="P221" s="957"/>
      <c r="Q221" s="957"/>
      <c r="R221" s="957"/>
      <c r="S221" s="957"/>
      <c r="T221" s="957"/>
      <c r="U221" s="957"/>
      <c r="V221" s="957"/>
      <c r="W221" s="957"/>
      <c r="X221" s="957"/>
      <c r="Y221" s="957"/>
      <c r="Z221" s="957"/>
      <c r="AA221" s="957"/>
      <c r="AB221" s="957"/>
      <c r="AC221" s="957"/>
      <c r="AD221" s="957"/>
      <c r="AE221" s="957"/>
      <c r="AF221" s="957"/>
      <c r="AG221" s="957"/>
      <c r="AH221" s="957"/>
      <c r="AI221" s="957"/>
      <c r="AJ221" s="957"/>
      <c r="AK221" s="957"/>
    </row>
    <row r="222" spans="1:39" x14ac:dyDescent="0.3">
      <c r="A222" s="957"/>
      <c r="B222" s="957"/>
      <c r="C222" s="957"/>
      <c r="D222" s="957"/>
      <c r="E222" s="957"/>
      <c r="F222" s="957"/>
      <c r="G222" s="957"/>
      <c r="H222" s="957"/>
      <c r="I222" s="957"/>
      <c r="J222" s="957"/>
      <c r="K222" s="957"/>
      <c r="L222" s="957"/>
      <c r="M222" s="957"/>
      <c r="N222" s="957"/>
      <c r="O222" s="957"/>
      <c r="P222" s="957"/>
      <c r="Q222" s="957"/>
      <c r="R222" s="957"/>
      <c r="S222" s="957"/>
      <c r="T222" s="957"/>
      <c r="U222" s="957"/>
      <c r="V222" s="957"/>
      <c r="W222" s="957"/>
      <c r="X222" s="957"/>
      <c r="Y222" s="957"/>
      <c r="Z222" s="957"/>
      <c r="AA222" s="957"/>
      <c r="AB222" s="957"/>
      <c r="AC222" s="957"/>
      <c r="AD222" s="957"/>
      <c r="AE222" s="957"/>
      <c r="AF222" s="957"/>
      <c r="AG222" s="957"/>
      <c r="AH222" s="957"/>
      <c r="AI222" s="957"/>
      <c r="AJ222" s="957"/>
      <c r="AK222" s="957"/>
    </row>
    <row r="223" spans="1:39" x14ac:dyDescent="0.3">
      <c r="A223" s="957"/>
      <c r="B223" s="957"/>
      <c r="C223" s="957"/>
      <c r="D223" s="957"/>
      <c r="E223" s="957"/>
      <c r="F223" s="957"/>
      <c r="G223" s="957"/>
      <c r="H223" s="957"/>
      <c r="I223" s="957"/>
      <c r="J223" s="957"/>
      <c r="K223" s="957"/>
      <c r="L223" s="957"/>
      <c r="M223" s="957"/>
      <c r="N223" s="957"/>
      <c r="O223" s="957"/>
      <c r="P223" s="957"/>
      <c r="Q223" s="957"/>
      <c r="R223" s="957"/>
      <c r="S223" s="957"/>
      <c r="T223" s="957"/>
      <c r="U223" s="957"/>
      <c r="V223" s="957"/>
      <c r="W223" s="957"/>
      <c r="X223" s="957"/>
      <c r="Y223" s="957"/>
      <c r="Z223" s="957"/>
      <c r="AA223" s="957"/>
      <c r="AB223" s="957"/>
      <c r="AC223" s="957"/>
      <c r="AD223" s="957"/>
      <c r="AE223" s="957"/>
      <c r="AF223" s="957"/>
      <c r="AG223" s="957"/>
      <c r="AH223" s="957"/>
      <c r="AI223" s="957"/>
      <c r="AJ223" s="957"/>
      <c r="AK223" s="957"/>
    </row>
    <row r="224" spans="1:39" x14ac:dyDescent="0.3">
      <c r="A224" s="957"/>
      <c r="B224" s="957"/>
      <c r="C224" s="957"/>
      <c r="D224" s="957"/>
      <c r="E224" s="957"/>
      <c r="F224" s="957"/>
      <c r="G224" s="957"/>
      <c r="H224" s="957"/>
      <c r="I224" s="957"/>
      <c r="J224" s="957"/>
      <c r="K224" s="957"/>
      <c r="L224" s="957"/>
      <c r="M224" s="957"/>
      <c r="N224" s="957"/>
      <c r="O224" s="957"/>
      <c r="P224" s="957"/>
      <c r="Q224" s="957"/>
      <c r="R224" s="957"/>
      <c r="S224" s="957"/>
      <c r="T224" s="957"/>
      <c r="U224" s="957"/>
      <c r="V224" s="957"/>
      <c r="W224" s="957"/>
      <c r="X224" s="957"/>
      <c r="Y224" s="957"/>
      <c r="Z224" s="957"/>
      <c r="AA224" s="957"/>
      <c r="AB224" s="957"/>
      <c r="AC224" s="957"/>
      <c r="AD224" s="957"/>
      <c r="AE224" s="957"/>
      <c r="AF224" s="957"/>
      <c r="AG224" s="957"/>
      <c r="AH224" s="957"/>
      <c r="AI224" s="957"/>
      <c r="AJ224" s="957"/>
      <c r="AK224" s="957"/>
    </row>
    <row r="225" spans="1:37" x14ac:dyDescent="0.3">
      <c r="A225" s="957"/>
      <c r="B225" s="957"/>
      <c r="C225" s="957"/>
      <c r="D225" s="957"/>
      <c r="E225" s="957"/>
      <c r="F225" s="957"/>
      <c r="G225" s="957"/>
      <c r="H225" s="957"/>
      <c r="I225" s="957"/>
      <c r="J225" s="957"/>
      <c r="K225" s="957"/>
      <c r="L225" s="957"/>
      <c r="M225" s="957"/>
      <c r="N225" s="957"/>
      <c r="O225" s="957"/>
      <c r="P225" s="957"/>
      <c r="Q225" s="957"/>
      <c r="R225" s="957"/>
      <c r="S225" s="957"/>
      <c r="T225" s="957"/>
      <c r="U225" s="957"/>
      <c r="V225" s="957"/>
      <c r="W225" s="957"/>
      <c r="X225" s="957"/>
      <c r="Y225" s="957"/>
      <c r="Z225" s="957"/>
      <c r="AA225" s="957"/>
      <c r="AB225" s="957"/>
      <c r="AC225" s="957"/>
      <c r="AD225" s="957"/>
      <c r="AE225" s="957"/>
      <c r="AF225" s="957"/>
      <c r="AG225" s="957"/>
      <c r="AH225" s="957"/>
      <c r="AI225" s="957"/>
      <c r="AJ225" s="957"/>
      <c r="AK225" s="957"/>
    </row>
    <row r="226" spans="1:37" x14ac:dyDescent="0.3">
      <c r="A226" s="957"/>
      <c r="B226" s="957"/>
      <c r="C226" s="957"/>
      <c r="D226" s="957"/>
      <c r="E226" s="957"/>
      <c r="F226" s="957"/>
      <c r="G226" s="957"/>
      <c r="H226" s="957"/>
      <c r="I226" s="957"/>
      <c r="J226" s="957"/>
      <c r="K226" s="957"/>
      <c r="L226" s="957"/>
      <c r="M226" s="957"/>
      <c r="N226" s="957"/>
      <c r="O226" s="957"/>
      <c r="P226" s="957"/>
      <c r="Q226" s="957"/>
      <c r="R226" s="957"/>
      <c r="S226" s="957"/>
      <c r="T226" s="957"/>
      <c r="U226" s="957"/>
      <c r="V226" s="957"/>
      <c r="W226" s="957"/>
      <c r="X226" s="957"/>
      <c r="Y226" s="957"/>
      <c r="Z226" s="957"/>
      <c r="AA226" s="957"/>
      <c r="AB226" s="957"/>
      <c r="AC226" s="957"/>
      <c r="AD226" s="957"/>
      <c r="AE226" s="957"/>
      <c r="AF226" s="957"/>
      <c r="AG226" s="957"/>
      <c r="AH226" s="957"/>
      <c r="AI226" s="957"/>
      <c r="AJ226" s="957"/>
      <c r="AK226" s="957"/>
    </row>
    <row r="227" spans="1:37" x14ac:dyDescent="0.3">
      <c r="A227" s="957"/>
      <c r="B227" s="957"/>
      <c r="C227" s="957"/>
      <c r="D227" s="957"/>
      <c r="E227" s="957"/>
      <c r="F227" s="957"/>
      <c r="G227" s="957"/>
      <c r="H227" s="957"/>
      <c r="I227" s="957"/>
      <c r="J227" s="957"/>
      <c r="K227" s="957"/>
      <c r="L227" s="957"/>
      <c r="M227" s="957"/>
      <c r="N227" s="957"/>
      <c r="O227" s="957"/>
      <c r="P227" s="957"/>
      <c r="Q227" s="957"/>
      <c r="R227" s="957"/>
      <c r="S227" s="957"/>
      <c r="T227" s="957"/>
      <c r="U227" s="957"/>
      <c r="V227" s="957"/>
      <c r="W227" s="957"/>
      <c r="X227" s="957"/>
      <c r="Y227" s="957"/>
      <c r="Z227" s="957"/>
      <c r="AA227" s="957"/>
      <c r="AB227" s="957"/>
      <c r="AC227" s="957"/>
      <c r="AD227" s="957"/>
      <c r="AE227" s="957"/>
      <c r="AF227" s="957"/>
      <c r="AG227" s="957"/>
      <c r="AH227" s="957"/>
      <c r="AI227" s="957"/>
      <c r="AJ227" s="957"/>
      <c r="AK227" s="957"/>
    </row>
    <row r="228" spans="1:37" x14ac:dyDescent="0.3">
      <c r="A228" s="957"/>
      <c r="B228" s="957"/>
      <c r="C228" s="957"/>
      <c r="D228" s="957"/>
      <c r="E228" s="957"/>
      <c r="F228" s="957"/>
      <c r="G228" s="957"/>
      <c r="H228" s="957"/>
      <c r="I228" s="957"/>
      <c r="J228" s="957"/>
      <c r="K228" s="957"/>
      <c r="L228" s="957"/>
      <c r="M228" s="957"/>
      <c r="N228" s="957"/>
      <c r="O228" s="957"/>
      <c r="P228" s="957"/>
      <c r="Q228" s="957"/>
      <c r="R228" s="957"/>
      <c r="S228" s="957"/>
      <c r="T228" s="957"/>
      <c r="U228" s="957"/>
      <c r="V228" s="957"/>
      <c r="W228" s="957"/>
      <c r="X228" s="957"/>
      <c r="Y228" s="957"/>
      <c r="Z228" s="957"/>
      <c r="AA228" s="957"/>
      <c r="AB228" s="957"/>
      <c r="AC228" s="957"/>
      <c r="AD228" s="957"/>
      <c r="AE228" s="957"/>
      <c r="AF228" s="957"/>
      <c r="AG228" s="957"/>
      <c r="AH228" s="957"/>
      <c r="AI228" s="957"/>
      <c r="AJ228" s="957"/>
      <c r="AK228" s="957"/>
    </row>
    <row r="229" spans="1:37" x14ac:dyDescent="0.3">
      <c r="A229" s="957"/>
      <c r="B229" s="957"/>
      <c r="C229" s="957"/>
      <c r="D229" s="957"/>
      <c r="E229" s="957"/>
      <c r="F229" s="957"/>
      <c r="G229" s="957"/>
      <c r="H229" s="957"/>
      <c r="I229" s="957"/>
      <c r="J229" s="957"/>
      <c r="K229" s="957"/>
      <c r="L229" s="957"/>
      <c r="M229" s="957"/>
      <c r="N229" s="957"/>
      <c r="O229" s="957"/>
      <c r="P229" s="957"/>
      <c r="Q229" s="957"/>
      <c r="R229" s="957"/>
      <c r="S229" s="957"/>
      <c r="T229" s="957"/>
      <c r="U229" s="957"/>
      <c r="V229" s="957"/>
      <c r="W229" s="957"/>
      <c r="X229" s="957"/>
      <c r="Y229" s="957"/>
      <c r="Z229" s="957"/>
      <c r="AA229" s="957"/>
      <c r="AB229" s="957"/>
      <c r="AC229" s="957"/>
      <c r="AD229" s="957"/>
      <c r="AE229" s="957"/>
      <c r="AF229" s="957"/>
      <c r="AG229" s="957"/>
      <c r="AH229" s="957"/>
      <c r="AI229" s="957"/>
      <c r="AJ229" s="957"/>
      <c r="AK229" s="957"/>
    </row>
    <row r="230" spans="1:37" x14ac:dyDescent="0.3">
      <c r="A230" s="957"/>
      <c r="B230" s="957"/>
      <c r="C230" s="957"/>
      <c r="D230" s="957"/>
      <c r="E230" s="957"/>
      <c r="F230" s="957"/>
      <c r="G230" s="957"/>
      <c r="H230" s="957"/>
      <c r="I230" s="957"/>
      <c r="J230" s="957"/>
      <c r="K230" s="957"/>
      <c r="L230" s="957"/>
      <c r="M230" s="957"/>
      <c r="N230" s="957"/>
      <c r="O230" s="957"/>
      <c r="P230" s="957"/>
      <c r="Q230" s="957"/>
      <c r="R230" s="957"/>
      <c r="S230" s="957"/>
      <c r="T230" s="957"/>
      <c r="U230" s="957"/>
      <c r="V230" s="957"/>
      <c r="W230" s="957"/>
      <c r="X230" s="957"/>
      <c r="Y230" s="957"/>
      <c r="Z230" s="957"/>
      <c r="AA230" s="957"/>
      <c r="AB230" s="957"/>
      <c r="AC230" s="957"/>
      <c r="AD230" s="957"/>
      <c r="AE230" s="957"/>
      <c r="AF230" s="957"/>
      <c r="AG230" s="957"/>
      <c r="AH230" s="957"/>
      <c r="AI230" s="957"/>
      <c r="AJ230" s="957"/>
      <c r="AK230" s="957"/>
    </row>
    <row r="231" spans="1:37" x14ac:dyDescent="0.3">
      <c r="A231" s="957"/>
      <c r="B231" s="957"/>
      <c r="C231" s="957"/>
      <c r="D231" s="957"/>
      <c r="E231" s="957"/>
      <c r="F231" s="957"/>
      <c r="G231" s="957"/>
      <c r="H231" s="957"/>
      <c r="I231" s="957"/>
      <c r="J231" s="957"/>
      <c r="K231" s="957"/>
      <c r="L231" s="957"/>
      <c r="M231" s="957"/>
      <c r="N231" s="957"/>
      <c r="O231" s="957"/>
      <c r="P231" s="957"/>
      <c r="Q231" s="957"/>
      <c r="R231" s="957"/>
      <c r="S231" s="957"/>
      <c r="T231" s="957"/>
      <c r="U231" s="957"/>
      <c r="V231" s="957"/>
      <c r="W231" s="957"/>
      <c r="X231" s="957"/>
      <c r="Y231" s="957"/>
      <c r="Z231" s="957"/>
      <c r="AA231" s="957"/>
      <c r="AB231" s="957"/>
      <c r="AC231" s="957"/>
      <c r="AD231" s="957"/>
      <c r="AE231" s="957"/>
      <c r="AF231" s="957"/>
      <c r="AG231" s="957"/>
      <c r="AH231" s="957"/>
      <c r="AI231" s="957"/>
      <c r="AJ231" s="957"/>
      <c r="AK231" s="957"/>
    </row>
    <row r="232" spans="1:37" x14ac:dyDescent="0.3">
      <c r="A232" s="957"/>
      <c r="B232" s="957"/>
      <c r="C232" s="957"/>
      <c r="D232" s="957"/>
      <c r="E232" s="957"/>
      <c r="F232" s="957"/>
      <c r="G232" s="957"/>
      <c r="H232" s="957"/>
      <c r="I232" s="957"/>
      <c r="J232" s="957"/>
      <c r="K232" s="957"/>
      <c r="L232" s="957"/>
      <c r="M232" s="957"/>
      <c r="N232" s="957"/>
      <c r="O232" s="957"/>
      <c r="P232" s="957"/>
      <c r="Q232" s="957"/>
      <c r="R232" s="957"/>
      <c r="S232" s="957"/>
      <c r="T232" s="957"/>
      <c r="U232" s="957"/>
      <c r="V232" s="957"/>
      <c r="W232" s="957"/>
      <c r="X232" s="957"/>
      <c r="Y232" s="957"/>
      <c r="Z232" s="957"/>
      <c r="AA232" s="957"/>
      <c r="AB232" s="957"/>
      <c r="AC232" s="957"/>
      <c r="AD232" s="957"/>
      <c r="AE232" s="957"/>
      <c r="AF232" s="957"/>
      <c r="AG232" s="957"/>
      <c r="AH232" s="957"/>
      <c r="AI232" s="957"/>
      <c r="AJ232" s="957"/>
      <c r="AK232" s="957"/>
    </row>
    <row r="233" spans="1:37" x14ac:dyDescent="0.3">
      <c r="A233" s="957"/>
      <c r="B233" s="957"/>
      <c r="C233" s="957"/>
      <c r="D233" s="957"/>
      <c r="E233" s="957"/>
      <c r="F233" s="957"/>
      <c r="G233" s="957"/>
      <c r="H233" s="957"/>
      <c r="I233" s="957"/>
      <c r="J233" s="957"/>
      <c r="K233" s="957"/>
      <c r="L233" s="957"/>
      <c r="M233" s="957"/>
      <c r="N233" s="957"/>
      <c r="O233" s="957"/>
      <c r="P233" s="957"/>
      <c r="Q233" s="957"/>
      <c r="R233" s="957"/>
      <c r="S233" s="957"/>
      <c r="T233" s="957"/>
      <c r="U233" s="957"/>
      <c r="V233" s="957"/>
      <c r="W233" s="957"/>
      <c r="X233" s="957"/>
      <c r="Y233" s="957"/>
      <c r="Z233" s="957"/>
      <c r="AA233" s="957"/>
      <c r="AB233" s="957"/>
      <c r="AC233" s="957"/>
      <c r="AD233" s="957"/>
      <c r="AE233" s="957"/>
      <c r="AF233" s="957"/>
      <c r="AG233" s="957"/>
      <c r="AH233" s="957"/>
      <c r="AI233" s="957"/>
      <c r="AJ233" s="957"/>
      <c r="AK233" s="957"/>
    </row>
    <row r="234" spans="1:37" x14ac:dyDescent="0.3">
      <c r="A234" s="957"/>
      <c r="B234" s="957"/>
      <c r="C234" s="957"/>
      <c r="D234" s="957"/>
      <c r="E234" s="957"/>
      <c r="F234" s="957"/>
      <c r="G234" s="957"/>
      <c r="H234" s="957"/>
      <c r="I234" s="957"/>
      <c r="J234" s="957"/>
      <c r="K234" s="957"/>
      <c r="L234" s="957"/>
      <c r="M234" s="957"/>
      <c r="N234" s="957"/>
      <c r="O234" s="957"/>
      <c r="P234" s="957"/>
      <c r="Q234" s="957"/>
      <c r="R234" s="957"/>
      <c r="S234" s="957"/>
      <c r="T234" s="957"/>
      <c r="U234" s="957"/>
      <c r="V234" s="957"/>
      <c r="W234" s="957"/>
      <c r="X234" s="957"/>
      <c r="Y234" s="957"/>
      <c r="Z234" s="957"/>
      <c r="AA234" s="957"/>
      <c r="AB234" s="957"/>
      <c r="AC234" s="957"/>
      <c r="AD234" s="957"/>
      <c r="AE234" s="957"/>
      <c r="AF234" s="957"/>
      <c r="AG234" s="957"/>
      <c r="AH234" s="957"/>
      <c r="AI234" s="957"/>
      <c r="AJ234" s="957"/>
      <c r="AK234" s="957"/>
    </row>
    <row r="235" spans="1:37" x14ac:dyDescent="0.3">
      <c r="A235" s="957"/>
      <c r="B235" s="957"/>
      <c r="C235" s="957"/>
      <c r="D235" s="957"/>
      <c r="E235" s="957"/>
      <c r="F235" s="957"/>
      <c r="G235" s="957"/>
      <c r="H235" s="957"/>
      <c r="I235" s="957"/>
      <c r="J235" s="957"/>
      <c r="K235" s="957"/>
      <c r="L235" s="957"/>
      <c r="M235" s="957"/>
      <c r="N235" s="957"/>
      <c r="O235" s="957"/>
      <c r="P235" s="957"/>
      <c r="Q235" s="957"/>
      <c r="R235" s="957"/>
      <c r="S235" s="957"/>
      <c r="T235" s="957"/>
      <c r="U235" s="957"/>
      <c r="V235" s="957"/>
      <c r="W235" s="957"/>
      <c r="X235" s="957"/>
      <c r="Y235" s="957"/>
      <c r="Z235" s="957"/>
      <c r="AA235" s="957"/>
      <c r="AB235" s="957"/>
      <c r="AC235" s="957"/>
      <c r="AD235" s="957"/>
      <c r="AE235" s="957"/>
      <c r="AF235" s="957"/>
      <c r="AG235" s="957"/>
      <c r="AH235" s="957"/>
      <c r="AI235" s="957"/>
      <c r="AJ235" s="957"/>
      <c r="AK235" s="957"/>
    </row>
    <row r="236" spans="1:37" x14ac:dyDescent="0.3">
      <c r="A236" s="957"/>
      <c r="B236" s="957"/>
      <c r="C236" s="957"/>
      <c r="D236" s="957"/>
      <c r="E236" s="957"/>
      <c r="F236" s="957"/>
      <c r="G236" s="957"/>
      <c r="H236" s="957"/>
      <c r="I236" s="957"/>
      <c r="J236" s="957"/>
      <c r="K236" s="957"/>
      <c r="L236" s="957"/>
      <c r="M236" s="957"/>
      <c r="N236" s="957"/>
      <c r="O236" s="957"/>
      <c r="P236" s="957"/>
      <c r="Q236" s="957"/>
      <c r="R236" s="957"/>
      <c r="S236" s="957"/>
      <c r="T236" s="957"/>
      <c r="U236" s="957"/>
      <c r="V236" s="957"/>
      <c r="W236" s="957"/>
      <c r="X236" s="957"/>
      <c r="Y236" s="957"/>
      <c r="Z236" s="957"/>
      <c r="AA236" s="957"/>
      <c r="AB236" s="957"/>
      <c r="AC236" s="957"/>
      <c r="AD236" s="957"/>
      <c r="AE236" s="957"/>
      <c r="AF236" s="957"/>
      <c r="AG236" s="957"/>
      <c r="AH236" s="957"/>
      <c r="AI236" s="957"/>
      <c r="AJ236" s="957"/>
      <c r="AK236" s="957"/>
    </row>
    <row r="237" spans="1:37" x14ac:dyDescent="0.3">
      <c r="A237" s="957"/>
      <c r="B237" s="957"/>
      <c r="C237" s="957"/>
      <c r="D237" s="957"/>
      <c r="E237" s="957"/>
      <c r="F237" s="957"/>
      <c r="G237" s="957"/>
      <c r="H237" s="957"/>
      <c r="I237" s="957"/>
      <c r="J237" s="957"/>
      <c r="K237" s="957"/>
      <c r="L237" s="957"/>
      <c r="M237" s="957"/>
      <c r="N237" s="957"/>
      <c r="O237" s="957"/>
      <c r="P237" s="957"/>
      <c r="Q237" s="957"/>
      <c r="R237" s="957"/>
      <c r="S237" s="957"/>
      <c r="T237" s="957"/>
      <c r="U237" s="957"/>
      <c r="V237" s="957"/>
      <c r="W237" s="957"/>
      <c r="X237" s="957"/>
      <c r="Y237" s="957"/>
      <c r="Z237" s="957"/>
      <c r="AA237" s="957"/>
      <c r="AB237" s="957"/>
      <c r="AC237" s="957"/>
      <c r="AD237" s="957"/>
      <c r="AE237" s="957"/>
      <c r="AF237" s="957"/>
      <c r="AG237" s="957"/>
      <c r="AH237" s="957"/>
      <c r="AI237" s="957"/>
      <c r="AJ237" s="957"/>
      <c r="AK237" s="957"/>
    </row>
    <row r="238" spans="1:37" x14ac:dyDescent="0.3">
      <c r="A238" s="957"/>
      <c r="B238" s="957"/>
      <c r="C238" s="957"/>
      <c r="D238" s="957"/>
      <c r="E238" s="957"/>
      <c r="F238" s="957"/>
      <c r="G238" s="957"/>
      <c r="H238" s="957"/>
      <c r="I238" s="957"/>
      <c r="J238" s="957"/>
      <c r="K238" s="957"/>
      <c r="L238" s="957"/>
      <c r="M238" s="957"/>
      <c r="N238" s="957"/>
      <c r="O238" s="957"/>
      <c r="P238" s="957"/>
      <c r="Q238" s="957"/>
      <c r="R238" s="957"/>
      <c r="S238" s="957"/>
      <c r="T238" s="957"/>
      <c r="U238" s="957"/>
      <c r="V238" s="957"/>
      <c r="W238" s="957"/>
      <c r="X238" s="957"/>
      <c r="Y238" s="957"/>
      <c r="Z238" s="957"/>
      <c r="AA238" s="957"/>
      <c r="AB238" s="957"/>
      <c r="AC238" s="957"/>
      <c r="AD238" s="957"/>
      <c r="AE238" s="957"/>
      <c r="AF238" s="957"/>
      <c r="AG238" s="957"/>
      <c r="AH238" s="957"/>
      <c r="AI238" s="957"/>
      <c r="AJ238" s="957"/>
      <c r="AK238" s="957"/>
    </row>
    <row r="239" spans="1:37" x14ac:dyDescent="0.3">
      <c r="A239" s="957"/>
      <c r="B239" s="957"/>
      <c r="C239" s="957"/>
      <c r="D239" s="957"/>
      <c r="E239" s="957"/>
      <c r="F239" s="957"/>
      <c r="G239" s="957"/>
      <c r="H239" s="957"/>
      <c r="I239" s="957"/>
      <c r="J239" s="957"/>
      <c r="K239" s="957"/>
      <c r="L239" s="957"/>
      <c r="M239" s="957"/>
      <c r="N239" s="957"/>
      <c r="O239" s="957"/>
      <c r="P239" s="957"/>
      <c r="Q239" s="957"/>
      <c r="R239" s="957"/>
      <c r="S239" s="957"/>
      <c r="T239" s="957"/>
      <c r="U239" s="957"/>
      <c r="V239" s="957"/>
      <c r="W239" s="957"/>
      <c r="X239" s="957"/>
      <c r="Y239" s="957"/>
      <c r="Z239" s="957"/>
      <c r="AA239" s="957"/>
      <c r="AB239" s="957"/>
      <c r="AC239" s="957"/>
      <c r="AD239" s="957"/>
      <c r="AE239" s="957"/>
      <c r="AF239" s="957"/>
      <c r="AG239" s="957"/>
      <c r="AH239" s="957"/>
      <c r="AI239" s="957"/>
      <c r="AJ239" s="957"/>
      <c r="AK239" s="957"/>
    </row>
    <row r="240" spans="1:37" x14ac:dyDescent="0.3">
      <c r="A240" s="957"/>
      <c r="B240" s="957"/>
      <c r="C240" s="957"/>
      <c r="D240" s="957"/>
      <c r="E240" s="957"/>
      <c r="F240" s="957"/>
      <c r="G240" s="957"/>
      <c r="H240" s="957"/>
      <c r="I240" s="957"/>
      <c r="J240" s="957"/>
      <c r="K240" s="957"/>
      <c r="L240" s="957"/>
      <c r="M240" s="957"/>
      <c r="N240" s="957"/>
      <c r="O240" s="957"/>
      <c r="P240" s="957"/>
      <c r="Q240" s="957"/>
      <c r="R240" s="957"/>
      <c r="S240" s="957"/>
      <c r="T240" s="957"/>
      <c r="U240" s="957"/>
      <c r="V240" s="957"/>
      <c r="W240" s="957"/>
      <c r="X240" s="957"/>
      <c r="Y240" s="957"/>
      <c r="Z240" s="957"/>
      <c r="AA240" s="957"/>
      <c r="AB240" s="957"/>
      <c r="AC240" s="957"/>
      <c r="AD240" s="957"/>
      <c r="AE240" s="957"/>
      <c r="AF240" s="957"/>
      <c r="AG240" s="957"/>
      <c r="AH240" s="957"/>
      <c r="AI240" s="957"/>
      <c r="AJ240" s="957"/>
      <c r="AK240" s="957"/>
    </row>
    <row r="241" spans="1:37" x14ac:dyDescent="0.3">
      <c r="A241" s="957"/>
      <c r="B241" s="957"/>
      <c r="C241" s="957"/>
      <c r="D241" s="957"/>
      <c r="E241" s="957"/>
      <c r="F241" s="957"/>
      <c r="G241" s="957"/>
      <c r="H241" s="957"/>
      <c r="I241" s="957"/>
      <c r="J241" s="957"/>
      <c r="K241" s="957"/>
      <c r="L241" s="957"/>
      <c r="M241" s="957"/>
      <c r="N241" s="957"/>
      <c r="O241" s="957"/>
      <c r="P241" s="957"/>
      <c r="Q241" s="957"/>
      <c r="R241" s="957"/>
      <c r="S241" s="957"/>
      <c r="T241" s="957"/>
      <c r="U241" s="957"/>
      <c r="V241" s="957"/>
      <c r="W241" s="957"/>
      <c r="X241" s="957"/>
      <c r="Y241" s="957"/>
      <c r="Z241" s="957"/>
      <c r="AA241" s="957"/>
      <c r="AB241" s="957"/>
      <c r="AC241" s="957"/>
      <c r="AD241" s="957"/>
      <c r="AE241" s="957"/>
      <c r="AF241" s="957"/>
      <c r="AG241" s="957"/>
      <c r="AH241" s="957"/>
      <c r="AI241" s="957"/>
      <c r="AJ241" s="957"/>
      <c r="AK241" s="957"/>
    </row>
  </sheetData>
  <mergeCells count="581">
    <mergeCell ref="AI185:AJ208"/>
    <mergeCell ref="AI210:AJ220"/>
    <mergeCell ref="AH37:AH38"/>
    <mergeCell ref="E70:I70"/>
    <mergeCell ref="D113:L113"/>
    <mergeCell ref="A121:C121"/>
    <mergeCell ref="A113:C113"/>
    <mergeCell ref="D121:L121"/>
    <mergeCell ref="D129:L129"/>
    <mergeCell ref="D186:L186"/>
    <mergeCell ref="H151:L151"/>
    <mergeCell ref="E146:I146"/>
    <mergeCell ref="A157:AH157"/>
    <mergeCell ref="A139:D139"/>
    <mergeCell ref="A141:D141"/>
    <mergeCell ref="E141:I141"/>
    <mergeCell ref="E132:I132"/>
    <mergeCell ref="A152:AH152"/>
    <mergeCell ref="A145:AH145"/>
    <mergeCell ref="A140:AH140"/>
    <mergeCell ref="A178:AH178"/>
    <mergeCell ref="A171:AH171"/>
    <mergeCell ref="A147:I148"/>
    <mergeCell ref="A129:C129"/>
    <mergeCell ref="A60:L60"/>
    <mergeCell ref="K53:L53"/>
    <mergeCell ref="E7:L8"/>
    <mergeCell ref="M7:O7"/>
    <mergeCell ref="P7:Q7"/>
    <mergeCell ref="R7:AJ8"/>
    <mergeCell ref="M8:O8"/>
    <mergeCell ref="P8:Q8"/>
    <mergeCell ref="E9:AH15"/>
    <mergeCell ref="A6:A15"/>
    <mergeCell ref="E6:AJ6"/>
    <mergeCell ref="AI9:AJ15"/>
    <mergeCell ref="AI16:AJ184"/>
    <mergeCell ref="AF50:AF53"/>
    <mergeCell ref="AH50:AH53"/>
    <mergeCell ref="AF56:AF58"/>
    <mergeCell ref="R55:S55"/>
    <mergeCell ref="V55:W55"/>
    <mergeCell ref="Z55:AA55"/>
    <mergeCell ref="AD55:AE55"/>
    <mergeCell ref="AB55:AB58"/>
    <mergeCell ref="X55:X58"/>
    <mergeCell ref="T55:T58"/>
    <mergeCell ref="AD51:AE51"/>
    <mergeCell ref="AD52:AE52"/>
    <mergeCell ref="AD53:AE53"/>
    <mergeCell ref="AD56:AE56"/>
    <mergeCell ref="AD57:AE57"/>
    <mergeCell ref="AD58:AE58"/>
    <mergeCell ref="AD50:AE50"/>
    <mergeCell ref="Z50:AA50"/>
    <mergeCell ref="AB50:AB53"/>
    <mergeCell ref="A1:AH1"/>
    <mergeCell ref="A3:AH3"/>
    <mergeCell ref="N16:P16"/>
    <mergeCell ref="R16:T16"/>
    <mergeCell ref="V16:X16"/>
    <mergeCell ref="Z16:AB16"/>
    <mergeCell ref="AD16:AF16"/>
    <mergeCell ref="A16:J16"/>
    <mergeCell ref="B9:B10"/>
    <mergeCell ref="B13:B14"/>
    <mergeCell ref="C7:D7"/>
    <mergeCell ref="C8:D8"/>
    <mergeCell ref="C9:D10"/>
    <mergeCell ref="C11:D11"/>
    <mergeCell ref="C12:D12"/>
    <mergeCell ref="A4:AH4"/>
    <mergeCell ref="Q5:AJ5"/>
    <mergeCell ref="K5:P5"/>
    <mergeCell ref="A5:J5"/>
    <mergeCell ref="AI1:AJ4"/>
    <mergeCell ref="D19:J19"/>
    <mergeCell ref="D20:J20"/>
    <mergeCell ref="D76:J76"/>
    <mergeCell ref="D77:J77"/>
    <mergeCell ref="D78:J78"/>
    <mergeCell ref="E22:H22"/>
    <mergeCell ref="D29:J29"/>
    <mergeCell ref="D30:J30"/>
    <mergeCell ref="D31:J31"/>
    <mergeCell ref="G23:H23"/>
    <mergeCell ref="G27:H27"/>
    <mergeCell ref="D43:L43"/>
    <mergeCell ref="A21:L21"/>
    <mergeCell ref="K52:L52"/>
    <mergeCell ref="K57:L57"/>
    <mergeCell ref="K58:L58"/>
    <mergeCell ref="D54:I54"/>
    <mergeCell ref="D59:I59"/>
    <mergeCell ref="J55:J57"/>
    <mergeCell ref="A55:I58"/>
    <mergeCell ref="K50:L51"/>
    <mergeCell ref="J50:J52"/>
    <mergeCell ref="D79:J79"/>
    <mergeCell ref="D49:J49"/>
    <mergeCell ref="E72:I72"/>
    <mergeCell ref="D32:J32"/>
    <mergeCell ref="D33:J33"/>
    <mergeCell ref="D34:J34"/>
    <mergeCell ref="D35:J35"/>
    <mergeCell ref="D36:J36"/>
    <mergeCell ref="A37:I37"/>
    <mergeCell ref="C61:L61"/>
    <mergeCell ref="A63:P63"/>
    <mergeCell ref="D64:J64"/>
    <mergeCell ref="D65:J65"/>
    <mergeCell ref="E68:I68"/>
    <mergeCell ref="D74:J74"/>
    <mergeCell ref="D75:J75"/>
    <mergeCell ref="D38:L38"/>
    <mergeCell ref="N50:O50"/>
    <mergeCell ref="P50:P53"/>
    <mergeCell ref="N51:O51"/>
    <mergeCell ref="N52:O52"/>
    <mergeCell ref="J220:M220"/>
    <mergeCell ref="I192:K192"/>
    <mergeCell ref="J196:M196"/>
    <mergeCell ref="I198:AH198"/>
    <mergeCell ref="J214:M214"/>
    <mergeCell ref="J212:M212"/>
    <mergeCell ref="I210:AH210"/>
    <mergeCell ref="I218:K218"/>
    <mergeCell ref="J208:M208"/>
    <mergeCell ref="I206:K206"/>
    <mergeCell ref="AC199:AC208"/>
    <mergeCell ref="AG199:AG208"/>
    <mergeCell ref="Q199:Q208"/>
    <mergeCell ref="Q211:Q220"/>
    <mergeCell ref="U211:U220"/>
    <mergeCell ref="Y211:Y220"/>
    <mergeCell ref="AC211:AC220"/>
    <mergeCell ref="AG211:AG220"/>
    <mergeCell ref="I216:K216"/>
    <mergeCell ref="H219:P219"/>
    <mergeCell ref="R219:T219"/>
    <mergeCell ref="K111:L111"/>
    <mergeCell ref="D81:J81"/>
    <mergeCell ref="C97:M97"/>
    <mergeCell ref="C99:M99"/>
    <mergeCell ref="D93:J93"/>
    <mergeCell ref="D95:J95"/>
    <mergeCell ref="D96:J96"/>
    <mergeCell ref="D83:J83"/>
    <mergeCell ref="D84:J84"/>
    <mergeCell ref="D85:J85"/>
    <mergeCell ref="D86:J86"/>
    <mergeCell ref="D88:J88"/>
    <mergeCell ref="D89:J89"/>
    <mergeCell ref="D90:J90"/>
    <mergeCell ref="D91:J91"/>
    <mergeCell ref="D92:J92"/>
    <mergeCell ref="A82:L82"/>
    <mergeCell ref="A87:L87"/>
    <mergeCell ref="A94:L94"/>
    <mergeCell ref="M74:M96"/>
    <mergeCell ref="D80:J80"/>
    <mergeCell ref="C17:C18"/>
    <mergeCell ref="B17:B18"/>
    <mergeCell ref="D17:L18"/>
    <mergeCell ref="A17:A18"/>
    <mergeCell ref="K108:L108"/>
    <mergeCell ref="K109:L109"/>
    <mergeCell ref="K110:L110"/>
    <mergeCell ref="E107:K107"/>
    <mergeCell ref="J102:L102"/>
    <mergeCell ref="J103:L103"/>
    <mergeCell ref="J104:L104"/>
    <mergeCell ref="J105:L105"/>
    <mergeCell ref="J106:L106"/>
    <mergeCell ref="A102:H106"/>
    <mergeCell ref="A98:AH98"/>
    <mergeCell ref="A107:D111"/>
    <mergeCell ref="D39:J39"/>
    <mergeCell ref="D40:J40"/>
    <mergeCell ref="D41:J41"/>
    <mergeCell ref="D42:J42"/>
    <mergeCell ref="D44:J44"/>
    <mergeCell ref="D45:J45"/>
    <mergeCell ref="D46:J46"/>
    <mergeCell ref="D47:J47"/>
    <mergeCell ref="V123:X123"/>
    <mergeCell ref="Y123:Y127"/>
    <mergeCell ref="Z123:AB123"/>
    <mergeCell ref="AC123:AC127"/>
    <mergeCell ref="AD123:AF123"/>
    <mergeCell ref="AG123:AG127"/>
    <mergeCell ref="J116:L116"/>
    <mergeCell ref="J117:L117"/>
    <mergeCell ref="J118:L118"/>
    <mergeCell ref="J119:L119"/>
    <mergeCell ref="A124:C126"/>
    <mergeCell ref="A120:AH120"/>
    <mergeCell ref="A116:H119"/>
    <mergeCell ref="N114:P115"/>
    <mergeCell ref="R114:T115"/>
    <mergeCell ref="V114:X115"/>
    <mergeCell ref="Z114:AB115"/>
    <mergeCell ref="AD114:AF115"/>
    <mergeCell ref="AH114:AH115"/>
    <mergeCell ref="AG114:AG119"/>
    <mergeCell ref="AC100:AC112"/>
    <mergeCell ref="AG100:AG112"/>
    <mergeCell ref="M16:M21"/>
    <mergeCell ref="M22:M28"/>
    <mergeCell ref="Q22:Q28"/>
    <mergeCell ref="Q16:Q21"/>
    <mergeCell ref="U16:U21"/>
    <mergeCell ref="U22:U28"/>
    <mergeCell ref="Y16:Y21"/>
    <mergeCell ref="AC16:AC21"/>
    <mergeCell ref="AG16:AG21"/>
    <mergeCell ref="AG22:AG28"/>
    <mergeCell ref="AC22:AC28"/>
    <mergeCell ref="Y22:Y28"/>
    <mergeCell ref="N18:P18"/>
    <mergeCell ref="R18:T18"/>
    <mergeCell ref="V18:X18"/>
    <mergeCell ref="Z18:AB18"/>
    <mergeCell ref="AD18:AF18"/>
    <mergeCell ref="AD21:AF21"/>
    <mergeCell ref="N53:O53"/>
    <mergeCell ref="N56:O56"/>
    <mergeCell ref="N57:O57"/>
    <mergeCell ref="N58:O58"/>
    <mergeCell ref="AH56:AH58"/>
    <mergeCell ref="M67:M73"/>
    <mergeCell ref="M64:M66"/>
    <mergeCell ref="Q62:Q66"/>
    <mergeCell ref="Q67:Q73"/>
    <mergeCell ref="N66:P66"/>
    <mergeCell ref="AH62:AH63"/>
    <mergeCell ref="Z21:AB21"/>
    <mergeCell ref="V21:X21"/>
    <mergeCell ref="R21:T21"/>
    <mergeCell ref="N21:P21"/>
    <mergeCell ref="Q29:Q60"/>
    <mergeCell ref="N43:P43"/>
    <mergeCell ref="R37:T38"/>
    <mergeCell ref="V37:X38"/>
    <mergeCell ref="Z37:AB38"/>
    <mergeCell ref="AD37:AF38"/>
    <mergeCell ref="AD43:AF43"/>
    <mergeCell ref="Z43:AB43"/>
    <mergeCell ref="V43:X43"/>
    <mergeCell ref="R43:T43"/>
    <mergeCell ref="Y67:Y73"/>
    <mergeCell ref="AC67:AC73"/>
    <mergeCell ref="AG67:AG73"/>
    <mergeCell ref="U67:U73"/>
    <mergeCell ref="AG74:AG96"/>
    <mergeCell ref="AC74:AC96"/>
    <mergeCell ref="Y74:Y96"/>
    <mergeCell ref="U74:U96"/>
    <mergeCell ref="V56:W56"/>
    <mergeCell ref="V57:W57"/>
    <mergeCell ref="V58:W58"/>
    <mergeCell ref="Z56:AA56"/>
    <mergeCell ref="Z57:AA57"/>
    <mergeCell ref="Z58:AA58"/>
    <mergeCell ref="AG29:AG60"/>
    <mergeCell ref="AG62:AG66"/>
    <mergeCell ref="AC62:AC66"/>
    <mergeCell ref="Y62:Y66"/>
    <mergeCell ref="U62:U66"/>
    <mergeCell ref="R62:T63"/>
    <mergeCell ref="V62:X63"/>
    <mergeCell ref="Z62:AB63"/>
    <mergeCell ref="AD62:AF63"/>
    <mergeCell ref="R66:T66"/>
    <mergeCell ref="V66:X66"/>
    <mergeCell ref="Z66:AB66"/>
    <mergeCell ref="AD66:AF66"/>
    <mergeCell ref="R51:S51"/>
    <mergeCell ref="R52:S52"/>
    <mergeCell ref="R53:S53"/>
    <mergeCell ref="R56:S56"/>
    <mergeCell ref="R57:S57"/>
    <mergeCell ref="R58:S58"/>
    <mergeCell ref="V51:W51"/>
    <mergeCell ref="AD112:AF112"/>
    <mergeCell ref="Q114:Q119"/>
    <mergeCell ref="U114:U119"/>
    <mergeCell ref="Y114:Y119"/>
    <mergeCell ref="AC114:AC119"/>
    <mergeCell ref="M114:M119"/>
    <mergeCell ref="AD100:AF101"/>
    <mergeCell ref="N82:P82"/>
    <mergeCell ref="N87:P87"/>
    <mergeCell ref="R82:T82"/>
    <mergeCell ref="R87:T87"/>
    <mergeCell ref="V82:X82"/>
    <mergeCell ref="Z82:AB82"/>
    <mergeCell ref="AD82:AF82"/>
    <mergeCell ref="V87:X87"/>
    <mergeCell ref="R94:T94"/>
    <mergeCell ref="N94:P94"/>
    <mergeCell ref="Z87:AB87"/>
    <mergeCell ref="V94:X94"/>
    <mergeCell ref="AD87:AF87"/>
    <mergeCell ref="Z94:AB94"/>
    <mergeCell ref="AD94:AF94"/>
    <mergeCell ref="Q74:Q96"/>
    <mergeCell ref="U100:U112"/>
    <mergeCell ref="N100:P101"/>
    <mergeCell ref="R100:T101"/>
    <mergeCell ref="V100:X101"/>
    <mergeCell ref="Z100:AB101"/>
    <mergeCell ref="M100:M112"/>
    <mergeCell ref="Q100:Q112"/>
    <mergeCell ref="N112:P112"/>
    <mergeCell ref="R112:T112"/>
    <mergeCell ref="V112:X112"/>
    <mergeCell ref="Z112:AB112"/>
    <mergeCell ref="Y100:Y112"/>
    <mergeCell ref="A66:L66"/>
    <mergeCell ref="N37:P38"/>
    <mergeCell ref="Y29:Y60"/>
    <mergeCell ref="AC29:AC60"/>
    <mergeCell ref="M29:M60"/>
    <mergeCell ref="K55:L56"/>
    <mergeCell ref="A62:P62"/>
    <mergeCell ref="U29:U60"/>
    <mergeCell ref="D48:J48"/>
    <mergeCell ref="V52:W52"/>
    <mergeCell ref="V53:W53"/>
    <mergeCell ref="Z51:AA51"/>
    <mergeCell ref="Z52:AA52"/>
    <mergeCell ref="Z53:AA53"/>
    <mergeCell ref="V50:W50"/>
    <mergeCell ref="R50:S50"/>
    <mergeCell ref="T50:T53"/>
    <mergeCell ref="X50:X53"/>
    <mergeCell ref="P55:P58"/>
    <mergeCell ref="N55:O55"/>
    <mergeCell ref="A50:I53"/>
    <mergeCell ref="AH100:AH101"/>
    <mergeCell ref="A114:L114"/>
    <mergeCell ref="K124:L124"/>
    <mergeCell ref="K125:L125"/>
    <mergeCell ref="K126:L126"/>
    <mergeCell ref="K127:L127"/>
    <mergeCell ref="D124:E124"/>
    <mergeCell ref="F124:G124"/>
    <mergeCell ref="H124:I124"/>
    <mergeCell ref="D125:E125"/>
    <mergeCell ref="F125:G125"/>
    <mergeCell ref="D126:E126"/>
    <mergeCell ref="F126:I126"/>
    <mergeCell ref="A127:D127"/>
    <mergeCell ref="E127:I127"/>
    <mergeCell ref="A122:AH122"/>
    <mergeCell ref="A123:L123"/>
    <mergeCell ref="M123:M127"/>
    <mergeCell ref="N123:P123"/>
    <mergeCell ref="Q123:Q127"/>
    <mergeCell ref="R123:T123"/>
    <mergeCell ref="U123:U127"/>
    <mergeCell ref="A112:L112"/>
    <mergeCell ref="J139:L139"/>
    <mergeCell ref="A131:L131"/>
    <mergeCell ref="A128:AH128"/>
    <mergeCell ref="K132:L132"/>
    <mergeCell ref="K133:L133"/>
    <mergeCell ref="K134:L134"/>
    <mergeCell ref="K135:L135"/>
    <mergeCell ref="K136:L136"/>
    <mergeCell ref="K137:L137"/>
    <mergeCell ref="K138:L138"/>
    <mergeCell ref="M130:M138"/>
    <mergeCell ref="N130:P131"/>
    <mergeCell ref="R130:T131"/>
    <mergeCell ref="V130:X131"/>
    <mergeCell ref="Z130:AB131"/>
    <mergeCell ref="AD130:AF131"/>
    <mergeCell ref="Q130:Q138"/>
    <mergeCell ref="U130:U138"/>
    <mergeCell ref="Y130:Y138"/>
    <mergeCell ref="AC130:AC138"/>
    <mergeCell ref="U141:U143"/>
    <mergeCell ref="Y141:Y143"/>
    <mergeCell ref="AC141:AC143"/>
    <mergeCell ref="AG141:AG143"/>
    <mergeCell ref="K146:L146"/>
    <mergeCell ref="K147:L147"/>
    <mergeCell ref="K148:L148"/>
    <mergeCell ref="K149:L149"/>
    <mergeCell ref="A142:I143"/>
    <mergeCell ref="AG130:AG138"/>
    <mergeCell ref="AH130:AH131"/>
    <mergeCell ref="K141:L141"/>
    <mergeCell ref="K142:L142"/>
    <mergeCell ref="K143:L143"/>
    <mergeCell ref="M141:M143"/>
    <mergeCell ref="Q141:Q143"/>
    <mergeCell ref="A133:I138"/>
    <mergeCell ref="A132:D132"/>
    <mergeCell ref="Y146:Y150"/>
    <mergeCell ref="AC146:AC150"/>
    <mergeCell ref="AG146:AG150"/>
    <mergeCell ref="A146:D146"/>
    <mergeCell ref="J144:L144"/>
    <mergeCell ref="A149:I150"/>
    <mergeCell ref="K153:L153"/>
    <mergeCell ref="K154:L154"/>
    <mergeCell ref="K155:L155"/>
    <mergeCell ref="Q153:Q155"/>
    <mergeCell ref="U153:U155"/>
    <mergeCell ref="A144:D144"/>
    <mergeCell ref="K150:L150"/>
    <mergeCell ref="M146:M150"/>
    <mergeCell ref="Q146:Q150"/>
    <mergeCell ref="U146:U150"/>
    <mergeCell ref="Y153:Y155"/>
    <mergeCell ref="AC153:AC155"/>
    <mergeCell ref="AG153:AG155"/>
    <mergeCell ref="M153:M155"/>
    <mergeCell ref="A153:D153"/>
    <mergeCell ref="E153:I153"/>
    <mergeCell ref="A154:D155"/>
    <mergeCell ref="E154:I155"/>
    <mergeCell ref="A151:D151"/>
    <mergeCell ref="J156:L156"/>
    <mergeCell ref="A156:D156"/>
    <mergeCell ref="K163:L163"/>
    <mergeCell ref="K164:L164"/>
    <mergeCell ref="K165:L165"/>
    <mergeCell ref="K166:L166"/>
    <mergeCell ref="K167:L167"/>
    <mergeCell ref="K168:L168"/>
    <mergeCell ref="K158:L158"/>
    <mergeCell ref="M158:M160"/>
    <mergeCell ref="E161:L161"/>
    <mergeCell ref="U172:U176"/>
    <mergeCell ref="Y172:Y176"/>
    <mergeCell ref="AC172:AC176"/>
    <mergeCell ref="AG172:AG176"/>
    <mergeCell ref="E172:I172"/>
    <mergeCell ref="E173:I176"/>
    <mergeCell ref="J170:L170"/>
    <mergeCell ref="Q158:Q160"/>
    <mergeCell ref="U158:U160"/>
    <mergeCell ref="Y158:Y160"/>
    <mergeCell ref="AC158:AC160"/>
    <mergeCell ref="I159:L159"/>
    <mergeCell ref="I160:L160"/>
    <mergeCell ref="E158:J158"/>
    <mergeCell ref="E159:H160"/>
    <mergeCell ref="K169:L169"/>
    <mergeCell ref="M163:M169"/>
    <mergeCell ref="Q163:Q169"/>
    <mergeCell ref="U163:U169"/>
    <mergeCell ref="Y163:Y169"/>
    <mergeCell ref="AC163:AC169"/>
    <mergeCell ref="AG163:AG169"/>
    <mergeCell ref="E163:I163"/>
    <mergeCell ref="A172:D172"/>
    <mergeCell ref="J177:L177"/>
    <mergeCell ref="K179:L179"/>
    <mergeCell ref="K180:L180"/>
    <mergeCell ref="K181:L181"/>
    <mergeCell ref="K182:L182"/>
    <mergeCell ref="K183:L183"/>
    <mergeCell ref="M179:M183"/>
    <mergeCell ref="Q179:Q183"/>
    <mergeCell ref="K172:L172"/>
    <mergeCell ref="M172:M176"/>
    <mergeCell ref="Q172:Q176"/>
    <mergeCell ref="K173:L173"/>
    <mergeCell ref="K174:L174"/>
    <mergeCell ref="K175:L175"/>
    <mergeCell ref="K176:L176"/>
    <mergeCell ref="A158:D158"/>
    <mergeCell ref="A159:D160"/>
    <mergeCell ref="A162:AH162"/>
    <mergeCell ref="A163:D163"/>
    <mergeCell ref="A164:I169"/>
    <mergeCell ref="A170:D170"/>
    <mergeCell ref="AG158:AG160"/>
    <mergeCell ref="AD211:AF211"/>
    <mergeCell ref="AD213:AF213"/>
    <mergeCell ref="AD215:AF215"/>
    <mergeCell ref="AD217:AF217"/>
    <mergeCell ref="H217:P217"/>
    <mergeCell ref="E179:I181"/>
    <mergeCell ref="E182:I183"/>
    <mergeCell ref="C185:AH185"/>
    <mergeCell ref="A187:AH187"/>
    <mergeCell ref="Q188:Q196"/>
    <mergeCell ref="U188:U196"/>
    <mergeCell ref="Y188:Y196"/>
    <mergeCell ref="AC188:AC196"/>
    <mergeCell ref="AG188:AG196"/>
    <mergeCell ref="AC179:AC183"/>
    <mergeCell ref="AG179:AG183"/>
    <mergeCell ref="U179:U183"/>
    <mergeCell ref="Y179:Y183"/>
    <mergeCell ref="I194:K194"/>
    <mergeCell ref="J200:M200"/>
    <mergeCell ref="J202:M202"/>
    <mergeCell ref="J188:M188"/>
    <mergeCell ref="I190:M190"/>
    <mergeCell ref="H215:P215"/>
    <mergeCell ref="H211:P211"/>
    <mergeCell ref="R211:T211"/>
    <mergeCell ref="R213:T213"/>
    <mergeCell ref="R215:T215"/>
    <mergeCell ref="R217:T217"/>
    <mergeCell ref="V211:X211"/>
    <mergeCell ref="Z211:AB211"/>
    <mergeCell ref="V213:X213"/>
    <mergeCell ref="V215:X215"/>
    <mergeCell ref="V217:X217"/>
    <mergeCell ref="Z213:AB213"/>
    <mergeCell ref="Z215:AB215"/>
    <mergeCell ref="Z217:AB217"/>
    <mergeCell ref="H189:P189"/>
    <mergeCell ref="H193:P193"/>
    <mergeCell ref="H195:P195"/>
    <mergeCell ref="R191:T191"/>
    <mergeCell ref="R193:T193"/>
    <mergeCell ref="R195:T195"/>
    <mergeCell ref="V201:X201"/>
    <mergeCell ref="V203:X203"/>
    <mergeCell ref="V205:X205"/>
    <mergeCell ref="I204:K204"/>
    <mergeCell ref="H201:P201"/>
    <mergeCell ref="H203:P203"/>
    <mergeCell ref="H205:P205"/>
    <mergeCell ref="R201:T201"/>
    <mergeCell ref="R203:T203"/>
    <mergeCell ref="R205:T205"/>
    <mergeCell ref="A221:AK241"/>
    <mergeCell ref="H199:P199"/>
    <mergeCell ref="R199:T199"/>
    <mergeCell ref="V199:X199"/>
    <mergeCell ref="Z199:AB199"/>
    <mergeCell ref="AD199:AF199"/>
    <mergeCell ref="U199:U208"/>
    <mergeCell ref="Y199:Y208"/>
    <mergeCell ref="H191:P191"/>
    <mergeCell ref="V207:X207"/>
    <mergeCell ref="Z201:AB201"/>
    <mergeCell ref="Z203:AB203"/>
    <mergeCell ref="Z205:AB205"/>
    <mergeCell ref="Z207:AB207"/>
    <mergeCell ref="AD201:AF201"/>
    <mergeCell ref="AD203:AF203"/>
    <mergeCell ref="AD205:AF205"/>
    <mergeCell ref="AD207:AF207"/>
    <mergeCell ref="H207:P207"/>
    <mergeCell ref="R207:T207"/>
    <mergeCell ref="V219:X219"/>
    <mergeCell ref="Z219:AB219"/>
    <mergeCell ref="AD219:AF219"/>
    <mergeCell ref="H213:P213"/>
    <mergeCell ref="H209:AM209"/>
    <mergeCell ref="A173:D177"/>
    <mergeCell ref="A179:D179"/>
    <mergeCell ref="A180:D184"/>
    <mergeCell ref="R189:T189"/>
    <mergeCell ref="V189:X189"/>
    <mergeCell ref="V191:X191"/>
    <mergeCell ref="V193:X193"/>
    <mergeCell ref="V195:X195"/>
    <mergeCell ref="Z189:AB189"/>
    <mergeCell ref="Z191:AB191"/>
    <mergeCell ref="Z193:AB193"/>
    <mergeCell ref="Z195:AB195"/>
    <mergeCell ref="AD189:AF189"/>
    <mergeCell ref="AD191:AF191"/>
    <mergeCell ref="AD193:AF193"/>
    <mergeCell ref="AD195:AF195"/>
    <mergeCell ref="A188:G196"/>
    <mergeCell ref="A197:AH197"/>
    <mergeCell ref="C198:G198"/>
    <mergeCell ref="A199:G220"/>
  </mergeCells>
  <dataValidations disablePrompts="1" count="2">
    <dataValidation type="list" allowBlank="1" showInputMessage="1" showErrorMessage="1" sqref="L192" xr:uid="{07E666D3-5433-4B99-9AA2-3DA346AA4D9A}">
      <formula1>"  -  , 50.5%, 52%, 49%, 26%, 47.5%, 50.5%"</formula1>
    </dataValidation>
    <dataValidation type="list" allowBlank="1" showInputMessage="1" showErrorMessage="1" sqref="K88:K93" xr:uid="{6514D5E5-9376-42EE-8B2C-D8024581EB06}">
      <formula1>" - , Temp/Student, PT, FT, OT"</formula1>
    </dataValidation>
  </dataValidations>
  <hyperlinks>
    <hyperlink ref="D43" r:id="rId1" display="http://www.foundation.csulb.edu/forms/hr002acr.pdf " xr:uid="{00000000-0004-0000-0100-000000000000}"/>
    <hyperlink ref="D43:L43" r:id="rId2" display="*Foundation Salary Rates Located in TAB below OR Link" xr:uid="{71791971-E359-46FD-BF8C-CBDA4FDE9597}"/>
    <hyperlink ref="E127:H127" r:id="rId3" display="Tuition Link" xr:uid="{B876E408-8509-4AA9-9BA6-E8C23BF9A874}"/>
  </hyperlinks>
  <pageMargins left="0.25" right="0.25" top="0.25" bottom="0.25" header="0.3" footer="0.3"/>
  <pageSetup scale="48" fitToHeight="0" orientation="landscape" horizontalDpi="1200" verticalDpi="1200" r:id="rId4"/>
  <ignoredErrors>
    <ignoredError sqref="A74 S184 W184 AA184 AE184 O186 S186 W186 AA186 AE186 O188 S188 W188 AA188 AE188 O190 S190 W190 AA190 AE190 S200 W20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AM123"/>
  <sheetViews>
    <sheetView topLeftCell="A62" zoomScale="80" zoomScaleNormal="80" workbookViewId="0">
      <selection activeCell="C101" sqref="C101:AK101"/>
    </sheetView>
  </sheetViews>
  <sheetFormatPr defaultColWidth="9.109375" defaultRowHeight="13.8" x14ac:dyDescent="0.3"/>
  <cols>
    <col min="1" max="1" width="3.88671875" style="389" customWidth="1"/>
    <col min="2" max="2" width="2.109375" style="389" customWidth="1"/>
    <col min="3" max="14" width="9.109375" style="389"/>
    <col min="15" max="15" width="9.109375" style="389" customWidth="1"/>
    <col min="16" max="17" width="9.109375" style="389"/>
    <col min="18" max="18" width="9.88671875" style="389" bestFit="1" customWidth="1"/>
    <col min="19" max="19" width="0.77734375" style="1412" customWidth="1"/>
    <col min="20" max="21" width="9.109375" style="389"/>
    <col min="22" max="22" width="9.88671875" style="389" bestFit="1" customWidth="1"/>
    <col min="23" max="23" width="0.77734375" style="389" customWidth="1"/>
    <col min="24" max="25" width="9.109375" style="389"/>
    <col min="26" max="26" width="10.44140625" style="389" customWidth="1"/>
    <col min="27" max="27" width="0.88671875" style="389" customWidth="1"/>
    <col min="28" max="29" width="9.109375" style="389"/>
    <col min="30" max="30" width="11.21875" style="389" bestFit="1" customWidth="1"/>
    <col min="31" max="31" width="0.77734375" style="389" customWidth="1"/>
    <col min="32" max="33" width="9.109375" style="389"/>
    <col min="34" max="34" width="11.21875" style="389" bestFit="1" customWidth="1"/>
    <col min="35" max="35" width="0.88671875" style="389" customWidth="1"/>
    <col min="36" max="36" width="19.88671875" style="389" customWidth="1"/>
    <col min="37" max="37" width="40.33203125" style="389" customWidth="1"/>
    <col min="38" max="16384" width="9.109375" style="389"/>
  </cols>
  <sheetData>
    <row r="1" spans="1:37" ht="56.25" customHeight="1" thickBot="1" x14ac:dyDescent="0.35">
      <c r="A1" s="1743" t="s">
        <v>651</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5"/>
      <c r="AK1" s="957"/>
    </row>
    <row r="2" spans="1:37" ht="6.6" customHeight="1" x14ac:dyDescent="0.35">
      <c r="A2" s="1465"/>
      <c r="B2" s="1465"/>
      <c r="C2" s="1465"/>
      <c r="D2" s="1465"/>
      <c r="E2" s="1465"/>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957"/>
    </row>
    <row r="3" spans="1:37" ht="15.75" customHeight="1" x14ac:dyDescent="0.3">
      <c r="A3" s="1521" t="s">
        <v>560</v>
      </c>
      <c r="B3" s="1522"/>
      <c r="C3" s="1522"/>
      <c r="D3" s="1522"/>
      <c r="E3" s="1522"/>
      <c r="F3" s="1522"/>
      <c r="G3" s="1522"/>
      <c r="H3" s="1522"/>
      <c r="I3" s="1522"/>
      <c r="J3" s="1522"/>
      <c r="K3" s="1522"/>
      <c r="L3" s="1522"/>
      <c r="M3" s="1522"/>
      <c r="N3" s="1522"/>
      <c r="O3" s="1522"/>
      <c r="P3" s="1522"/>
      <c r="Q3" s="1522"/>
      <c r="R3" s="1522"/>
      <c r="S3" s="1522"/>
      <c r="T3" s="1522"/>
      <c r="U3" s="1522"/>
      <c r="V3" s="1522"/>
      <c r="W3" s="1522"/>
      <c r="X3" s="1522"/>
      <c r="Y3" s="1522"/>
      <c r="Z3" s="1522"/>
      <c r="AA3" s="1522"/>
      <c r="AB3" s="1522"/>
      <c r="AC3" s="1522"/>
      <c r="AD3" s="1522"/>
      <c r="AE3" s="1522"/>
      <c r="AF3" s="1522"/>
      <c r="AG3" s="1522"/>
      <c r="AH3" s="1522"/>
      <c r="AI3" s="1522"/>
      <c r="AJ3" s="1523"/>
      <c r="AK3" s="957"/>
    </row>
    <row r="4" spans="1:37" ht="9.6" customHeight="1" thickBot="1" x14ac:dyDescent="0.35">
      <c r="A4" s="1461"/>
      <c r="B4" s="1461"/>
      <c r="C4" s="1461"/>
      <c r="D4" s="1461"/>
      <c r="E4" s="1461"/>
      <c r="F4" s="1461"/>
      <c r="G4" s="1461"/>
      <c r="H4" s="1461"/>
      <c r="I4" s="1461"/>
      <c r="J4" s="1461"/>
      <c r="K4" s="1461"/>
      <c r="L4" s="1461"/>
      <c r="M4" s="1461"/>
      <c r="N4" s="1461"/>
      <c r="O4" s="1461"/>
      <c r="P4" s="1462"/>
      <c r="Q4" s="1462"/>
      <c r="R4" s="1462"/>
      <c r="S4" s="1155"/>
      <c r="T4" s="1463"/>
      <c r="U4" s="1463"/>
      <c r="V4" s="1463"/>
      <c r="W4" s="1461"/>
      <c r="X4" s="1463"/>
      <c r="Y4" s="1463"/>
      <c r="Z4" s="1463"/>
      <c r="AA4" s="1461"/>
      <c r="AB4" s="1463"/>
      <c r="AC4" s="1463"/>
      <c r="AD4" s="1463"/>
      <c r="AE4" s="1461"/>
      <c r="AF4" s="1463"/>
      <c r="AG4" s="1463"/>
      <c r="AH4" s="1463"/>
      <c r="AI4" s="1461"/>
      <c r="AJ4" s="1461"/>
      <c r="AK4" s="957"/>
    </row>
    <row r="5" spans="1:37" ht="21.6" customHeight="1" thickBot="1" x14ac:dyDescent="0.35">
      <c r="A5" s="957"/>
      <c r="B5" s="957"/>
      <c r="C5" s="957"/>
      <c r="D5" s="957"/>
      <c r="E5" s="957"/>
      <c r="F5" s="957"/>
      <c r="G5" s="957"/>
      <c r="H5" s="957"/>
      <c r="I5" s="957"/>
      <c r="J5" s="957"/>
      <c r="K5" s="957"/>
      <c r="L5" s="957"/>
      <c r="M5" s="957"/>
      <c r="N5" s="957"/>
      <c r="O5" s="957"/>
      <c r="P5" s="1444" t="str">
        <f>'PROPOSED BUDGET'!Q14</f>
        <v>Project Period Date</v>
      </c>
      <c r="Q5" s="1445"/>
      <c r="R5" s="1446"/>
      <c r="S5" s="1155"/>
      <c r="T5" s="1444" t="str">
        <f>'PROPOSED BUDGET'!U14</f>
        <v>Project Period Date</v>
      </c>
      <c r="U5" s="1445"/>
      <c r="V5" s="1446"/>
      <c r="W5" s="957"/>
      <c r="X5" s="1444" t="str">
        <f>'PROPOSED BUDGET'!Y14</f>
        <v>Project Period Date</v>
      </c>
      <c r="Y5" s="1445"/>
      <c r="Z5" s="1446"/>
      <c r="AA5" s="957"/>
      <c r="AB5" s="1444" t="str">
        <f>'PROPOSED BUDGET'!AC14</f>
        <v>Project Period Date</v>
      </c>
      <c r="AC5" s="1445"/>
      <c r="AD5" s="1446"/>
      <c r="AE5" s="957"/>
      <c r="AF5" s="1444" t="str">
        <f>'PROPOSED BUDGET'!AG14</f>
        <v>Project Period Date</v>
      </c>
      <c r="AG5" s="1445"/>
      <c r="AH5" s="1446"/>
      <c r="AI5" s="957"/>
      <c r="AJ5" s="957"/>
      <c r="AK5" s="957"/>
    </row>
    <row r="6" spans="1:37" ht="4.8" customHeight="1" thickBot="1" x14ac:dyDescent="0.35">
      <c r="A6" s="957"/>
      <c r="B6" s="957"/>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957"/>
      <c r="AF6" s="957"/>
      <c r="AG6" s="957"/>
      <c r="AH6" s="957"/>
      <c r="AI6" s="957"/>
      <c r="AJ6" s="957"/>
      <c r="AK6" s="957"/>
    </row>
    <row r="7" spans="1:37" ht="5.4" customHeight="1" thickBot="1" x14ac:dyDescent="0.35">
      <c r="A7" s="843"/>
      <c r="B7" s="1451"/>
      <c r="C7" s="1456"/>
      <c r="D7" s="1456"/>
      <c r="E7" s="1456"/>
      <c r="F7" s="1456"/>
      <c r="G7" s="1456"/>
      <c r="H7" s="1456"/>
      <c r="I7" s="1456"/>
      <c r="J7" s="1456"/>
      <c r="K7" s="1456"/>
      <c r="L7" s="1456"/>
      <c r="M7" s="1456"/>
      <c r="N7" s="1456"/>
      <c r="O7" s="1456"/>
      <c r="P7" s="1456"/>
      <c r="Q7" s="1456"/>
      <c r="R7" s="1456"/>
      <c r="S7" s="1491"/>
      <c r="T7" s="1457"/>
      <c r="U7" s="1457"/>
      <c r="V7" s="1457"/>
      <c r="W7" s="1438"/>
      <c r="X7" s="1457"/>
      <c r="Y7" s="1457"/>
      <c r="Z7" s="1457"/>
      <c r="AA7" s="1438"/>
      <c r="AB7" s="1457"/>
      <c r="AC7" s="1457"/>
      <c r="AD7" s="1457"/>
      <c r="AE7" s="1438"/>
      <c r="AF7" s="1457"/>
      <c r="AG7" s="1457"/>
      <c r="AH7" s="1457"/>
      <c r="AI7" s="980"/>
      <c r="AJ7" s="430"/>
      <c r="AK7" s="1447"/>
    </row>
    <row r="8" spans="1:37" ht="15" customHeight="1" thickBot="1" x14ac:dyDescent="0.35">
      <c r="A8" s="957"/>
      <c r="B8" s="1452"/>
      <c r="C8" s="1504" t="s">
        <v>76</v>
      </c>
      <c r="D8" s="1503"/>
      <c r="E8" s="1240"/>
      <c r="F8" s="1240"/>
      <c r="G8" s="1240"/>
      <c r="H8" s="1240"/>
      <c r="I8" s="1240"/>
      <c r="J8" s="1240"/>
      <c r="K8" s="1240"/>
      <c r="L8" s="1240"/>
      <c r="M8" s="1240"/>
      <c r="N8" s="1240"/>
      <c r="O8" s="1477"/>
      <c r="P8" s="717" t="s">
        <v>10</v>
      </c>
      <c r="Q8" s="718"/>
      <c r="R8" s="719" t="s">
        <v>11</v>
      </c>
      <c r="S8" s="1492"/>
      <c r="T8" s="720" t="s">
        <v>10</v>
      </c>
      <c r="U8" s="721"/>
      <c r="V8" s="722" t="s">
        <v>12</v>
      </c>
      <c r="W8" s="1439"/>
      <c r="X8" s="723" t="s">
        <v>10</v>
      </c>
      <c r="Y8" s="724"/>
      <c r="Z8" s="725" t="s">
        <v>13</v>
      </c>
      <c r="AA8" s="1439"/>
      <c r="AB8" s="720" t="s">
        <v>10</v>
      </c>
      <c r="AC8" s="721"/>
      <c r="AD8" s="722" t="s">
        <v>14</v>
      </c>
      <c r="AE8" s="1439"/>
      <c r="AF8" s="717" t="s">
        <v>10</v>
      </c>
      <c r="AG8" s="718"/>
      <c r="AH8" s="719" t="s">
        <v>15</v>
      </c>
      <c r="AI8" s="970"/>
      <c r="AJ8" s="397" t="s">
        <v>16</v>
      </c>
      <c r="AK8" s="1448"/>
    </row>
    <row r="9" spans="1:37" ht="6" customHeight="1" x14ac:dyDescent="0.3">
      <c r="A9" s="957"/>
      <c r="B9" s="1452"/>
      <c r="C9" s="1481"/>
      <c r="D9" s="1481"/>
      <c r="E9" s="1481"/>
      <c r="F9" s="1481"/>
      <c r="G9" s="1481"/>
      <c r="H9" s="1481"/>
      <c r="I9" s="1481"/>
      <c r="J9" s="1481"/>
      <c r="K9" s="1481"/>
      <c r="L9" s="1481"/>
      <c r="M9" s="1481"/>
      <c r="N9" s="1481"/>
      <c r="O9" s="1481"/>
      <c r="P9" s="1481"/>
      <c r="Q9" s="1481"/>
      <c r="R9" s="1481"/>
      <c r="S9" s="1492"/>
      <c r="T9" s="980"/>
      <c r="U9" s="980"/>
      <c r="V9" s="980"/>
      <c r="W9" s="1439"/>
      <c r="X9" s="980"/>
      <c r="Y9" s="980"/>
      <c r="Z9" s="980"/>
      <c r="AA9" s="1439"/>
      <c r="AB9" s="980"/>
      <c r="AC9" s="980"/>
      <c r="AD9" s="980"/>
      <c r="AE9" s="1439"/>
      <c r="AF9" s="980"/>
      <c r="AG9" s="980"/>
      <c r="AH9" s="980"/>
      <c r="AI9" s="970"/>
      <c r="AJ9" s="787"/>
      <c r="AK9" s="1448"/>
    </row>
    <row r="10" spans="1:37" s="788" customFormat="1" ht="12.75" customHeight="1" x14ac:dyDescent="0.3">
      <c r="A10" s="957"/>
      <c r="B10" s="1452"/>
      <c r="C10" s="1482" t="s">
        <v>77</v>
      </c>
      <c r="D10" s="1482"/>
      <c r="E10" s="1482"/>
      <c r="F10" s="1757" t="s">
        <v>657</v>
      </c>
      <c r="G10" s="1757"/>
      <c r="H10" s="1757"/>
      <c r="I10" s="1757"/>
      <c r="J10" s="1757"/>
      <c r="K10" s="1757"/>
      <c r="L10" s="1757"/>
      <c r="M10" s="1757"/>
      <c r="N10" s="1757"/>
      <c r="O10" s="1757"/>
      <c r="P10" s="1758"/>
      <c r="Q10" s="795"/>
      <c r="R10" s="1759">
        <v>0</v>
      </c>
      <c r="S10" s="1492"/>
      <c r="T10" s="795"/>
      <c r="U10" s="795"/>
      <c r="V10" s="1759">
        <v>0</v>
      </c>
      <c r="W10" s="1439"/>
      <c r="X10" s="795"/>
      <c r="Y10" s="795"/>
      <c r="Z10" s="1759">
        <v>0</v>
      </c>
      <c r="AA10" s="1439"/>
      <c r="AB10" s="795"/>
      <c r="AC10" s="795"/>
      <c r="AD10" s="1759">
        <v>0</v>
      </c>
      <c r="AE10" s="1439"/>
      <c r="AF10" s="795"/>
      <c r="AG10" s="795"/>
      <c r="AH10" s="1759">
        <v>0</v>
      </c>
      <c r="AI10" s="970"/>
      <c r="AJ10" s="1763">
        <f>R10+V10+Z10+AD10+AH10</f>
        <v>0</v>
      </c>
      <c r="AK10" s="1760" t="s">
        <v>658</v>
      </c>
    </row>
    <row r="11" spans="1:37" ht="6" customHeight="1" x14ac:dyDescent="0.3">
      <c r="A11" s="957"/>
      <c r="B11" s="1452"/>
      <c r="C11" s="1498"/>
      <c r="D11" s="1498"/>
      <c r="E11" s="1498"/>
      <c r="F11" s="1498"/>
      <c r="G11" s="1498"/>
      <c r="H11" s="1498"/>
      <c r="I11" s="1498"/>
      <c r="J11" s="1498"/>
      <c r="K11" s="1498"/>
      <c r="L11" s="1498"/>
      <c r="M11" s="1498"/>
      <c r="N11" s="1498"/>
      <c r="O11" s="1498"/>
      <c r="P11" s="1498"/>
      <c r="Q11" s="1498"/>
      <c r="R11" s="1498"/>
      <c r="S11" s="1492"/>
      <c r="T11" s="970"/>
      <c r="U11" s="970"/>
      <c r="V11" s="970"/>
      <c r="W11" s="1439"/>
      <c r="X11" s="970"/>
      <c r="Y11" s="970"/>
      <c r="Z11" s="970"/>
      <c r="AA11" s="1439"/>
      <c r="AB11" s="970"/>
      <c r="AC11" s="970"/>
      <c r="AD11" s="970"/>
      <c r="AE11" s="1439"/>
      <c r="AF11" s="970"/>
      <c r="AG11" s="970"/>
      <c r="AH11" s="970"/>
      <c r="AI11" s="970"/>
      <c r="AJ11" s="787"/>
      <c r="AK11" s="1760"/>
    </row>
    <row r="12" spans="1:37" ht="14.25" customHeight="1" x14ac:dyDescent="0.3">
      <c r="A12" s="957"/>
      <c r="B12" s="1452"/>
      <c r="C12" s="1482" t="s">
        <v>78</v>
      </c>
      <c r="D12" s="1482"/>
      <c r="E12" s="1482"/>
      <c r="F12" s="1232" t="s">
        <v>553</v>
      </c>
      <c r="G12" s="1232"/>
      <c r="H12" s="1232"/>
      <c r="I12" s="1232"/>
      <c r="J12" s="1232"/>
      <c r="K12" s="1232"/>
      <c r="L12" s="1232"/>
      <c r="M12" s="1232"/>
      <c r="N12" s="1232"/>
      <c r="O12" s="1232"/>
      <c r="P12" s="1499"/>
      <c r="Q12" s="1499"/>
      <c r="R12" s="1500">
        <v>0</v>
      </c>
      <c r="S12" s="1492"/>
      <c r="T12" s="1501"/>
      <c r="U12" s="1501"/>
      <c r="V12" s="1500">
        <v>0</v>
      </c>
      <c r="W12" s="1439"/>
      <c r="X12" s="1502"/>
      <c r="Y12" s="1502"/>
      <c r="Z12" s="1502">
        <v>0</v>
      </c>
      <c r="AA12" s="1439"/>
      <c r="AB12" s="1501"/>
      <c r="AC12" s="1501"/>
      <c r="AD12" s="1500">
        <v>0</v>
      </c>
      <c r="AE12" s="1439"/>
      <c r="AF12" s="1501"/>
      <c r="AG12" s="1501"/>
      <c r="AH12" s="1500">
        <v>0</v>
      </c>
      <c r="AI12" s="970"/>
      <c r="AJ12" s="1771">
        <f>R12+V12+Z12+AD12+AH12</f>
        <v>0</v>
      </c>
      <c r="AK12" s="1760"/>
    </row>
    <row r="13" spans="1:37" ht="6" customHeight="1" x14ac:dyDescent="0.3">
      <c r="A13" s="957"/>
      <c r="B13" s="1452"/>
      <c r="C13" s="1441"/>
      <c r="D13" s="1441"/>
      <c r="E13" s="1441"/>
      <c r="F13" s="1441"/>
      <c r="G13" s="1441"/>
      <c r="H13" s="1441"/>
      <c r="I13" s="1441"/>
      <c r="J13" s="1441"/>
      <c r="K13" s="1441"/>
      <c r="L13" s="1441"/>
      <c r="M13" s="1441"/>
      <c r="N13" s="1441"/>
      <c r="O13" s="1441"/>
      <c r="P13" s="1441"/>
      <c r="Q13" s="1441"/>
      <c r="R13" s="1441"/>
      <c r="S13" s="1492"/>
      <c r="T13" s="1000"/>
      <c r="U13" s="1000"/>
      <c r="V13" s="1000"/>
      <c r="W13" s="1439"/>
      <c r="X13" s="1474"/>
      <c r="Y13" s="1474"/>
      <c r="Z13" s="1474"/>
      <c r="AA13" s="1439"/>
      <c r="AB13" s="1000"/>
      <c r="AC13" s="1000"/>
      <c r="AD13" s="1000"/>
      <c r="AE13" s="1439"/>
      <c r="AF13" s="1000"/>
      <c r="AG13" s="1000"/>
      <c r="AH13" s="1000"/>
      <c r="AI13" s="970"/>
      <c r="AJ13" s="787"/>
      <c r="AK13" s="1760"/>
    </row>
    <row r="14" spans="1:37" x14ac:dyDescent="0.3">
      <c r="A14" s="957"/>
      <c r="B14" s="1452"/>
      <c r="C14" s="1233" t="s">
        <v>145</v>
      </c>
      <c r="D14" s="1234"/>
      <c r="E14" s="1234"/>
      <c r="F14" s="1234"/>
      <c r="G14" s="1234"/>
      <c r="H14" s="1234"/>
      <c r="I14" s="1234"/>
      <c r="J14" s="1234"/>
      <c r="K14" s="1234"/>
      <c r="L14" s="1234"/>
      <c r="M14" s="1234"/>
      <c r="N14" s="1234"/>
      <c r="O14" s="1234"/>
      <c r="P14" s="729"/>
      <c r="Q14" s="730" t="s">
        <v>39</v>
      </c>
      <c r="R14" s="731">
        <f>R10+R12</f>
        <v>0</v>
      </c>
      <c r="S14" s="1492"/>
      <c r="T14" s="732"/>
      <c r="U14" s="730" t="s">
        <v>40</v>
      </c>
      <c r="V14" s="731">
        <f>V10+V12</f>
        <v>0</v>
      </c>
      <c r="W14" s="1439"/>
      <c r="X14" s="732"/>
      <c r="Y14" s="730" t="s">
        <v>41</v>
      </c>
      <c r="Z14" s="731">
        <f>Z10+Z12</f>
        <v>0</v>
      </c>
      <c r="AA14" s="1439"/>
      <c r="AB14" s="732"/>
      <c r="AC14" s="730" t="s">
        <v>42</v>
      </c>
      <c r="AD14" s="731">
        <f>AD10+AD12</f>
        <v>0</v>
      </c>
      <c r="AE14" s="1439"/>
      <c r="AF14" s="732"/>
      <c r="AG14" s="730" t="s">
        <v>43</v>
      </c>
      <c r="AH14" s="731">
        <f>AH10+AH12</f>
        <v>0</v>
      </c>
      <c r="AI14" s="970"/>
      <c r="AJ14" s="733">
        <f>R14+V14+Z14+AD14+AH14</f>
        <v>0</v>
      </c>
      <c r="AK14" s="1760"/>
    </row>
    <row r="15" spans="1:37" ht="4.8" customHeight="1" x14ac:dyDescent="0.3">
      <c r="A15" s="957"/>
      <c r="B15" s="1452"/>
      <c r="C15" s="1454"/>
      <c r="D15" s="1454"/>
      <c r="E15" s="1454"/>
      <c r="F15" s="1454"/>
      <c r="G15" s="1454"/>
      <c r="H15" s="1454"/>
      <c r="I15" s="1454"/>
      <c r="J15" s="1454"/>
      <c r="K15" s="1454"/>
      <c r="L15" s="1454"/>
      <c r="M15" s="1454"/>
      <c r="N15" s="1454"/>
      <c r="O15" s="1454"/>
      <c r="P15" s="1454"/>
      <c r="Q15" s="1454"/>
      <c r="R15" s="1454"/>
      <c r="S15" s="1492"/>
      <c r="T15" s="1458"/>
      <c r="U15" s="1458"/>
      <c r="V15" s="1458"/>
      <c r="W15" s="1439"/>
      <c r="X15" s="1458"/>
      <c r="Y15" s="1458"/>
      <c r="Z15" s="1458"/>
      <c r="AA15" s="1439"/>
      <c r="AB15" s="1458"/>
      <c r="AC15" s="1458"/>
      <c r="AD15" s="1458"/>
      <c r="AE15" s="1439"/>
      <c r="AF15" s="1458"/>
      <c r="AG15" s="1458"/>
      <c r="AH15" s="1458"/>
      <c r="AI15" s="970"/>
      <c r="AJ15" s="794"/>
      <c r="AK15" s="1760"/>
    </row>
    <row r="16" spans="1:37" x14ac:dyDescent="0.3">
      <c r="A16" s="957"/>
      <c r="B16" s="1452"/>
      <c r="C16" s="1235" t="s">
        <v>622</v>
      </c>
      <c r="D16" s="1236"/>
      <c r="E16" s="1236"/>
      <c r="F16" s="1236"/>
      <c r="G16" s="1236"/>
      <c r="H16" s="1236"/>
      <c r="I16" s="1236"/>
      <c r="J16" s="1236"/>
      <c r="K16" s="1236"/>
      <c r="L16" s="1236"/>
      <c r="M16" s="1236"/>
      <c r="N16" s="1236"/>
      <c r="O16" s="1236"/>
      <c r="P16" s="734"/>
      <c r="Q16" s="1755" t="s">
        <v>39</v>
      </c>
      <c r="R16" s="1756">
        <v>0</v>
      </c>
      <c r="S16" s="1492"/>
      <c r="T16" s="736"/>
      <c r="U16" s="1755" t="s">
        <v>40</v>
      </c>
      <c r="V16" s="1756">
        <v>0</v>
      </c>
      <c r="W16" s="1439"/>
      <c r="X16" s="736"/>
      <c r="Y16" s="1755" t="s">
        <v>41</v>
      </c>
      <c r="Z16" s="1756">
        <v>0</v>
      </c>
      <c r="AA16" s="1439"/>
      <c r="AB16" s="736"/>
      <c r="AC16" s="1755" t="s">
        <v>42</v>
      </c>
      <c r="AD16" s="1756">
        <v>0</v>
      </c>
      <c r="AE16" s="1439"/>
      <c r="AF16" s="736"/>
      <c r="AG16" s="1755" t="s">
        <v>43</v>
      </c>
      <c r="AH16" s="1756">
        <v>0</v>
      </c>
      <c r="AI16" s="970"/>
      <c r="AJ16" s="1767">
        <f>R16+V16+Z16+AD16+AH16</f>
        <v>0</v>
      </c>
      <c r="AK16" s="1760"/>
    </row>
    <row r="17" spans="1:37" ht="4.2" customHeight="1" thickBot="1" x14ac:dyDescent="0.35">
      <c r="A17" s="957"/>
      <c r="B17" s="1452"/>
      <c r="C17" s="1455"/>
      <c r="D17" s="1455"/>
      <c r="E17" s="1455"/>
      <c r="F17" s="1455"/>
      <c r="G17" s="1455"/>
      <c r="H17" s="1455"/>
      <c r="I17" s="1455"/>
      <c r="J17" s="1455"/>
      <c r="K17" s="1455"/>
      <c r="L17" s="1455"/>
      <c r="M17" s="1455"/>
      <c r="N17" s="1455"/>
      <c r="O17" s="1455"/>
      <c r="P17" s="1455"/>
      <c r="Q17" s="1455"/>
      <c r="R17" s="1455"/>
      <c r="S17" s="1492"/>
      <c r="T17" s="1459"/>
      <c r="U17" s="1459"/>
      <c r="V17" s="1459"/>
      <c r="W17" s="1439"/>
      <c r="X17" s="1459"/>
      <c r="Y17" s="1459"/>
      <c r="Z17" s="1459"/>
      <c r="AA17" s="1439"/>
      <c r="AB17" s="1459"/>
      <c r="AC17" s="1459"/>
      <c r="AD17" s="1459"/>
      <c r="AE17" s="1439"/>
      <c r="AF17" s="1459"/>
      <c r="AG17" s="1459"/>
      <c r="AH17" s="1459"/>
      <c r="AI17" s="970"/>
      <c r="AJ17" s="787"/>
      <c r="AK17" s="1760"/>
    </row>
    <row r="18" spans="1:37" ht="14.4" thickBot="1" x14ac:dyDescent="0.35">
      <c r="A18" s="957"/>
      <c r="B18" s="1452"/>
      <c r="C18" s="737"/>
      <c r="D18" s="738"/>
      <c r="E18" s="738"/>
      <c r="F18" s="738"/>
      <c r="G18" s="738"/>
      <c r="H18" s="738"/>
      <c r="I18" s="738"/>
      <c r="J18" s="738"/>
      <c r="K18" s="738"/>
      <c r="L18" s="1239" t="s">
        <v>555</v>
      </c>
      <c r="M18" s="1239"/>
      <c r="N18" s="1475"/>
      <c r="O18" s="790">
        <v>0</v>
      </c>
      <c r="P18" s="739"/>
      <c r="Q18" s="740" t="s">
        <v>39</v>
      </c>
      <c r="R18" s="741">
        <f>R16*O18</f>
        <v>0</v>
      </c>
      <c r="S18" s="1492"/>
      <c r="T18" s="739"/>
      <c r="U18" s="740" t="s">
        <v>40</v>
      </c>
      <c r="V18" s="741">
        <f>V16*O18</f>
        <v>0</v>
      </c>
      <c r="W18" s="1439"/>
      <c r="X18" s="739"/>
      <c r="Y18" s="740" t="s">
        <v>41</v>
      </c>
      <c r="Z18" s="741">
        <f>Z16*O18</f>
        <v>0</v>
      </c>
      <c r="AA18" s="1439"/>
      <c r="AB18" s="739"/>
      <c r="AC18" s="740" t="s">
        <v>42</v>
      </c>
      <c r="AD18" s="741">
        <f>AD16*O18</f>
        <v>0</v>
      </c>
      <c r="AE18" s="1439"/>
      <c r="AF18" s="739"/>
      <c r="AG18" s="740" t="s">
        <v>43</v>
      </c>
      <c r="AH18" s="741">
        <f>AH16*O18</f>
        <v>0</v>
      </c>
      <c r="AI18" s="970"/>
      <c r="AJ18" s="742">
        <f>R18+V18+Z18+AD18+AH18</f>
        <v>0</v>
      </c>
      <c r="AK18" s="1760"/>
    </row>
    <row r="19" spans="1:37" ht="4.2" customHeight="1" thickBot="1" x14ac:dyDescent="0.35">
      <c r="A19" s="957"/>
      <c r="B19" s="1452"/>
      <c r="C19" s="1126"/>
      <c r="D19" s="1126"/>
      <c r="E19" s="1126"/>
      <c r="F19" s="1126"/>
      <c r="G19" s="1126"/>
      <c r="H19" s="1126"/>
      <c r="I19" s="1126"/>
      <c r="J19" s="1126"/>
      <c r="K19" s="1126"/>
      <c r="L19" s="1126"/>
      <c r="M19" s="1126"/>
      <c r="N19" s="1126"/>
      <c r="O19" s="1126"/>
      <c r="P19" s="1126"/>
      <c r="Q19" s="1126"/>
      <c r="R19" s="1126"/>
      <c r="S19" s="1492"/>
      <c r="T19" s="1460"/>
      <c r="U19" s="1460"/>
      <c r="V19" s="1460"/>
      <c r="W19" s="1439"/>
      <c r="X19" s="1460"/>
      <c r="Y19" s="1460"/>
      <c r="Z19" s="1460"/>
      <c r="AA19" s="1439"/>
      <c r="AB19" s="1460"/>
      <c r="AC19" s="1460"/>
      <c r="AD19" s="1460"/>
      <c r="AE19" s="1439"/>
      <c r="AF19" s="1460"/>
      <c r="AG19" s="1460"/>
      <c r="AH19" s="1460"/>
      <c r="AI19" s="970"/>
      <c r="AJ19" s="794"/>
      <c r="AK19" s="1760"/>
    </row>
    <row r="20" spans="1:37" s="395" customFormat="1" ht="12.6" customHeight="1" thickBot="1" x14ac:dyDescent="0.3">
      <c r="A20" s="957"/>
      <c r="B20" s="1452"/>
      <c r="C20" s="1467"/>
      <c r="D20" s="1468"/>
      <c r="E20" s="1468"/>
      <c r="F20" s="1468"/>
      <c r="G20" s="1468"/>
      <c r="H20" s="1468"/>
      <c r="I20" s="1468"/>
      <c r="J20" s="1466" t="s">
        <v>552</v>
      </c>
      <c r="K20" s="1466"/>
      <c r="L20" s="1466"/>
      <c r="M20" s="1466"/>
      <c r="N20" s="1466"/>
      <c r="O20" s="1466"/>
      <c r="P20" s="1469"/>
      <c r="Q20" s="1470" t="s">
        <v>39</v>
      </c>
      <c r="R20" s="1471">
        <f>R14+R18</f>
        <v>0</v>
      </c>
      <c r="S20" s="1494"/>
      <c r="T20" s="1468"/>
      <c r="U20" s="1470" t="s">
        <v>40</v>
      </c>
      <c r="V20" s="1471">
        <f>V14+V18</f>
        <v>0</v>
      </c>
      <c r="W20" s="1496"/>
      <c r="X20" s="1468"/>
      <c r="Y20" s="1470" t="s">
        <v>41</v>
      </c>
      <c r="Z20" s="1471">
        <f>Z14+Z18</f>
        <v>0</v>
      </c>
      <c r="AA20" s="1496"/>
      <c r="AB20" s="1468"/>
      <c r="AC20" s="1470" t="s">
        <v>42</v>
      </c>
      <c r="AD20" s="1471">
        <f>AD14+AD18</f>
        <v>0</v>
      </c>
      <c r="AE20" s="1496"/>
      <c r="AF20" s="1468"/>
      <c r="AG20" s="1470" t="s">
        <v>43</v>
      </c>
      <c r="AH20" s="1471">
        <f>AH14+AH18</f>
        <v>0</v>
      </c>
      <c r="AI20" s="981"/>
      <c r="AJ20" s="1472">
        <f>R20+V20+Z20+AD20+AH20</f>
        <v>0</v>
      </c>
      <c r="AK20" s="1760"/>
    </row>
    <row r="21" spans="1:37" ht="5.4" customHeight="1" thickBot="1" x14ac:dyDescent="0.35">
      <c r="A21" s="957"/>
      <c r="B21" s="1453"/>
      <c r="C21" s="1450"/>
      <c r="D21" s="1450"/>
      <c r="E21" s="1450"/>
      <c r="F21" s="1450"/>
      <c r="G21" s="1450"/>
      <c r="H21" s="1450"/>
      <c r="I21" s="1450"/>
      <c r="J21" s="1450"/>
      <c r="K21" s="1450"/>
      <c r="L21" s="1450"/>
      <c r="M21" s="1450"/>
      <c r="N21" s="1450"/>
      <c r="O21" s="1450"/>
      <c r="P21" s="1450"/>
      <c r="Q21" s="1450"/>
      <c r="R21" s="1450"/>
      <c r="S21" s="1450"/>
      <c r="T21" s="1450"/>
      <c r="U21" s="1450"/>
      <c r="V21" s="1450"/>
      <c r="W21" s="1450"/>
      <c r="X21" s="1450"/>
      <c r="Y21" s="1450"/>
      <c r="Z21" s="1450"/>
      <c r="AA21" s="1450"/>
      <c r="AB21" s="1450"/>
      <c r="AC21" s="1450"/>
      <c r="AD21" s="1450"/>
      <c r="AE21" s="1450"/>
      <c r="AF21" s="1450"/>
      <c r="AG21" s="1450"/>
      <c r="AH21" s="1450"/>
      <c r="AI21" s="1450"/>
      <c r="AJ21" s="1450"/>
      <c r="AK21" s="1761"/>
    </row>
    <row r="22" spans="1:37" ht="28.8" customHeight="1" thickBot="1" x14ac:dyDescent="0.35">
      <c r="A22" s="957"/>
      <c r="B22" s="1046"/>
      <c r="C22" s="1046"/>
      <c r="D22" s="1046"/>
      <c r="E22" s="1046"/>
      <c r="F22" s="1046"/>
      <c r="G22" s="1046"/>
      <c r="H22" s="1046"/>
      <c r="I22" s="1046"/>
      <c r="J22" s="1046"/>
      <c r="K22" s="1046"/>
      <c r="L22" s="1046"/>
      <c r="M22" s="1046"/>
      <c r="N22" s="1046"/>
      <c r="O22" s="1046"/>
      <c r="P22" s="1046"/>
      <c r="Q22" s="1046"/>
      <c r="R22" s="1046"/>
      <c r="S22" s="1046"/>
      <c r="T22" s="1046"/>
      <c r="U22" s="1046"/>
      <c r="V22" s="1046"/>
      <c r="W22" s="1046"/>
      <c r="X22" s="1046"/>
      <c r="Y22" s="1046"/>
      <c r="Z22" s="1046"/>
      <c r="AA22" s="1046"/>
      <c r="AB22" s="1046"/>
      <c r="AC22" s="1046"/>
      <c r="AD22" s="1046"/>
      <c r="AE22" s="1046"/>
      <c r="AF22" s="1046"/>
      <c r="AG22" s="1046"/>
      <c r="AH22" s="1046"/>
      <c r="AI22" s="1046"/>
      <c r="AJ22" s="1046"/>
      <c r="AK22" s="1046"/>
    </row>
    <row r="23" spans="1:37" ht="7.2" customHeight="1" thickBot="1" x14ac:dyDescent="0.35">
      <c r="A23" s="957"/>
      <c r="B23" s="1451"/>
      <c r="C23" s="1478"/>
      <c r="D23" s="1478"/>
      <c r="E23" s="1478"/>
      <c r="F23" s="1478"/>
      <c r="G23" s="1478"/>
      <c r="H23" s="1478"/>
      <c r="I23" s="1478"/>
      <c r="J23" s="1478"/>
      <c r="K23" s="1478"/>
      <c r="L23" s="1478"/>
      <c r="M23" s="1478"/>
      <c r="N23" s="1478"/>
      <c r="O23" s="1478"/>
      <c r="P23" s="1478"/>
      <c r="Q23" s="1478"/>
      <c r="R23" s="1478"/>
      <c r="S23" s="1491"/>
      <c r="T23" s="1457"/>
      <c r="U23" s="1457"/>
      <c r="V23" s="1457"/>
      <c r="W23" s="1438"/>
      <c r="X23" s="1457"/>
      <c r="Y23" s="1457"/>
      <c r="Z23" s="1457"/>
      <c r="AA23" s="1438"/>
      <c r="AB23" s="1457"/>
      <c r="AC23" s="1457"/>
      <c r="AD23" s="1457"/>
      <c r="AE23" s="1438"/>
      <c r="AF23" s="1457"/>
      <c r="AG23" s="1457"/>
      <c r="AH23" s="1457"/>
      <c r="AI23" s="980"/>
      <c r="AJ23" s="1479"/>
      <c r="AK23" s="1447"/>
    </row>
    <row r="24" spans="1:37" ht="15" customHeight="1" thickBot="1" x14ac:dyDescent="0.35">
      <c r="A24" s="957"/>
      <c r="B24" s="1452"/>
      <c r="C24" s="1505" t="s">
        <v>79</v>
      </c>
      <c r="D24" s="1506"/>
      <c r="E24" s="1241"/>
      <c r="F24" s="1241"/>
      <c r="G24" s="1241"/>
      <c r="H24" s="1241"/>
      <c r="I24" s="1241"/>
      <c r="J24" s="1241"/>
      <c r="K24" s="1241"/>
      <c r="L24" s="1241"/>
      <c r="M24" s="1241"/>
      <c r="N24" s="1241"/>
      <c r="O24" s="1476"/>
      <c r="P24" s="749" t="s">
        <v>10</v>
      </c>
      <c r="Q24" s="750"/>
      <c r="R24" s="751" t="s">
        <v>11</v>
      </c>
      <c r="S24" s="1492"/>
      <c r="T24" s="752" t="s">
        <v>10</v>
      </c>
      <c r="U24" s="753"/>
      <c r="V24" s="754" t="s">
        <v>12</v>
      </c>
      <c r="W24" s="1439"/>
      <c r="X24" s="755" t="s">
        <v>10</v>
      </c>
      <c r="Y24" s="756"/>
      <c r="Z24" s="757" t="s">
        <v>13</v>
      </c>
      <c r="AA24" s="1439"/>
      <c r="AB24" s="752" t="s">
        <v>10</v>
      </c>
      <c r="AC24" s="753"/>
      <c r="AD24" s="754" t="s">
        <v>14</v>
      </c>
      <c r="AE24" s="1439"/>
      <c r="AF24" s="749" t="s">
        <v>10</v>
      </c>
      <c r="AG24" s="750"/>
      <c r="AH24" s="751" t="s">
        <v>15</v>
      </c>
      <c r="AI24" s="970"/>
      <c r="AJ24" s="397" t="s">
        <v>16</v>
      </c>
      <c r="AK24" s="1448"/>
    </row>
    <row r="25" spans="1:37" ht="6" customHeight="1" x14ac:dyDescent="0.3">
      <c r="A25" s="957"/>
      <c r="B25" s="1452"/>
      <c r="C25" s="1480"/>
      <c r="D25" s="1480"/>
      <c r="E25" s="1480"/>
      <c r="F25" s="1480"/>
      <c r="G25" s="1480"/>
      <c r="H25" s="1480"/>
      <c r="I25" s="1480"/>
      <c r="J25" s="1480"/>
      <c r="K25" s="1480"/>
      <c r="L25" s="1480"/>
      <c r="M25" s="1480"/>
      <c r="N25" s="1480"/>
      <c r="O25" s="1480"/>
      <c r="P25" s="1480"/>
      <c r="Q25" s="1480"/>
      <c r="R25" s="1480"/>
      <c r="S25" s="1492"/>
      <c r="T25" s="1174"/>
      <c r="U25" s="1174"/>
      <c r="V25" s="1174"/>
      <c r="W25" s="1439"/>
      <c r="X25" s="1174"/>
      <c r="Y25" s="1174"/>
      <c r="Z25" s="1174"/>
      <c r="AA25" s="1439"/>
      <c r="AB25" s="1174"/>
      <c r="AC25" s="1174"/>
      <c r="AD25" s="1174"/>
      <c r="AE25" s="1439"/>
      <c r="AF25" s="1174"/>
      <c r="AG25" s="1174"/>
      <c r="AH25" s="1174"/>
      <c r="AI25" s="970"/>
      <c r="AJ25" s="941"/>
      <c r="AK25" s="1448"/>
    </row>
    <row r="26" spans="1:37" s="395" customFormat="1" ht="13.8" customHeight="1" x14ac:dyDescent="0.25">
      <c r="A26" s="957"/>
      <c r="B26" s="1452"/>
      <c r="C26" s="1482" t="s">
        <v>77</v>
      </c>
      <c r="D26" s="1482"/>
      <c r="E26" s="1482"/>
      <c r="F26" s="1764" t="s">
        <v>657</v>
      </c>
      <c r="G26" s="1764"/>
      <c r="H26" s="1764"/>
      <c r="I26" s="1764"/>
      <c r="J26" s="1764"/>
      <c r="K26" s="1764"/>
      <c r="L26" s="1764"/>
      <c r="M26" s="1764"/>
      <c r="N26" s="1764"/>
      <c r="O26" s="1764"/>
      <c r="P26" s="1483"/>
      <c r="Q26" s="1483"/>
      <c r="R26" s="1766">
        <v>0</v>
      </c>
      <c r="S26" s="1492"/>
      <c r="T26" s="1483"/>
      <c r="U26" s="1483"/>
      <c r="V26" s="1766">
        <v>0</v>
      </c>
      <c r="W26" s="1439"/>
      <c r="X26" s="1483"/>
      <c r="Y26" s="1483"/>
      <c r="Z26" s="1766">
        <v>0</v>
      </c>
      <c r="AA26" s="1439"/>
      <c r="AB26" s="1483"/>
      <c r="AC26" s="1483"/>
      <c r="AD26" s="1766">
        <v>0</v>
      </c>
      <c r="AE26" s="1439"/>
      <c r="AF26" s="1483"/>
      <c r="AG26" s="1483"/>
      <c r="AH26" s="1766">
        <v>0</v>
      </c>
      <c r="AI26" s="970"/>
      <c r="AJ26" s="1768">
        <f>R26+V26+Z26+AD26+AH26</f>
        <v>0</v>
      </c>
      <c r="AK26" s="1762" t="s">
        <v>658</v>
      </c>
    </row>
    <row r="27" spans="1:37" ht="7.2" customHeight="1" x14ac:dyDescent="0.3">
      <c r="A27" s="957"/>
      <c r="B27" s="1452"/>
      <c r="C27" s="1480"/>
      <c r="D27" s="1480"/>
      <c r="E27" s="1480"/>
      <c r="F27" s="1480"/>
      <c r="G27" s="1480"/>
      <c r="H27" s="1480"/>
      <c r="I27" s="1480"/>
      <c r="J27" s="1480"/>
      <c r="K27" s="1480"/>
      <c r="L27" s="1480"/>
      <c r="M27" s="1480"/>
      <c r="N27" s="1480"/>
      <c r="O27" s="1480"/>
      <c r="P27" s="1480"/>
      <c r="Q27" s="1480"/>
      <c r="R27" s="1480"/>
      <c r="S27" s="1492"/>
      <c r="T27" s="970"/>
      <c r="U27" s="970"/>
      <c r="V27" s="970"/>
      <c r="W27" s="1439"/>
      <c r="X27" s="970"/>
      <c r="Y27" s="970"/>
      <c r="Z27" s="970"/>
      <c r="AA27" s="1439"/>
      <c r="AB27" s="970"/>
      <c r="AC27" s="970"/>
      <c r="AD27" s="970"/>
      <c r="AE27" s="1439"/>
      <c r="AF27" s="970"/>
      <c r="AG27" s="970"/>
      <c r="AH27" s="970"/>
      <c r="AI27" s="970"/>
      <c r="AJ27" s="787"/>
      <c r="AK27" s="1448"/>
    </row>
    <row r="28" spans="1:37" s="395" customFormat="1" ht="12.6" customHeight="1" x14ac:dyDescent="0.3">
      <c r="A28" s="957"/>
      <c r="B28" s="1452"/>
      <c r="C28" s="1482" t="s">
        <v>78</v>
      </c>
      <c r="D28" s="1482"/>
      <c r="E28" s="1482"/>
      <c r="F28" s="1484" t="s">
        <v>553</v>
      </c>
      <c r="G28" s="1485"/>
      <c r="H28" s="1485"/>
      <c r="I28" s="1485"/>
      <c r="J28" s="1485"/>
      <c r="K28" s="1485"/>
      <c r="L28" s="1485"/>
      <c r="M28" s="1485"/>
      <c r="N28" s="1485"/>
      <c r="O28" s="1485"/>
      <c r="P28" s="1486"/>
      <c r="Q28" s="1487"/>
      <c r="R28" s="1488">
        <v>0</v>
      </c>
      <c r="S28" s="1492"/>
      <c r="T28" s="1487"/>
      <c r="U28" s="1487"/>
      <c r="V28" s="1488">
        <v>0</v>
      </c>
      <c r="W28" s="1439"/>
      <c r="X28" s="1487"/>
      <c r="Y28" s="1487"/>
      <c r="Z28" s="1488">
        <v>0</v>
      </c>
      <c r="AA28" s="1439"/>
      <c r="AB28" s="1487"/>
      <c r="AC28" s="1487"/>
      <c r="AD28" s="1488">
        <v>0</v>
      </c>
      <c r="AE28" s="1439"/>
      <c r="AF28" s="1487"/>
      <c r="AG28" s="1487"/>
      <c r="AH28" s="1488">
        <v>0</v>
      </c>
      <c r="AI28" s="970"/>
      <c r="AJ28" s="1771">
        <f>R28+V28+Z28+AD28+AH28</f>
        <v>0</v>
      </c>
      <c r="AK28" s="1448"/>
    </row>
    <row r="29" spans="1:37" ht="6" customHeight="1" x14ac:dyDescent="0.3">
      <c r="A29" s="957"/>
      <c r="B29" s="1452"/>
      <c r="C29" s="1480"/>
      <c r="D29" s="1480"/>
      <c r="E29" s="1480"/>
      <c r="F29" s="1480"/>
      <c r="G29" s="1480"/>
      <c r="H29" s="1480"/>
      <c r="I29" s="1480"/>
      <c r="J29" s="1480"/>
      <c r="K29" s="1480"/>
      <c r="L29" s="1480"/>
      <c r="M29" s="1480"/>
      <c r="N29" s="1480"/>
      <c r="O29" s="1480"/>
      <c r="P29" s="1480"/>
      <c r="Q29" s="1480"/>
      <c r="R29" s="1480"/>
      <c r="S29" s="1492"/>
      <c r="T29" s="1131"/>
      <c r="U29" s="1131"/>
      <c r="V29" s="1131"/>
      <c r="W29" s="1439"/>
      <c r="X29" s="1131"/>
      <c r="Y29" s="1131"/>
      <c r="Z29" s="1131"/>
      <c r="AA29" s="1439"/>
      <c r="AB29" s="1131"/>
      <c r="AC29" s="1131"/>
      <c r="AD29" s="1131"/>
      <c r="AE29" s="1439"/>
      <c r="AF29" s="1131"/>
      <c r="AG29" s="1131"/>
      <c r="AH29" s="1131"/>
      <c r="AI29" s="970"/>
      <c r="AJ29" s="941"/>
      <c r="AK29" s="1448"/>
    </row>
    <row r="30" spans="1:37" x14ac:dyDescent="0.3">
      <c r="A30" s="957"/>
      <c r="B30" s="1452"/>
      <c r="C30" s="1233" t="s">
        <v>145</v>
      </c>
      <c r="D30" s="1234"/>
      <c r="E30" s="1234"/>
      <c r="F30" s="1234"/>
      <c r="G30" s="1234"/>
      <c r="H30" s="1234"/>
      <c r="I30" s="1234"/>
      <c r="J30" s="1234"/>
      <c r="K30" s="1234"/>
      <c r="L30" s="1234"/>
      <c r="M30" s="1234"/>
      <c r="N30" s="1234"/>
      <c r="O30" s="1234"/>
      <c r="P30" s="729"/>
      <c r="Q30" s="730" t="s">
        <v>39</v>
      </c>
      <c r="R30" s="731">
        <f>R26+R28</f>
        <v>0</v>
      </c>
      <c r="S30" s="1492"/>
      <c r="T30" s="732"/>
      <c r="U30" s="730" t="s">
        <v>40</v>
      </c>
      <c r="V30" s="731">
        <f>V26+V28</f>
        <v>0</v>
      </c>
      <c r="W30" s="1439"/>
      <c r="X30" s="732"/>
      <c r="Y30" s="730" t="s">
        <v>41</v>
      </c>
      <c r="Z30" s="731">
        <f>Z26+Z28</f>
        <v>0</v>
      </c>
      <c r="AA30" s="1439"/>
      <c r="AB30" s="732"/>
      <c r="AC30" s="730" t="s">
        <v>42</v>
      </c>
      <c r="AD30" s="731">
        <f>AD26+AD28</f>
        <v>0</v>
      </c>
      <c r="AE30" s="1439"/>
      <c r="AF30" s="732"/>
      <c r="AG30" s="730" t="s">
        <v>43</v>
      </c>
      <c r="AH30" s="731">
        <f>AH26+AH28</f>
        <v>0</v>
      </c>
      <c r="AI30" s="970"/>
      <c r="AJ30" s="733">
        <f>R30+V30+Z30+AD30+AH30</f>
        <v>0</v>
      </c>
      <c r="AK30" s="1448"/>
    </row>
    <row r="31" spans="1:37" ht="7.8" customHeight="1" x14ac:dyDescent="0.3">
      <c r="A31" s="957"/>
      <c r="B31" s="1452"/>
      <c r="C31" s="1480"/>
      <c r="D31" s="1480"/>
      <c r="E31" s="1480"/>
      <c r="F31" s="1480"/>
      <c r="G31" s="1480"/>
      <c r="H31" s="1480"/>
      <c r="I31" s="1480"/>
      <c r="J31" s="1480"/>
      <c r="K31" s="1480"/>
      <c r="L31" s="1480"/>
      <c r="M31" s="1480"/>
      <c r="N31" s="1480"/>
      <c r="O31" s="1480"/>
      <c r="P31" s="1480"/>
      <c r="Q31" s="1480"/>
      <c r="R31" s="1480"/>
      <c r="S31" s="1492"/>
      <c r="T31" s="992"/>
      <c r="U31" s="992"/>
      <c r="V31" s="992"/>
      <c r="W31" s="1439"/>
      <c r="X31" s="992"/>
      <c r="Y31" s="992"/>
      <c r="Z31" s="992"/>
      <c r="AA31" s="1439"/>
      <c r="AB31" s="992"/>
      <c r="AC31" s="992"/>
      <c r="AD31" s="992"/>
      <c r="AE31" s="1439"/>
      <c r="AF31" s="992"/>
      <c r="AG31" s="992"/>
      <c r="AH31" s="992"/>
      <c r="AI31" s="970"/>
      <c r="AJ31" s="794"/>
      <c r="AK31" s="1448"/>
    </row>
    <row r="32" spans="1:37" x14ac:dyDescent="0.3">
      <c r="A32" s="957"/>
      <c r="B32" s="1452"/>
      <c r="C32" s="1235" t="s">
        <v>622</v>
      </c>
      <c r="D32" s="1236"/>
      <c r="E32" s="1236"/>
      <c r="F32" s="1236"/>
      <c r="G32" s="1236"/>
      <c r="H32" s="1236"/>
      <c r="I32" s="1236"/>
      <c r="J32" s="1236"/>
      <c r="K32" s="1236"/>
      <c r="L32" s="1236"/>
      <c r="M32" s="1236"/>
      <c r="N32" s="1236"/>
      <c r="O32" s="1236"/>
      <c r="P32" s="734"/>
      <c r="Q32" s="1755" t="s">
        <v>39</v>
      </c>
      <c r="R32" s="1756">
        <v>0</v>
      </c>
      <c r="S32" s="1492"/>
      <c r="T32" s="736"/>
      <c r="U32" s="1755" t="s">
        <v>40</v>
      </c>
      <c r="V32" s="1756">
        <v>0</v>
      </c>
      <c r="W32" s="1439"/>
      <c r="X32" s="736"/>
      <c r="Y32" s="1755" t="s">
        <v>41</v>
      </c>
      <c r="Z32" s="1756">
        <v>0</v>
      </c>
      <c r="AA32" s="1439"/>
      <c r="AB32" s="736"/>
      <c r="AC32" s="1755" t="s">
        <v>42</v>
      </c>
      <c r="AD32" s="1756">
        <v>0</v>
      </c>
      <c r="AE32" s="1439"/>
      <c r="AF32" s="736"/>
      <c r="AG32" s="1755" t="s">
        <v>43</v>
      </c>
      <c r="AH32" s="1756">
        <v>0</v>
      </c>
      <c r="AI32" s="970"/>
      <c r="AJ32" s="1767">
        <f>R32+V32+Z32+AD32+AH32</f>
        <v>0</v>
      </c>
      <c r="AK32" s="1448"/>
    </row>
    <row r="33" spans="1:37" ht="6.6" customHeight="1" x14ac:dyDescent="0.3">
      <c r="A33" s="957"/>
      <c r="B33" s="1452"/>
      <c r="C33" s="1481"/>
      <c r="D33" s="1481"/>
      <c r="E33" s="1481"/>
      <c r="F33" s="1481"/>
      <c r="G33" s="1481"/>
      <c r="H33" s="1481"/>
      <c r="I33" s="1481"/>
      <c r="J33" s="1481"/>
      <c r="K33" s="1481"/>
      <c r="L33" s="1481"/>
      <c r="M33" s="1481"/>
      <c r="N33" s="1481"/>
      <c r="O33" s="1481"/>
      <c r="P33" s="1481"/>
      <c r="Q33" s="1481"/>
      <c r="R33" s="1481"/>
      <c r="S33" s="1492"/>
      <c r="T33" s="970"/>
      <c r="U33" s="970"/>
      <c r="V33" s="970"/>
      <c r="W33" s="1439"/>
      <c r="X33" s="970"/>
      <c r="Y33" s="970"/>
      <c r="Z33" s="970"/>
      <c r="AA33" s="1439"/>
      <c r="AB33" s="970"/>
      <c r="AC33" s="970"/>
      <c r="AD33" s="970"/>
      <c r="AE33" s="1439"/>
      <c r="AF33" s="970"/>
      <c r="AG33" s="970"/>
      <c r="AH33" s="970"/>
      <c r="AI33" s="970"/>
      <c r="AJ33" s="787"/>
      <c r="AK33" s="1448"/>
    </row>
    <row r="34" spans="1:37" x14ac:dyDescent="0.3">
      <c r="A34" s="957"/>
      <c r="B34" s="1452"/>
      <c r="C34" s="737"/>
      <c r="D34" s="738"/>
      <c r="E34" s="738"/>
      <c r="F34" s="738"/>
      <c r="G34" s="738"/>
      <c r="H34" s="738"/>
      <c r="I34" s="738"/>
      <c r="J34" s="738"/>
      <c r="K34" s="738"/>
      <c r="L34" s="1239" t="s">
        <v>555</v>
      </c>
      <c r="M34" s="1239"/>
      <c r="N34" s="1475"/>
      <c r="O34" s="1495">
        <v>0</v>
      </c>
      <c r="P34" s="739"/>
      <c r="Q34" s="740" t="s">
        <v>39</v>
      </c>
      <c r="R34" s="741">
        <f>R32*O34</f>
        <v>0</v>
      </c>
      <c r="S34" s="1492"/>
      <c r="T34" s="739"/>
      <c r="U34" s="740" t="s">
        <v>40</v>
      </c>
      <c r="V34" s="741">
        <f>V32*O34</f>
        <v>0</v>
      </c>
      <c r="W34" s="1439"/>
      <c r="X34" s="739"/>
      <c r="Y34" s="740" t="s">
        <v>41</v>
      </c>
      <c r="Z34" s="741">
        <f>Z32*O34</f>
        <v>0</v>
      </c>
      <c r="AA34" s="1439"/>
      <c r="AB34" s="739"/>
      <c r="AC34" s="740" t="s">
        <v>42</v>
      </c>
      <c r="AD34" s="741">
        <f>AD32*O34</f>
        <v>0</v>
      </c>
      <c r="AE34" s="1439"/>
      <c r="AF34" s="739"/>
      <c r="AG34" s="740" t="s">
        <v>43</v>
      </c>
      <c r="AH34" s="741">
        <f>AH32*O34</f>
        <v>0</v>
      </c>
      <c r="AI34" s="970"/>
      <c r="AJ34" s="742">
        <f>R34+V34+Z34+AD34+AH34</f>
        <v>0</v>
      </c>
      <c r="AK34" s="1448"/>
    </row>
    <row r="35" spans="1:37" ht="4.8" customHeight="1" thickBot="1" x14ac:dyDescent="0.35">
      <c r="A35" s="957"/>
      <c r="B35" s="1452"/>
      <c r="C35" s="992"/>
      <c r="D35" s="992"/>
      <c r="E35" s="992"/>
      <c r="F35" s="992"/>
      <c r="G35" s="992"/>
      <c r="H35" s="992"/>
      <c r="I35" s="992"/>
      <c r="J35" s="992"/>
      <c r="K35" s="992"/>
      <c r="L35" s="992"/>
      <c r="M35" s="992"/>
      <c r="N35" s="992"/>
      <c r="O35" s="992"/>
      <c r="P35" s="992"/>
      <c r="Q35" s="992"/>
      <c r="R35" s="992"/>
      <c r="S35" s="1492"/>
      <c r="T35" s="992"/>
      <c r="U35" s="992"/>
      <c r="V35" s="992"/>
      <c r="W35" s="1439"/>
      <c r="X35" s="992"/>
      <c r="Y35" s="992"/>
      <c r="Z35" s="992"/>
      <c r="AA35" s="1439"/>
      <c r="AB35" s="992"/>
      <c r="AC35" s="992"/>
      <c r="AD35" s="992"/>
      <c r="AE35" s="1439"/>
      <c r="AF35" s="992"/>
      <c r="AG35" s="992"/>
      <c r="AH35" s="992"/>
      <c r="AI35" s="970"/>
      <c r="AJ35" s="794"/>
      <c r="AK35" s="1448"/>
    </row>
    <row r="36" spans="1:37" ht="14.4" thickBot="1" x14ac:dyDescent="0.35">
      <c r="A36" s="957"/>
      <c r="B36" s="1452"/>
      <c r="C36" s="519"/>
      <c r="D36" s="520"/>
      <c r="E36" s="520"/>
      <c r="F36" s="520"/>
      <c r="G36" s="520"/>
      <c r="H36" s="520"/>
      <c r="I36" s="520"/>
      <c r="J36" s="1090" t="s">
        <v>552</v>
      </c>
      <c r="K36" s="1090"/>
      <c r="L36" s="1090"/>
      <c r="M36" s="1090"/>
      <c r="N36" s="1090"/>
      <c r="O36" s="1090"/>
      <c r="P36" s="533"/>
      <c r="Q36" s="521" t="s">
        <v>39</v>
      </c>
      <c r="R36" s="522">
        <f>R30+R34</f>
        <v>0</v>
      </c>
      <c r="S36" s="1494"/>
      <c r="T36" s="520"/>
      <c r="U36" s="521" t="s">
        <v>40</v>
      </c>
      <c r="V36" s="522">
        <f>V30+V34</f>
        <v>0</v>
      </c>
      <c r="W36" s="1496"/>
      <c r="X36" s="520"/>
      <c r="Y36" s="521" t="s">
        <v>41</v>
      </c>
      <c r="Z36" s="522">
        <f>Z30+Z34</f>
        <v>0</v>
      </c>
      <c r="AA36" s="1496"/>
      <c r="AB36" s="520"/>
      <c r="AC36" s="521" t="s">
        <v>42</v>
      </c>
      <c r="AD36" s="522">
        <f>AD30+AD34</f>
        <v>0</v>
      </c>
      <c r="AE36" s="1496"/>
      <c r="AF36" s="520"/>
      <c r="AG36" s="521" t="s">
        <v>43</v>
      </c>
      <c r="AH36" s="522">
        <f>AH30+AH34</f>
        <v>0</v>
      </c>
      <c r="AI36" s="981"/>
      <c r="AJ36" s="523">
        <f>R36+V36+Z36+AD36+AH36</f>
        <v>0</v>
      </c>
      <c r="AK36" s="1448"/>
    </row>
    <row r="37" spans="1:37" ht="8.4" customHeight="1" thickBot="1" x14ac:dyDescent="0.35">
      <c r="A37" s="957"/>
      <c r="B37" s="1453"/>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c r="AE37" s="1449"/>
      <c r="AF37" s="1449"/>
      <c r="AG37" s="1449"/>
      <c r="AH37" s="1449"/>
      <c r="AI37" s="1449"/>
      <c r="AJ37" s="1449"/>
      <c r="AK37" s="1490"/>
    </row>
    <row r="38" spans="1:37" ht="27.6" customHeight="1" thickBot="1" x14ac:dyDescent="0.35">
      <c r="A38" s="957"/>
      <c r="B38" s="1489"/>
      <c r="C38" s="1489"/>
      <c r="D38" s="1489"/>
      <c r="E38" s="1489"/>
      <c r="F38" s="1489"/>
      <c r="G38" s="1489"/>
      <c r="H38" s="1489"/>
      <c r="I38" s="1489"/>
      <c r="J38" s="1489"/>
      <c r="K38" s="1489"/>
      <c r="L38" s="1489"/>
      <c r="M38" s="1489"/>
      <c r="N38" s="1489"/>
      <c r="O38" s="1489"/>
      <c r="P38" s="1489"/>
      <c r="Q38" s="1489"/>
      <c r="R38" s="1489"/>
      <c r="S38" s="1489"/>
      <c r="T38" s="1489"/>
      <c r="U38" s="1489"/>
      <c r="V38" s="1489"/>
      <c r="W38" s="1489"/>
      <c r="X38" s="1489"/>
      <c r="Y38" s="1489"/>
      <c r="Z38" s="1489"/>
      <c r="AA38" s="1489"/>
      <c r="AB38" s="1489"/>
      <c r="AC38" s="1489"/>
      <c r="AD38" s="1489"/>
      <c r="AE38" s="1489"/>
      <c r="AF38" s="1489"/>
      <c r="AG38" s="1489"/>
      <c r="AH38" s="1489"/>
      <c r="AI38" s="1489"/>
      <c r="AJ38" s="1489"/>
      <c r="AK38" s="1489"/>
    </row>
    <row r="39" spans="1:37" ht="7.8" customHeight="1" thickBot="1" x14ac:dyDescent="0.35">
      <c r="A39" s="957"/>
      <c r="B39" s="1451"/>
      <c r="C39" s="1456"/>
      <c r="D39" s="1456"/>
      <c r="E39" s="1456"/>
      <c r="F39" s="1456"/>
      <c r="G39" s="1456"/>
      <c r="H39" s="1456"/>
      <c r="I39" s="1456"/>
      <c r="J39" s="1456"/>
      <c r="K39" s="1456"/>
      <c r="L39" s="1456"/>
      <c r="M39" s="1456"/>
      <c r="N39" s="1456"/>
      <c r="O39" s="1456"/>
      <c r="P39" s="1456"/>
      <c r="Q39" s="1456"/>
      <c r="R39" s="1456"/>
      <c r="S39" s="1491"/>
      <c r="T39" s="1457"/>
      <c r="U39" s="1457"/>
      <c r="V39" s="1457"/>
      <c r="W39" s="1491"/>
      <c r="X39" s="1457"/>
      <c r="Y39" s="1457"/>
      <c r="Z39" s="1457"/>
      <c r="AA39" s="1491"/>
      <c r="AB39" s="1457"/>
      <c r="AC39" s="1457"/>
      <c r="AD39" s="1457"/>
      <c r="AE39" s="1491"/>
      <c r="AF39" s="1457"/>
      <c r="AG39" s="1457"/>
      <c r="AH39" s="1457"/>
      <c r="AI39" s="1491"/>
      <c r="AJ39" s="430"/>
      <c r="AK39" s="1447"/>
    </row>
    <row r="40" spans="1:37" ht="15" customHeight="1" thickBot="1" x14ac:dyDescent="0.35">
      <c r="A40" s="957"/>
      <c r="B40" s="1452"/>
      <c r="C40" s="1504" t="s">
        <v>80</v>
      </c>
      <c r="D40" s="1503"/>
      <c r="E40" s="1240"/>
      <c r="F40" s="1240"/>
      <c r="G40" s="1240"/>
      <c r="H40" s="1240"/>
      <c r="I40" s="1240"/>
      <c r="J40" s="1240"/>
      <c r="K40" s="1240"/>
      <c r="L40" s="1240"/>
      <c r="M40" s="1240"/>
      <c r="N40" s="1240"/>
      <c r="O40" s="1477"/>
      <c r="P40" s="717" t="s">
        <v>10</v>
      </c>
      <c r="Q40" s="718"/>
      <c r="R40" s="719" t="s">
        <v>11</v>
      </c>
      <c r="S40" s="1492"/>
      <c r="T40" s="720" t="s">
        <v>10</v>
      </c>
      <c r="U40" s="721"/>
      <c r="V40" s="722" t="s">
        <v>12</v>
      </c>
      <c r="W40" s="1492"/>
      <c r="X40" s="723" t="s">
        <v>10</v>
      </c>
      <c r="Y40" s="724"/>
      <c r="Z40" s="725" t="s">
        <v>13</v>
      </c>
      <c r="AA40" s="1492"/>
      <c r="AB40" s="720" t="s">
        <v>10</v>
      </c>
      <c r="AC40" s="721"/>
      <c r="AD40" s="722" t="s">
        <v>14</v>
      </c>
      <c r="AE40" s="1492"/>
      <c r="AF40" s="717" t="s">
        <v>10</v>
      </c>
      <c r="AG40" s="718"/>
      <c r="AH40" s="719" t="s">
        <v>15</v>
      </c>
      <c r="AI40" s="1492"/>
      <c r="AJ40" s="397" t="s">
        <v>16</v>
      </c>
      <c r="AK40" s="1448"/>
    </row>
    <row r="41" spans="1:37" ht="7.2" customHeight="1" x14ac:dyDescent="0.3">
      <c r="A41" s="957"/>
      <c r="B41" s="1452"/>
      <c r="C41" s="1440"/>
      <c r="D41" s="1440"/>
      <c r="E41" s="1440"/>
      <c r="F41" s="1440"/>
      <c r="G41" s="1440"/>
      <c r="H41" s="1440"/>
      <c r="I41" s="1440"/>
      <c r="J41" s="1440"/>
      <c r="K41" s="1440"/>
      <c r="L41" s="1440"/>
      <c r="M41" s="1440"/>
      <c r="N41" s="1440"/>
      <c r="O41" s="1440"/>
      <c r="P41" s="1440"/>
      <c r="Q41" s="1440"/>
      <c r="R41" s="1440"/>
      <c r="S41" s="1492"/>
      <c r="T41" s="980"/>
      <c r="U41" s="980"/>
      <c r="V41" s="980"/>
      <c r="W41" s="1492"/>
      <c r="X41" s="980"/>
      <c r="Y41" s="980"/>
      <c r="Z41" s="980"/>
      <c r="AA41" s="1492"/>
      <c r="AB41" s="980"/>
      <c r="AC41" s="980"/>
      <c r="AD41" s="980"/>
      <c r="AE41" s="1492"/>
      <c r="AF41" s="980"/>
      <c r="AG41" s="980"/>
      <c r="AH41" s="980"/>
      <c r="AI41" s="1492"/>
      <c r="AJ41" s="407"/>
      <c r="AK41" s="1448"/>
    </row>
    <row r="42" spans="1:37" s="788" customFormat="1" ht="12.75" customHeight="1" x14ac:dyDescent="0.3">
      <c r="A42" s="957"/>
      <c r="B42" s="1452"/>
      <c r="C42" s="1443" t="s">
        <v>77</v>
      </c>
      <c r="D42" s="1443"/>
      <c r="E42" s="1443"/>
      <c r="F42" s="1765" t="s">
        <v>657</v>
      </c>
      <c r="G42" s="1765"/>
      <c r="H42" s="1765"/>
      <c r="I42" s="1765"/>
      <c r="J42" s="1765"/>
      <c r="K42" s="1765"/>
      <c r="L42" s="1765"/>
      <c r="M42" s="1765"/>
      <c r="N42" s="1765"/>
      <c r="O42" s="1765"/>
      <c r="P42" s="789"/>
      <c r="Q42" s="789"/>
      <c r="R42" s="1770">
        <v>0</v>
      </c>
      <c r="S42" s="1492"/>
      <c r="T42" s="789"/>
      <c r="U42" s="789"/>
      <c r="V42" s="1770">
        <v>0</v>
      </c>
      <c r="W42" s="1492"/>
      <c r="X42" s="789"/>
      <c r="Y42" s="789"/>
      <c r="Z42" s="1770">
        <v>0</v>
      </c>
      <c r="AA42" s="1492"/>
      <c r="AB42" s="789"/>
      <c r="AC42" s="789"/>
      <c r="AD42" s="1770">
        <v>0</v>
      </c>
      <c r="AE42" s="1492"/>
      <c r="AF42" s="789"/>
      <c r="AG42" s="789"/>
      <c r="AH42" s="1770">
        <v>0</v>
      </c>
      <c r="AI42" s="1492"/>
      <c r="AJ42" s="1769">
        <f>R42+V42+Z42+AD42+AH42</f>
        <v>0</v>
      </c>
      <c r="AK42" s="1760" t="s">
        <v>658</v>
      </c>
    </row>
    <row r="43" spans="1:37" ht="6" customHeight="1" x14ac:dyDescent="0.3">
      <c r="A43" s="957"/>
      <c r="B43" s="1452"/>
      <c r="C43" s="1442"/>
      <c r="D43" s="1442"/>
      <c r="E43" s="1442"/>
      <c r="F43" s="1442"/>
      <c r="G43" s="1442"/>
      <c r="H43" s="1442"/>
      <c r="I43" s="1442"/>
      <c r="J43" s="1442"/>
      <c r="K43" s="1442"/>
      <c r="L43" s="1442"/>
      <c r="M43" s="1442"/>
      <c r="N43" s="1442"/>
      <c r="O43" s="1442"/>
      <c r="P43" s="1442"/>
      <c r="Q43" s="1442"/>
      <c r="R43" s="1442"/>
      <c r="S43" s="1492"/>
      <c r="T43" s="957"/>
      <c r="U43" s="957"/>
      <c r="V43" s="957"/>
      <c r="W43" s="1492"/>
      <c r="X43" s="957"/>
      <c r="Y43" s="957"/>
      <c r="Z43" s="957"/>
      <c r="AA43" s="1492"/>
      <c r="AB43" s="957"/>
      <c r="AC43" s="957"/>
      <c r="AD43" s="957"/>
      <c r="AE43" s="1492"/>
      <c r="AF43" s="957"/>
      <c r="AG43" s="957"/>
      <c r="AH43" s="957"/>
      <c r="AI43" s="1492"/>
      <c r="AJ43" s="407"/>
      <c r="AK43" s="1760"/>
    </row>
    <row r="44" spans="1:37" ht="14.25" customHeight="1" x14ac:dyDescent="0.3">
      <c r="A44" s="957"/>
      <c r="B44" s="1452"/>
      <c r="C44" s="1443" t="s">
        <v>78</v>
      </c>
      <c r="D44" s="1443"/>
      <c r="E44" s="1443"/>
      <c r="F44" s="1237" t="s">
        <v>553</v>
      </c>
      <c r="G44" s="1237"/>
      <c r="H44" s="1237"/>
      <c r="I44" s="1237"/>
      <c r="J44" s="1237"/>
      <c r="K44" s="1237"/>
      <c r="L44" s="1237"/>
      <c r="M44" s="1237"/>
      <c r="N44" s="1237"/>
      <c r="O44" s="1237"/>
      <c r="P44" s="726"/>
      <c r="Q44" s="726"/>
      <c r="R44" s="727">
        <v>0</v>
      </c>
      <c r="S44" s="1492"/>
      <c r="T44" s="728"/>
      <c r="U44" s="728"/>
      <c r="V44" s="727">
        <v>0</v>
      </c>
      <c r="W44" s="1492"/>
      <c r="X44" s="1473"/>
      <c r="Y44" s="1473"/>
      <c r="Z44" s="1473">
        <v>0</v>
      </c>
      <c r="AA44" s="1492"/>
      <c r="AB44" s="728"/>
      <c r="AC44" s="728"/>
      <c r="AD44" s="727">
        <v>0</v>
      </c>
      <c r="AE44" s="1492"/>
      <c r="AF44" s="728"/>
      <c r="AG44" s="728"/>
      <c r="AH44" s="727">
        <v>0</v>
      </c>
      <c r="AI44" s="1492"/>
      <c r="AJ44" s="1771">
        <f>R44+V44+Z44+AD44+AH44</f>
        <v>0</v>
      </c>
      <c r="AK44" s="1760"/>
    </row>
    <row r="45" spans="1:37" ht="6" customHeight="1" x14ac:dyDescent="0.3">
      <c r="A45" s="957"/>
      <c r="B45" s="1452"/>
      <c r="C45" s="1441"/>
      <c r="D45" s="1441"/>
      <c r="E45" s="1441"/>
      <c r="F45" s="1441"/>
      <c r="G45" s="1441"/>
      <c r="H45" s="1441"/>
      <c r="I45" s="1441"/>
      <c r="J45" s="1441"/>
      <c r="K45" s="1441"/>
      <c r="L45" s="1441"/>
      <c r="M45" s="1441"/>
      <c r="N45" s="1441"/>
      <c r="O45" s="1441"/>
      <c r="P45" s="1441"/>
      <c r="Q45" s="1441"/>
      <c r="R45" s="1441"/>
      <c r="S45" s="1492"/>
      <c r="T45" s="1000"/>
      <c r="U45" s="1000"/>
      <c r="V45" s="1000"/>
      <c r="W45" s="1492"/>
      <c r="X45" s="1474"/>
      <c r="Y45" s="1474"/>
      <c r="Z45" s="1474"/>
      <c r="AA45" s="1492"/>
      <c r="AB45" s="1000"/>
      <c r="AC45" s="1000"/>
      <c r="AD45" s="1000"/>
      <c r="AE45" s="1492"/>
      <c r="AF45" s="1000"/>
      <c r="AG45" s="1000"/>
      <c r="AH45" s="1000"/>
      <c r="AI45" s="1492"/>
      <c r="AJ45" s="407"/>
      <c r="AK45" s="1760"/>
    </row>
    <row r="46" spans="1:37" x14ac:dyDescent="0.3">
      <c r="A46" s="957"/>
      <c r="B46" s="1452"/>
      <c r="C46" s="1233" t="s">
        <v>145</v>
      </c>
      <c r="D46" s="1234"/>
      <c r="E46" s="1234"/>
      <c r="F46" s="1234"/>
      <c r="G46" s="1234"/>
      <c r="H46" s="1234"/>
      <c r="I46" s="1234"/>
      <c r="J46" s="1234"/>
      <c r="K46" s="1234"/>
      <c r="L46" s="1234"/>
      <c r="M46" s="1234"/>
      <c r="N46" s="1234"/>
      <c r="O46" s="1234"/>
      <c r="P46" s="729"/>
      <c r="Q46" s="730" t="s">
        <v>39</v>
      </c>
      <c r="R46" s="731">
        <f>R42+R44</f>
        <v>0</v>
      </c>
      <c r="S46" s="1492"/>
      <c r="T46" s="732"/>
      <c r="U46" s="730" t="s">
        <v>40</v>
      </c>
      <c r="V46" s="731">
        <f>V42+V44</f>
        <v>0</v>
      </c>
      <c r="W46" s="1492"/>
      <c r="X46" s="732"/>
      <c r="Y46" s="730" t="s">
        <v>41</v>
      </c>
      <c r="Z46" s="731">
        <f>Z42+Z44</f>
        <v>0</v>
      </c>
      <c r="AA46" s="1492"/>
      <c r="AB46" s="732"/>
      <c r="AC46" s="730" t="s">
        <v>42</v>
      </c>
      <c r="AD46" s="731">
        <f>AD42+AD44</f>
        <v>0</v>
      </c>
      <c r="AE46" s="1492"/>
      <c r="AF46" s="732"/>
      <c r="AG46" s="730" t="s">
        <v>43</v>
      </c>
      <c r="AH46" s="731">
        <f>AH42+AH44</f>
        <v>0</v>
      </c>
      <c r="AI46" s="1492"/>
      <c r="AJ46" s="733">
        <f>R46+V46+Z46+AD46+AH46</f>
        <v>0</v>
      </c>
      <c r="AK46" s="1760"/>
    </row>
    <row r="47" spans="1:37" ht="4.8" customHeight="1" x14ac:dyDescent="0.3">
      <c r="A47" s="957"/>
      <c r="B47" s="1452"/>
      <c r="C47" s="1454"/>
      <c r="D47" s="1454"/>
      <c r="E47" s="1454"/>
      <c r="F47" s="1454"/>
      <c r="G47" s="1454"/>
      <c r="H47" s="1454"/>
      <c r="I47" s="1454"/>
      <c r="J47" s="1454"/>
      <c r="K47" s="1454"/>
      <c r="L47" s="1454"/>
      <c r="M47" s="1454"/>
      <c r="N47" s="1454"/>
      <c r="O47" s="1454"/>
      <c r="P47" s="1454"/>
      <c r="Q47" s="1454"/>
      <c r="R47" s="1454"/>
      <c r="S47" s="1492"/>
      <c r="T47" s="1458"/>
      <c r="U47" s="1458"/>
      <c r="V47" s="1458"/>
      <c r="W47" s="1492"/>
      <c r="X47" s="1458"/>
      <c r="Y47" s="1458"/>
      <c r="Z47" s="1458"/>
      <c r="AA47" s="1492"/>
      <c r="AB47" s="1458"/>
      <c r="AC47" s="1458"/>
      <c r="AD47" s="1458"/>
      <c r="AE47" s="1492"/>
      <c r="AF47" s="1458"/>
      <c r="AG47" s="1458"/>
      <c r="AH47" s="1458"/>
      <c r="AI47" s="1492"/>
      <c r="AJ47" s="498"/>
      <c r="AK47" s="1760"/>
    </row>
    <row r="48" spans="1:37" x14ac:dyDescent="0.3">
      <c r="A48" s="957"/>
      <c r="B48" s="1452"/>
      <c r="C48" s="1235" t="s">
        <v>622</v>
      </c>
      <c r="D48" s="1236"/>
      <c r="E48" s="1236"/>
      <c r="F48" s="1236"/>
      <c r="G48" s="1236"/>
      <c r="H48" s="1236"/>
      <c r="I48" s="1236"/>
      <c r="J48" s="1236"/>
      <c r="K48" s="1236"/>
      <c r="L48" s="1236"/>
      <c r="M48" s="1236"/>
      <c r="N48" s="1236"/>
      <c r="O48" s="1236"/>
      <c r="P48" s="734"/>
      <c r="Q48" s="735" t="s">
        <v>39</v>
      </c>
      <c r="R48" s="1756">
        <v>0</v>
      </c>
      <c r="S48" s="1492"/>
      <c r="T48" s="736"/>
      <c r="U48" s="735" t="s">
        <v>40</v>
      </c>
      <c r="V48" s="1756">
        <v>0</v>
      </c>
      <c r="W48" s="1492"/>
      <c r="X48" s="736"/>
      <c r="Y48" s="735" t="s">
        <v>41</v>
      </c>
      <c r="Z48" s="1756">
        <v>0</v>
      </c>
      <c r="AA48" s="1492"/>
      <c r="AB48" s="736"/>
      <c r="AC48" s="735" t="s">
        <v>42</v>
      </c>
      <c r="AD48" s="1756">
        <v>0</v>
      </c>
      <c r="AE48" s="1492"/>
      <c r="AF48" s="736"/>
      <c r="AG48" s="735" t="s">
        <v>43</v>
      </c>
      <c r="AH48" s="1756">
        <v>0</v>
      </c>
      <c r="AI48" s="1492"/>
      <c r="AJ48" s="1767">
        <f>R48+V48+Z48+AD48+AH48</f>
        <v>0</v>
      </c>
      <c r="AK48" s="1760"/>
    </row>
    <row r="49" spans="1:37" ht="4.2" customHeight="1" thickBot="1" x14ac:dyDescent="0.35">
      <c r="A49" s="957"/>
      <c r="B49" s="1452"/>
      <c r="C49" s="1455"/>
      <c r="D49" s="1455"/>
      <c r="E49" s="1455"/>
      <c r="F49" s="1455"/>
      <c r="G49" s="1455"/>
      <c r="H49" s="1455"/>
      <c r="I49" s="1455"/>
      <c r="J49" s="1455"/>
      <c r="K49" s="1455"/>
      <c r="L49" s="1455"/>
      <c r="M49" s="1455"/>
      <c r="N49" s="1455"/>
      <c r="O49" s="1455"/>
      <c r="P49" s="1455"/>
      <c r="Q49" s="1455"/>
      <c r="R49" s="1455"/>
      <c r="S49" s="1492"/>
      <c r="T49" s="1459"/>
      <c r="U49" s="1459"/>
      <c r="V49" s="1459"/>
      <c r="W49" s="1492"/>
      <c r="X49" s="1459"/>
      <c r="Y49" s="1459"/>
      <c r="Z49" s="1459"/>
      <c r="AA49" s="1492"/>
      <c r="AB49" s="1459"/>
      <c r="AC49" s="1459"/>
      <c r="AD49" s="1459"/>
      <c r="AE49" s="1492"/>
      <c r="AF49" s="1459"/>
      <c r="AG49" s="1459"/>
      <c r="AH49" s="1459"/>
      <c r="AI49" s="1492"/>
      <c r="AJ49" s="407"/>
      <c r="AK49" s="1760"/>
    </row>
    <row r="50" spans="1:37" ht="14.4" thickBot="1" x14ac:dyDescent="0.35">
      <c r="A50" s="957"/>
      <c r="B50" s="1452"/>
      <c r="C50" s="737"/>
      <c r="D50" s="738"/>
      <c r="E50" s="738"/>
      <c r="F50" s="738"/>
      <c r="G50" s="738"/>
      <c r="H50" s="738"/>
      <c r="I50" s="738"/>
      <c r="J50" s="738"/>
      <c r="K50" s="738"/>
      <c r="L50" s="1239" t="s">
        <v>555</v>
      </c>
      <c r="M50" s="1239"/>
      <c r="N50" s="1475"/>
      <c r="O50" s="790">
        <v>0</v>
      </c>
      <c r="P50" s="739"/>
      <c r="Q50" s="740" t="s">
        <v>39</v>
      </c>
      <c r="R50" s="741">
        <f>R48*O50</f>
        <v>0</v>
      </c>
      <c r="S50" s="1492"/>
      <c r="T50" s="739"/>
      <c r="U50" s="740" t="s">
        <v>40</v>
      </c>
      <c r="V50" s="741">
        <f>V48*O50</f>
        <v>0</v>
      </c>
      <c r="W50" s="1492"/>
      <c r="X50" s="739"/>
      <c r="Y50" s="740" t="s">
        <v>41</v>
      </c>
      <c r="Z50" s="741">
        <f>Z48*O50</f>
        <v>0</v>
      </c>
      <c r="AA50" s="1492"/>
      <c r="AB50" s="739"/>
      <c r="AC50" s="740" t="s">
        <v>42</v>
      </c>
      <c r="AD50" s="741">
        <f>AD48*O50</f>
        <v>0</v>
      </c>
      <c r="AE50" s="1492"/>
      <c r="AF50" s="739"/>
      <c r="AG50" s="740" t="s">
        <v>43</v>
      </c>
      <c r="AH50" s="741">
        <f>AH48*O50</f>
        <v>0</v>
      </c>
      <c r="AI50" s="1492"/>
      <c r="AJ50" s="742">
        <f>R50+V50+Z50+AD50+AH50</f>
        <v>0</v>
      </c>
      <c r="AK50" s="1760"/>
    </row>
    <row r="51" spans="1:37" ht="4.2" customHeight="1" thickBot="1" x14ac:dyDescent="0.35">
      <c r="A51" s="957"/>
      <c r="B51" s="1452"/>
      <c r="C51" s="1126"/>
      <c r="D51" s="1126"/>
      <c r="E51" s="1126"/>
      <c r="F51" s="1126"/>
      <c r="G51" s="1126"/>
      <c r="H51" s="1126"/>
      <c r="I51" s="1126"/>
      <c r="J51" s="1126"/>
      <c r="K51" s="1126"/>
      <c r="L51" s="1126"/>
      <c r="M51" s="1126"/>
      <c r="N51" s="1126"/>
      <c r="O51" s="1126"/>
      <c r="P51" s="1126"/>
      <c r="Q51" s="1126"/>
      <c r="R51" s="1126"/>
      <c r="S51" s="1492"/>
      <c r="T51" s="1460"/>
      <c r="U51" s="1460"/>
      <c r="V51" s="1460"/>
      <c r="W51" s="1492"/>
      <c r="X51" s="1460"/>
      <c r="Y51" s="1460"/>
      <c r="Z51" s="1460"/>
      <c r="AA51" s="1492"/>
      <c r="AB51" s="1460"/>
      <c r="AC51" s="1460"/>
      <c r="AD51" s="1460"/>
      <c r="AE51" s="1492"/>
      <c r="AF51" s="1460"/>
      <c r="AG51" s="1460"/>
      <c r="AH51" s="1460"/>
      <c r="AI51" s="1492"/>
      <c r="AJ51" s="498"/>
      <c r="AK51" s="1760"/>
    </row>
    <row r="52" spans="1:37" s="395" customFormat="1" ht="16.8" customHeight="1" thickBot="1" x14ac:dyDescent="0.3">
      <c r="A52" s="957"/>
      <c r="B52" s="1452"/>
      <c r="C52" s="1467"/>
      <c r="D52" s="1468"/>
      <c r="E52" s="1468"/>
      <c r="F52" s="1468"/>
      <c r="G52" s="1468"/>
      <c r="H52" s="1468"/>
      <c r="I52" s="1468"/>
      <c r="J52" s="1466" t="s">
        <v>552</v>
      </c>
      <c r="K52" s="1466"/>
      <c r="L52" s="1466"/>
      <c r="M52" s="1466"/>
      <c r="N52" s="1466"/>
      <c r="O52" s="1466"/>
      <c r="P52" s="1469"/>
      <c r="Q52" s="1470" t="s">
        <v>39</v>
      </c>
      <c r="R52" s="1471">
        <f>R46+R50</f>
        <v>0</v>
      </c>
      <c r="S52" s="1494"/>
      <c r="T52" s="1468"/>
      <c r="U52" s="1470" t="s">
        <v>40</v>
      </c>
      <c r="V52" s="1471">
        <f>V46+V50</f>
        <v>0</v>
      </c>
      <c r="W52" s="1494"/>
      <c r="X52" s="1468"/>
      <c r="Y52" s="1470" t="s">
        <v>41</v>
      </c>
      <c r="Z52" s="1471">
        <f>Z46+Z50</f>
        <v>0</v>
      </c>
      <c r="AA52" s="1494"/>
      <c r="AB52" s="1468"/>
      <c r="AC52" s="1470" t="s">
        <v>42</v>
      </c>
      <c r="AD52" s="1471">
        <f>AD46+AD50</f>
        <v>0</v>
      </c>
      <c r="AE52" s="1494"/>
      <c r="AF52" s="1468"/>
      <c r="AG52" s="1470" t="s">
        <v>43</v>
      </c>
      <c r="AH52" s="1471">
        <f>AH46+AH50</f>
        <v>0</v>
      </c>
      <c r="AI52" s="1494"/>
      <c r="AJ52" s="1472">
        <f>R52+V52+Z52+AD52+AH52</f>
        <v>0</v>
      </c>
      <c r="AK52" s="1760"/>
    </row>
    <row r="53" spans="1:37" ht="11.25" customHeight="1" thickBot="1" x14ac:dyDescent="0.35">
      <c r="A53" s="957"/>
      <c r="B53" s="1453"/>
      <c r="C53" s="1449"/>
      <c r="D53" s="1449"/>
      <c r="E53" s="1449"/>
      <c r="F53" s="1449"/>
      <c r="G53" s="1449"/>
      <c r="H53" s="1449"/>
      <c r="I53" s="1449"/>
      <c r="J53" s="1449"/>
      <c r="K53" s="1449"/>
      <c r="L53" s="1449"/>
      <c r="M53" s="1449"/>
      <c r="N53" s="1449"/>
      <c r="O53" s="1449"/>
      <c r="P53" s="1449"/>
      <c r="Q53" s="1449"/>
      <c r="R53" s="1449"/>
      <c r="S53" s="1449"/>
      <c r="T53" s="1449"/>
      <c r="U53" s="1449"/>
      <c r="V53" s="1449"/>
      <c r="W53" s="1449"/>
      <c r="X53" s="1449"/>
      <c r="Y53" s="1449"/>
      <c r="Z53" s="1449"/>
      <c r="AA53" s="1449"/>
      <c r="AB53" s="1449"/>
      <c r="AC53" s="1449"/>
      <c r="AD53" s="1449"/>
      <c r="AE53" s="1449"/>
      <c r="AF53" s="1449"/>
      <c r="AG53" s="1449"/>
      <c r="AH53" s="1449"/>
      <c r="AI53" s="1449"/>
      <c r="AJ53" s="1449"/>
      <c r="AK53" s="1490"/>
    </row>
    <row r="54" spans="1:37" ht="27.6" customHeight="1" thickBot="1" x14ac:dyDescent="0.35">
      <c r="A54" s="957"/>
      <c r="B54" s="1489"/>
      <c r="C54" s="1489"/>
      <c r="D54" s="1489"/>
      <c r="E54" s="1489"/>
      <c r="F54" s="1489"/>
      <c r="G54" s="1489"/>
      <c r="H54" s="1489"/>
      <c r="I54" s="1489"/>
      <c r="J54" s="1489"/>
      <c r="K54" s="1489"/>
      <c r="L54" s="1489"/>
      <c r="M54" s="1489"/>
      <c r="N54" s="1489"/>
      <c r="O54" s="1489"/>
      <c r="P54" s="1489"/>
      <c r="Q54" s="1489"/>
      <c r="R54" s="1489"/>
      <c r="S54" s="1489"/>
      <c r="T54" s="1489"/>
      <c r="U54" s="1489"/>
      <c r="V54" s="1489"/>
      <c r="W54" s="1489"/>
      <c r="X54" s="1489"/>
      <c r="Y54" s="1489"/>
      <c r="Z54" s="1489"/>
      <c r="AA54" s="1489"/>
      <c r="AB54" s="1489"/>
      <c r="AC54" s="1489"/>
      <c r="AD54" s="1489"/>
      <c r="AE54" s="1489"/>
      <c r="AF54" s="1489"/>
      <c r="AG54" s="1489"/>
      <c r="AH54" s="1489"/>
      <c r="AI54" s="1489"/>
      <c r="AJ54" s="1489"/>
      <c r="AK54" s="1489"/>
    </row>
    <row r="55" spans="1:37" ht="7.2" customHeight="1" thickBot="1" x14ac:dyDescent="0.35">
      <c r="A55" s="957"/>
      <c r="B55" s="1451"/>
      <c r="C55" s="1478"/>
      <c r="D55" s="1478"/>
      <c r="E55" s="1478"/>
      <c r="F55" s="1478"/>
      <c r="G55" s="1478"/>
      <c r="H55" s="1478"/>
      <c r="I55" s="1478"/>
      <c r="J55" s="1478"/>
      <c r="K55" s="1478"/>
      <c r="L55" s="1478"/>
      <c r="M55" s="1478"/>
      <c r="N55" s="1478"/>
      <c r="O55" s="1478"/>
      <c r="P55" s="1478"/>
      <c r="Q55" s="1478"/>
      <c r="R55" s="1478"/>
      <c r="S55" s="1491"/>
      <c r="T55" s="1457"/>
      <c r="U55" s="1457"/>
      <c r="V55" s="1457"/>
      <c r="W55" s="1438"/>
      <c r="X55" s="1457"/>
      <c r="Y55" s="1457"/>
      <c r="Z55" s="1457"/>
      <c r="AA55" s="1438"/>
      <c r="AB55" s="1457"/>
      <c r="AC55" s="1457"/>
      <c r="AD55" s="1457"/>
      <c r="AE55" s="1438"/>
      <c r="AF55" s="1457"/>
      <c r="AG55" s="1457"/>
      <c r="AH55" s="1457"/>
      <c r="AI55" s="980"/>
      <c r="AJ55" s="1479"/>
      <c r="AK55" s="1447"/>
    </row>
    <row r="56" spans="1:37" ht="15" customHeight="1" thickBot="1" x14ac:dyDescent="0.35">
      <c r="A56" s="957"/>
      <c r="B56" s="1452"/>
      <c r="C56" s="1505" t="s">
        <v>81</v>
      </c>
      <c r="D56" s="1506"/>
      <c r="E56" s="1241"/>
      <c r="F56" s="1241"/>
      <c r="G56" s="1241"/>
      <c r="H56" s="1241"/>
      <c r="I56" s="1241"/>
      <c r="J56" s="1241"/>
      <c r="K56" s="1241"/>
      <c r="L56" s="1241"/>
      <c r="M56" s="1241"/>
      <c r="N56" s="1241"/>
      <c r="O56" s="1476"/>
      <c r="P56" s="749" t="s">
        <v>10</v>
      </c>
      <c r="Q56" s="750"/>
      <c r="R56" s="751" t="s">
        <v>11</v>
      </c>
      <c r="S56" s="1492"/>
      <c r="T56" s="752" t="s">
        <v>10</v>
      </c>
      <c r="U56" s="753"/>
      <c r="V56" s="754" t="s">
        <v>12</v>
      </c>
      <c r="W56" s="1439"/>
      <c r="X56" s="755" t="s">
        <v>10</v>
      </c>
      <c r="Y56" s="756"/>
      <c r="Z56" s="757" t="s">
        <v>13</v>
      </c>
      <c r="AA56" s="1439"/>
      <c r="AB56" s="752" t="s">
        <v>10</v>
      </c>
      <c r="AC56" s="753"/>
      <c r="AD56" s="754" t="s">
        <v>14</v>
      </c>
      <c r="AE56" s="1439"/>
      <c r="AF56" s="749" t="s">
        <v>10</v>
      </c>
      <c r="AG56" s="750"/>
      <c r="AH56" s="751" t="s">
        <v>15</v>
      </c>
      <c r="AI56" s="970"/>
      <c r="AJ56" s="397" t="s">
        <v>16</v>
      </c>
      <c r="AK56" s="1448"/>
    </row>
    <row r="57" spans="1:37" ht="6" customHeight="1" x14ac:dyDescent="0.3">
      <c r="A57" s="957"/>
      <c r="B57" s="1452"/>
      <c r="C57" s="1480"/>
      <c r="D57" s="1480"/>
      <c r="E57" s="1480"/>
      <c r="F57" s="1480"/>
      <c r="G57" s="1480"/>
      <c r="H57" s="1480"/>
      <c r="I57" s="1480"/>
      <c r="J57" s="1480"/>
      <c r="K57" s="1480"/>
      <c r="L57" s="1480"/>
      <c r="M57" s="1480"/>
      <c r="N57" s="1480"/>
      <c r="O57" s="1480"/>
      <c r="P57" s="1480"/>
      <c r="Q57" s="1480"/>
      <c r="R57" s="1480"/>
      <c r="S57" s="1492"/>
      <c r="T57" s="1174"/>
      <c r="U57" s="1174"/>
      <c r="V57" s="1174"/>
      <c r="W57" s="1439"/>
      <c r="X57" s="1174"/>
      <c r="Y57" s="1174"/>
      <c r="Z57" s="1174"/>
      <c r="AA57" s="1439"/>
      <c r="AB57" s="1174"/>
      <c r="AC57" s="1174"/>
      <c r="AD57" s="1174"/>
      <c r="AE57" s="1439"/>
      <c r="AF57" s="1174"/>
      <c r="AG57" s="1174"/>
      <c r="AH57" s="1174"/>
      <c r="AI57" s="970"/>
      <c r="AJ57" s="941"/>
      <c r="AK57" s="1448"/>
    </row>
    <row r="58" spans="1:37" s="395" customFormat="1" ht="13.8" customHeight="1" x14ac:dyDescent="0.25">
      <c r="A58" s="957"/>
      <c r="B58" s="1452"/>
      <c r="C58" s="1482" t="s">
        <v>77</v>
      </c>
      <c r="D58" s="1482"/>
      <c r="E58" s="1482"/>
      <c r="F58" s="1764" t="s">
        <v>657</v>
      </c>
      <c r="G58" s="1764"/>
      <c r="H58" s="1764"/>
      <c r="I58" s="1764"/>
      <c r="J58" s="1764"/>
      <c r="K58" s="1764"/>
      <c r="L58" s="1764"/>
      <c r="M58" s="1764"/>
      <c r="N58" s="1764"/>
      <c r="O58" s="1764"/>
      <c r="P58" s="1483"/>
      <c r="Q58" s="1483"/>
      <c r="R58" s="1766">
        <v>0</v>
      </c>
      <c r="S58" s="1492"/>
      <c r="T58" s="1483"/>
      <c r="U58" s="1483"/>
      <c r="V58" s="1766">
        <v>0</v>
      </c>
      <c r="W58" s="1439"/>
      <c r="X58" s="1483"/>
      <c r="Y58" s="1483"/>
      <c r="Z58" s="1766">
        <v>0</v>
      </c>
      <c r="AA58" s="1439"/>
      <c r="AB58" s="1483"/>
      <c r="AC58" s="1483"/>
      <c r="AD58" s="1766">
        <v>0</v>
      </c>
      <c r="AE58" s="1439"/>
      <c r="AF58" s="1483"/>
      <c r="AG58" s="1483"/>
      <c r="AH58" s="1766">
        <v>0</v>
      </c>
      <c r="AI58" s="970"/>
      <c r="AJ58" s="1768">
        <f>R58+V58+Z58+AD58+AH58</f>
        <v>0</v>
      </c>
      <c r="AK58" s="1762" t="s">
        <v>658</v>
      </c>
    </row>
    <row r="59" spans="1:37" ht="7.2" customHeight="1" x14ac:dyDescent="0.3">
      <c r="A59" s="957"/>
      <c r="B59" s="1452"/>
      <c r="C59" s="1480"/>
      <c r="D59" s="1480"/>
      <c r="E59" s="1480"/>
      <c r="F59" s="1480"/>
      <c r="G59" s="1480"/>
      <c r="H59" s="1480"/>
      <c r="I59" s="1480"/>
      <c r="J59" s="1480"/>
      <c r="K59" s="1480"/>
      <c r="L59" s="1480"/>
      <c r="M59" s="1480"/>
      <c r="N59" s="1480"/>
      <c r="O59" s="1480"/>
      <c r="P59" s="1480"/>
      <c r="Q59" s="1480"/>
      <c r="R59" s="1480"/>
      <c r="S59" s="1492"/>
      <c r="T59" s="970"/>
      <c r="U59" s="970"/>
      <c r="V59" s="970"/>
      <c r="W59" s="1439"/>
      <c r="X59" s="970"/>
      <c r="Y59" s="970"/>
      <c r="Z59" s="970"/>
      <c r="AA59" s="1439"/>
      <c r="AB59" s="970"/>
      <c r="AC59" s="970"/>
      <c r="AD59" s="970"/>
      <c r="AE59" s="1439"/>
      <c r="AF59" s="970"/>
      <c r="AG59" s="970"/>
      <c r="AH59" s="970"/>
      <c r="AI59" s="970"/>
      <c r="AJ59" s="787"/>
      <c r="AK59" s="1448"/>
    </row>
    <row r="60" spans="1:37" s="395" customFormat="1" ht="12.6" customHeight="1" x14ac:dyDescent="0.3">
      <c r="A60" s="957"/>
      <c r="B60" s="1452"/>
      <c r="C60" s="1482" t="s">
        <v>78</v>
      </c>
      <c r="D60" s="1482"/>
      <c r="E60" s="1482"/>
      <c r="F60" s="1484" t="s">
        <v>553</v>
      </c>
      <c r="G60" s="1485"/>
      <c r="H60" s="1485"/>
      <c r="I60" s="1485"/>
      <c r="J60" s="1485"/>
      <c r="K60" s="1485"/>
      <c r="L60" s="1485"/>
      <c r="M60" s="1485"/>
      <c r="N60" s="1485"/>
      <c r="O60" s="1485"/>
      <c r="P60" s="1486"/>
      <c r="Q60" s="1487"/>
      <c r="R60" s="1488">
        <v>0</v>
      </c>
      <c r="S60" s="1492"/>
      <c r="T60" s="1487"/>
      <c r="U60" s="1487"/>
      <c r="V60" s="1488">
        <v>0</v>
      </c>
      <c r="W60" s="1439"/>
      <c r="X60" s="1487"/>
      <c r="Y60" s="1487"/>
      <c r="Z60" s="1488">
        <v>0</v>
      </c>
      <c r="AA60" s="1439"/>
      <c r="AB60" s="1487"/>
      <c r="AC60" s="1487"/>
      <c r="AD60" s="1488">
        <v>0</v>
      </c>
      <c r="AE60" s="1439"/>
      <c r="AF60" s="1487"/>
      <c r="AG60" s="1487"/>
      <c r="AH60" s="1488">
        <v>0</v>
      </c>
      <c r="AI60" s="970"/>
      <c r="AJ60" s="1771">
        <f>R60+V60+Z60+AD60+AH60</f>
        <v>0</v>
      </c>
      <c r="AK60" s="1448"/>
    </row>
    <row r="61" spans="1:37" ht="6" customHeight="1" x14ac:dyDescent="0.3">
      <c r="A61" s="957"/>
      <c r="B61" s="1452"/>
      <c r="C61" s="1480"/>
      <c r="D61" s="1480"/>
      <c r="E61" s="1480"/>
      <c r="F61" s="1480"/>
      <c r="G61" s="1480"/>
      <c r="H61" s="1480"/>
      <c r="I61" s="1480"/>
      <c r="J61" s="1480"/>
      <c r="K61" s="1480"/>
      <c r="L61" s="1480"/>
      <c r="M61" s="1480"/>
      <c r="N61" s="1480"/>
      <c r="O61" s="1480"/>
      <c r="P61" s="1480"/>
      <c r="Q61" s="1480"/>
      <c r="R61" s="1480"/>
      <c r="S61" s="1492"/>
      <c r="T61" s="1131"/>
      <c r="U61" s="1131"/>
      <c r="V61" s="1131"/>
      <c r="W61" s="1439"/>
      <c r="X61" s="1131"/>
      <c r="Y61" s="1131"/>
      <c r="Z61" s="1131"/>
      <c r="AA61" s="1439"/>
      <c r="AB61" s="1131"/>
      <c r="AC61" s="1131"/>
      <c r="AD61" s="1131"/>
      <c r="AE61" s="1439"/>
      <c r="AF61" s="1131"/>
      <c r="AG61" s="1131"/>
      <c r="AH61" s="1131"/>
      <c r="AI61" s="970"/>
      <c r="AJ61" s="941"/>
      <c r="AK61" s="1448"/>
    </row>
    <row r="62" spans="1:37" x14ac:dyDescent="0.3">
      <c r="A62" s="957"/>
      <c r="B62" s="1452"/>
      <c r="C62" s="1233" t="s">
        <v>145</v>
      </c>
      <c r="D62" s="1234"/>
      <c r="E62" s="1234"/>
      <c r="F62" s="1234"/>
      <c r="G62" s="1234"/>
      <c r="H62" s="1234"/>
      <c r="I62" s="1234"/>
      <c r="J62" s="1234"/>
      <c r="K62" s="1234"/>
      <c r="L62" s="1234"/>
      <c r="M62" s="1234"/>
      <c r="N62" s="1234"/>
      <c r="O62" s="1234"/>
      <c r="P62" s="729"/>
      <c r="Q62" s="730" t="s">
        <v>39</v>
      </c>
      <c r="R62" s="731">
        <f>R58+R60</f>
        <v>0</v>
      </c>
      <c r="S62" s="1492"/>
      <c r="T62" s="732"/>
      <c r="U62" s="730" t="s">
        <v>40</v>
      </c>
      <c r="V62" s="731">
        <f>V58+V60</f>
        <v>0</v>
      </c>
      <c r="W62" s="1439"/>
      <c r="X62" s="732"/>
      <c r="Y62" s="730" t="s">
        <v>41</v>
      </c>
      <c r="Z62" s="731">
        <f>Z58+Z60</f>
        <v>0</v>
      </c>
      <c r="AA62" s="1439"/>
      <c r="AB62" s="732"/>
      <c r="AC62" s="730" t="s">
        <v>42</v>
      </c>
      <c r="AD62" s="731">
        <f>AD58+AD60</f>
        <v>0</v>
      </c>
      <c r="AE62" s="1439"/>
      <c r="AF62" s="732"/>
      <c r="AG62" s="730" t="s">
        <v>43</v>
      </c>
      <c r="AH62" s="731">
        <f>AH58+AH60</f>
        <v>0</v>
      </c>
      <c r="AI62" s="970"/>
      <c r="AJ62" s="733">
        <f>R62+V62+Z62+AD62+AH62</f>
        <v>0</v>
      </c>
      <c r="AK62" s="1448"/>
    </row>
    <row r="63" spans="1:37" ht="7.8" customHeight="1" x14ac:dyDescent="0.3">
      <c r="A63" s="957"/>
      <c r="B63" s="1452"/>
      <c r="C63" s="1480"/>
      <c r="D63" s="1480"/>
      <c r="E63" s="1480"/>
      <c r="F63" s="1480"/>
      <c r="G63" s="1480"/>
      <c r="H63" s="1480"/>
      <c r="I63" s="1480"/>
      <c r="J63" s="1480"/>
      <c r="K63" s="1480"/>
      <c r="L63" s="1480"/>
      <c r="M63" s="1480"/>
      <c r="N63" s="1480"/>
      <c r="O63" s="1480"/>
      <c r="P63" s="1480"/>
      <c r="Q63" s="1480"/>
      <c r="R63" s="1480"/>
      <c r="S63" s="1492"/>
      <c r="T63" s="992"/>
      <c r="U63" s="992"/>
      <c r="V63" s="992"/>
      <c r="W63" s="1439"/>
      <c r="X63" s="992"/>
      <c r="Y63" s="992"/>
      <c r="Z63" s="992"/>
      <c r="AA63" s="1439"/>
      <c r="AB63" s="992"/>
      <c r="AC63" s="992"/>
      <c r="AD63" s="992"/>
      <c r="AE63" s="1439"/>
      <c r="AF63" s="992"/>
      <c r="AG63" s="992"/>
      <c r="AH63" s="992"/>
      <c r="AI63" s="970"/>
      <c r="AJ63" s="794"/>
      <c r="AK63" s="1448"/>
    </row>
    <row r="64" spans="1:37" x14ac:dyDescent="0.3">
      <c r="A64" s="957"/>
      <c r="B64" s="1452"/>
      <c r="C64" s="1235" t="s">
        <v>622</v>
      </c>
      <c r="D64" s="1236"/>
      <c r="E64" s="1236"/>
      <c r="F64" s="1236"/>
      <c r="G64" s="1236"/>
      <c r="H64" s="1236"/>
      <c r="I64" s="1236"/>
      <c r="J64" s="1236"/>
      <c r="K64" s="1236"/>
      <c r="L64" s="1236"/>
      <c r="M64" s="1236"/>
      <c r="N64" s="1236"/>
      <c r="O64" s="1236"/>
      <c r="P64" s="734"/>
      <c r="Q64" s="735" t="s">
        <v>39</v>
      </c>
      <c r="R64" s="1756">
        <v>0</v>
      </c>
      <c r="S64" s="1492"/>
      <c r="T64" s="736"/>
      <c r="U64" s="735" t="s">
        <v>40</v>
      </c>
      <c r="V64" s="1756">
        <v>0</v>
      </c>
      <c r="W64" s="1439"/>
      <c r="X64" s="736"/>
      <c r="Y64" s="735" t="s">
        <v>41</v>
      </c>
      <c r="Z64" s="1756">
        <v>0</v>
      </c>
      <c r="AA64" s="1439"/>
      <c r="AB64" s="736"/>
      <c r="AC64" s="735" t="s">
        <v>42</v>
      </c>
      <c r="AD64" s="1756">
        <v>0</v>
      </c>
      <c r="AE64" s="1439"/>
      <c r="AF64" s="736"/>
      <c r="AG64" s="735" t="s">
        <v>43</v>
      </c>
      <c r="AH64" s="1756">
        <v>0</v>
      </c>
      <c r="AI64" s="970"/>
      <c r="AJ64" s="1767">
        <f>R64+V64+Z64+AD64+AH64</f>
        <v>0</v>
      </c>
      <c r="AK64" s="1448"/>
    </row>
    <row r="65" spans="1:37" ht="6.6" customHeight="1" x14ac:dyDescent="0.3">
      <c r="A65" s="957"/>
      <c r="B65" s="1452"/>
      <c r="C65" s="1481"/>
      <c r="D65" s="1481"/>
      <c r="E65" s="1481"/>
      <c r="F65" s="1481"/>
      <c r="G65" s="1481"/>
      <c r="H65" s="1481"/>
      <c r="I65" s="1481"/>
      <c r="J65" s="1481"/>
      <c r="K65" s="1481"/>
      <c r="L65" s="1481"/>
      <c r="M65" s="1481"/>
      <c r="N65" s="1481"/>
      <c r="O65" s="1481"/>
      <c r="P65" s="1481"/>
      <c r="Q65" s="1481"/>
      <c r="R65" s="1481"/>
      <c r="S65" s="1492"/>
      <c r="T65" s="970"/>
      <c r="U65" s="970"/>
      <c r="V65" s="970"/>
      <c r="W65" s="1439"/>
      <c r="X65" s="970"/>
      <c r="Y65" s="970"/>
      <c r="Z65" s="970"/>
      <c r="AA65" s="1439"/>
      <c r="AB65" s="970"/>
      <c r="AC65" s="970"/>
      <c r="AD65" s="970"/>
      <c r="AE65" s="1439"/>
      <c r="AF65" s="970"/>
      <c r="AG65" s="970"/>
      <c r="AH65" s="970"/>
      <c r="AI65" s="970"/>
      <c r="AJ65" s="787"/>
      <c r="AK65" s="1448"/>
    </row>
    <row r="66" spans="1:37" x14ac:dyDescent="0.3">
      <c r="A66" s="957"/>
      <c r="B66" s="1452"/>
      <c r="C66" s="737"/>
      <c r="D66" s="738"/>
      <c r="E66" s="738"/>
      <c r="F66" s="738"/>
      <c r="G66" s="738"/>
      <c r="H66" s="738"/>
      <c r="I66" s="738"/>
      <c r="J66" s="738"/>
      <c r="K66" s="738"/>
      <c r="L66" s="1239" t="s">
        <v>555</v>
      </c>
      <c r="M66" s="1239"/>
      <c r="N66" s="1475"/>
      <c r="O66" s="1495">
        <v>0.5</v>
      </c>
      <c r="P66" s="739"/>
      <c r="Q66" s="740" t="s">
        <v>39</v>
      </c>
      <c r="R66" s="741">
        <f>R64*O66</f>
        <v>0</v>
      </c>
      <c r="S66" s="1492"/>
      <c r="T66" s="739"/>
      <c r="U66" s="740" t="s">
        <v>40</v>
      </c>
      <c r="V66" s="741">
        <f>V64*O66</f>
        <v>0</v>
      </c>
      <c r="W66" s="1439"/>
      <c r="X66" s="739"/>
      <c r="Y66" s="740" t="s">
        <v>41</v>
      </c>
      <c r="Z66" s="741">
        <f>Z64*O66</f>
        <v>0</v>
      </c>
      <c r="AA66" s="1439"/>
      <c r="AB66" s="739"/>
      <c r="AC66" s="740" t="s">
        <v>42</v>
      </c>
      <c r="AD66" s="741">
        <f>AD64*O66</f>
        <v>0</v>
      </c>
      <c r="AE66" s="1439"/>
      <c r="AF66" s="739"/>
      <c r="AG66" s="740" t="s">
        <v>43</v>
      </c>
      <c r="AH66" s="741">
        <f>AH64*O66</f>
        <v>0</v>
      </c>
      <c r="AI66" s="970"/>
      <c r="AJ66" s="742">
        <f>R66+V66+Z66+AD66+AH66</f>
        <v>0</v>
      </c>
      <c r="AK66" s="1448"/>
    </row>
    <row r="67" spans="1:37" ht="4.8" customHeight="1" thickBot="1" x14ac:dyDescent="0.35">
      <c r="A67" s="957"/>
      <c r="B67" s="1452"/>
      <c r="C67" s="992"/>
      <c r="D67" s="992"/>
      <c r="E67" s="992"/>
      <c r="F67" s="992"/>
      <c r="G67" s="992"/>
      <c r="H67" s="992"/>
      <c r="I67" s="992"/>
      <c r="J67" s="992"/>
      <c r="K67" s="992"/>
      <c r="L67" s="992"/>
      <c r="M67" s="992"/>
      <c r="N67" s="992"/>
      <c r="O67" s="992"/>
      <c r="P67" s="992"/>
      <c r="Q67" s="992"/>
      <c r="R67" s="992"/>
      <c r="S67" s="1492"/>
      <c r="T67" s="992"/>
      <c r="U67" s="992"/>
      <c r="V67" s="992"/>
      <c r="W67" s="1439"/>
      <c r="X67" s="992"/>
      <c r="Y67" s="992"/>
      <c r="Z67" s="992"/>
      <c r="AA67" s="1439"/>
      <c r="AB67" s="992"/>
      <c r="AC67" s="992"/>
      <c r="AD67" s="992"/>
      <c r="AE67" s="1439"/>
      <c r="AF67" s="992"/>
      <c r="AG67" s="992"/>
      <c r="AH67" s="992"/>
      <c r="AI67" s="970"/>
      <c r="AJ67" s="794"/>
      <c r="AK67" s="1448"/>
    </row>
    <row r="68" spans="1:37" ht="14.4" thickBot="1" x14ac:dyDescent="0.35">
      <c r="A68" s="957"/>
      <c r="B68" s="1452"/>
      <c r="C68" s="519"/>
      <c r="D68" s="520"/>
      <c r="E68" s="520"/>
      <c r="F68" s="520"/>
      <c r="G68" s="520"/>
      <c r="H68" s="520"/>
      <c r="I68" s="520"/>
      <c r="J68" s="1090" t="s">
        <v>552</v>
      </c>
      <c r="K68" s="1090"/>
      <c r="L68" s="1090"/>
      <c r="M68" s="1090"/>
      <c r="N68" s="1090"/>
      <c r="O68" s="1090"/>
      <c r="P68" s="533"/>
      <c r="Q68" s="521" t="s">
        <v>39</v>
      </c>
      <c r="R68" s="522">
        <f>R62+R66</f>
        <v>0</v>
      </c>
      <c r="S68" s="1494"/>
      <c r="T68" s="520"/>
      <c r="U68" s="521" t="s">
        <v>40</v>
      </c>
      <c r="V68" s="522">
        <f>V62+V66</f>
        <v>0</v>
      </c>
      <c r="W68" s="1496"/>
      <c r="X68" s="520"/>
      <c r="Y68" s="521" t="s">
        <v>41</v>
      </c>
      <c r="Z68" s="522">
        <f>Z62+Z66</f>
        <v>0</v>
      </c>
      <c r="AA68" s="1496"/>
      <c r="AB68" s="520"/>
      <c r="AC68" s="521" t="s">
        <v>42</v>
      </c>
      <c r="AD68" s="522">
        <f>AD62+AD66</f>
        <v>0</v>
      </c>
      <c r="AE68" s="1496"/>
      <c r="AF68" s="520"/>
      <c r="AG68" s="521" t="s">
        <v>43</v>
      </c>
      <c r="AH68" s="522">
        <f>AH62+AH66</f>
        <v>0</v>
      </c>
      <c r="AI68" s="981"/>
      <c r="AJ68" s="523">
        <f>R68+V68+Z68+AD68+AH68</f>
        <v>0</v>
      </c>
      <c r="AK68" s="1448"/>
    </row>
    <row r="69" spans="1:37" ht="7.5" customHeight="1" thickBot="1" x14ac:dyDescent="0.35">
      <c r="A69" s="957"/>
      <c r="B69" s="743"/>
      <c r="C69" s="744"/>
      <c r="D69" s="745"/>
      <c r="E69" s="746"/>
      <c r="F69" s="747"/>
      <c r="G69" s="747"/>
      <c r="H69" s="747"/>
      <c r="I69" s="747"/>
      <c r="J69" s="747"/>
      <c r="K69" s="747"/>
      <c r="L69" s="747"/>
      <c r="M69" s="747"/>
      <c r="N69" s="747"/>
      <c r="O69" s="747"/>
      <c r="P69" s="479"/>
      <c r="Q69" s="479"/>
      <c r="R69" s="481"/>
      <c r="S69" s="1493"/>
      <c r="T69" s="479"/>
      <c r="U69" s="479"/>
      <c r="V69" s="481"/>
      <c r="W69" s="481"/>
      <c r="X69" s="479"/>
      <c r="Y69" s="479"/>
      <c r="Z69" s="481"/>
      <c r="AA69" s="481"/>
      <c r="AB69" s="479"/>
      <c r="AC69" s="479"/>
      <c r="AD69" s="481"/>
      <c r="AE69" s="481"/>
      <c r="AF69" s="479"/>
      <c r="AG69" s="479"/>
      <c r="AH69" s="481"/>
      <c r="AI69" s="479"/>
      <c r="AJ69" s="481"/>
      <c r="AK69" s="748"/>
    </row>
    <row r="70" spans="1:37" ht="28.5" customHeight="1" thickBot="1" x14ac:dyDescent="0.35">
      <c r="A70" s="957"/>
      <c r="B70" s="1489"/>
      <c r="C70" s="1489"/>
      <c r="D70" s="1489"/>
      <c r="E70" s="1489"/>
      <c r="F70" s="1489"/>
      <c r="G70" s="1489"/>
      <c r="H70" s="1489"/>
      <c r="I70" s="1489"/>
      <c r="J70" s="1489"/>
      <c r="K70" s="1489"/>
      <c r="L70" s="1489"/>
      <c r="M70" s="1489"/>
      <c r="N70" s="1489"/>
      <c r="O70" s="1489"/>
      <c r="P70" s="1489"/>
      <c r="Q70" s="1489"/>
      <c r="R70" s="1489"/>
      <c r="S70" s="1489"/>
      <c r="T70" s="1489"/>
      <c r="U70" s="1489"/>
      <c r="V70" s="1489"/>
      <c r="W70" s="1489"/>
      <c r="X70" s="1489"/>
      <c r="Y70" s="1489"/>
      <c r="Z70" s="1489"/>
      <c r="AA70" s="1489"/>
      <c r="AB70" s="1489"/>
      <c r="AC70" s="1489"/>
      <c r="AD70" s="1489"/>
      <c r="AE70" s="1489"/>
      <c r="AF70" s="1489"/>
      <c r="AG70" s="1489"/>
      <c r="AH70" s="1489"/>
      <c r="AI70" s="1170"/>
      <c r="AJ70" s="1489"/>
      <c r="AK70" s="1489"/>
    </row>
    <row r="71" spans="1:37" ht="7.8" customHeight="1" thickBot="1" x14ac:dyDescent="0.35">
      <c r="A71" s="957"/>
      <c r="B71" s="1451"/>
      <c r="C71" s="1456"/>
      <c r="D71" s="1456"/>
      <c r="E71" s="1456"/>
      <c r="F71" s="1456"/>
      <c r="G71" s="1456"/>
      <c r="H71" s="1456"/>
      <c r="I71" s="1456"/>
      <c r="J71" s="1456"/>
      <c r="K71" s="1456"/>
      <c r="L71" s="1456"/>
      <c r="M71" s="1456"/>
      <c r="N71" s="1456"/>
      <c r="O71" s="1456"/>
      <c r="P71" s="1456"/>
      <c r="Q71" s="1456"/>
      <c r="R71" s="1456"/>
      <c r="S71" s="1438"/>
      <c r="T71" s="1457"/>
      <c r="U71" s="1457"/>
      <c r="V71" s="1457"/>
      <c r="W71" s="1438"/>
      <c r="X71" s="1457"/>
      <c r="Y71" s="1457"/>
      <c r="Z71" s="1457"/>
      <c r="AA71" s="1438"/>
      <c r="AB71" s="1457"/>
      <c r="AC71" s="1457"/>
      <c r="AD71" s="1457"/>
      <c r="AE71" s="1438"/>
      <c r="AF71" s="1457"/>
      <c r="AG71" s="1457"/>
      <c r="AH71" s="1457"/>
      <c r="AI71" s="1438"/>
      <c r="AJ71" s="430"/>
      <c r="AK71" s="1447"/>
    </row>
    <row r="72" spans="1:37" ht="15" customHeight="1" thickBot="1" x14ac:dyDescent="0.35">
      <c r="A72" s="957"/>
      <c r="B72" s="1452"/>
      <c r="C72" s="1504" t="s">
        <v>623</v>
      </c>
      <c r="D72" s="1503"/>
      <c r="E72" s="1240"/>
      <c r="F72" s="1240"/>
      <c r="G72" s="1240"/>
      <c r="H72" s="1240"/>
      <c r="I72" s="1240"/>
      <c r="J72" s="1240"/>
      <c r="K72" s="1240"/>
      <c r="L72" s="1240"/>
      <c r="M72" s="1240"/>
      <c r="N72" s="1240"/>
      <c r="O72" s="1477"/>
      <c r="P72" s="717" t="s">
        <v>10</v>
      </c>
      <c r="Q72" s="718"/>
      <c r="R72" s="719" t="s">
        <v>11</v>
      </c>
      <c r="S72" s="1439"/>
      <c r="T72" s="720" t="s">
        <v>10</v>
      </c>
      <c r="U72" s="721"/>
      <c r="V72" s="722" t="s">
        <v>12</v>
      </c>
      <c r="W72" s="1439"/>
      <c r="X72" s="723" t="s">
        <v>10</v>
      </c>
      <c r="Y72" s="724"/>
      <c r="Z72" s="725" t="s">
        <v>13</v>
      </c>
      <c r="AA72" s="1439"/>
      <c r="AB72" s="720" t="s">
        <v>10</v>
      </c>
      <c r="AC72" s="721"/>
      <c r="AD72" s="722" t="s">
        <v>14</v>
      </c>
      <c r="AE72" s="1439"/>
      <c r="AF72" s="717" t="s">
        <v>10</v>
      </c>
      <c r="AG72" s="718"/>
      <c r="AH72" s="718" t="s">
        <v>15</v>
      </c>
      <c r="AI72" s="1439"/>
      <c r="AJ72" s="1507" t="s">
        <v>16</v>
      </c>
      <c r="AK72" s="1448"/>
    </row>
    <row r="73" spans="1:37" ht="7.2" customHeight="1" x14ac:dyDescent="0.3">
      <c r="A73" s="957"/>
      <c r="B73" s="1452"/>
      <c r="C73" s="1481"/>
      <c r="D73" s="1481"/>
      <c r="E73" s="1481"/>
      <c r="F73" s="1481"/>
      <c r="G73" s="1481"/>
      <c r="H73" s="1481"/>
      <c r="I73" s="1481"/>
      <c r="J73" s="1481"/>
      <c r="K73" s="1481"/>
      <c r="L73" s="1481"/>
      <c r="M73" s="1481"/>
      <c r="N73" s="1481"/>
      <c r="O73" s="1481"/>
      <c r="P73" s="1481"/>
      <c r="Q73" s="1481"/>
      <c r="R73" s="1481"/>
      <c r="S73" s="1439"/>
      <c r="T73" s="980"/>
      <c r="U73" s="980"/>
      <c r="V73" s="980"/>
      <c r="W73" s="1439"/>
      <c r="X73" s="980"/>
      <c r="Y73" s="980"/>
      <c r="Z73" s="980"/>
      <c r="AA73" s="1439"/>
      <c r="AB73" s="980"/>
      <c r="AC73" s="980"/>
      <c r="AD73" s="980"/>
      <c r="AE73" s="1439"/>
      <c r="AF73" s="980"/>
      <c r="AG73" s="980"/>
      <c r="AH73" s="980"/>
      <c r="AI73" s="1439"/>
      <c r="AJ73" s="787"/>
      <c r="AK73" s="1448"/>
    </row>
    <row r="74" spans="1:37" s="788" customFormat="1" ht="12.75" customHeight="1" x14ac:dyDescent="0.3">
      <c r="A74" s="957"/>
      <c r="B74" s="1452"/>
      <c r="C74" s="1482" t="s">
        <v>77</v>
      </c>
      <c r="D74" s="1482"/>
      <c r="E74" s="1482"/>
      <c r="F74" s="1757" t="s">
        <v>657</v>
      </c>
      <c r="G74" s="1757"/>
      <c r="H74" s="1757"/>
      <c r="I74" s="1757"/>
      <c r="J74" s="1757"/>
      <c r="K74" s="1757"/>
      <c r="L74" s="1757"/>
      <c r="M74" s="1757"/>
      <c r="N74" s="1757"/>
      <c r="O74" s="1757"/>
      <c r="P74" s="795"/>
      <c r="Q74" s="795"/>
      <c r="R74" s="1759">
        <v>0</v>
      </c>
      <c r="S74" s="1439"/>
      <c r="T74" s="795"/>
      <c r="U74" s="795"/>
      <c r="V74" s="1759">
        <v>0</v>
      </c>
      <c r="W74" s="1439"/>
      <c r="X74" s="795"/>
      <c r="Y74" s="795"/>
      <c r="Z74" s="1759">
        <v>0</v>
      </c>
      <c r="AA74" s="1439"/>
      <c r="AB74" s="795"/>
      <c r="AC74" s="795"/>
      <c r="AD74" s="1759">
        <v>0</v>
      </c>
      <c r="AE74" s="1439"/>
      <c r="AF74" s="795"/>
      <c r="AG74" s="795"/>
      <c r="AH74" s="1759">
        <v>0</v>
      </c>
      <c r="AI74" s="1439"/>
      <c r="AJ74" s="1763">
        <f>R74+V74+Z74+AD74+AH74</f>
        <v>0</v>
      </c>
      <c r="AK74" s="1760" t="s">
        <v>658</v>
      </c>
    </row>
    <row r="75" spans="1:37" ht="6" customHeight="1" x14ac:dyDescent="0.3">
      <c r="A75" s="957"/>
      <c r="B75" s="1452"/>
      <c r="C75" s="1498"/>
      <c r="D75" s="1498"/>
      <c r="E75" s="1498"/>
      <c r="F75" s="1498"/>
      <c r="G75" s="1498"/>
      <c r="H75" s="1498"/>
      <c r="I75" s="1498"/>
      <c r="J75" s="1498"/>
      <c r="K75" s="1498"/>
      <c r="L75" s="1498"/>
      <c r="M75" s="1498"/>
      <c r="N75" s="1498"/>
      <c r="O75" s="1498"/>
      <c r="P75" s="1498"/>
      <c r="Q75" s="1498"/>
      <c r="R75" s="1498"/>
      <c r="S75" s="1439"/>
      <c r="T75" s="970"/>
      <c r="U75" s="970"/>
      <c r="V75" s="970"/>
      <c r="W75" s="1439"/>
      <c r="X75" s="970"/>
      <c r="Y75" s="970"/>
      <c r="Z75" s="970"/>
      <c r="AA75" s="1439"/>
      <c r="AB75" s="970"/>
      <c r="AC75" s="970"/>
      <c r="AD75" s="970"/>
      <c r="AE75" s="1439"/>
      <c r="AF75" s="970"/>
      <c r="AG75" s="970"/>
      <c r="AH75" s="970"/>
      <c r="AI75" s="1439"/>
      <c r="AJ75" s="787"/>
      <c r="AK75" s="1760"/>
    </row>
    <row r="76" spans="1:37" ht="14.25" customHeight="1" x14ac:dyDescent="0.3">
      <c r="A76" s="957"/>
      <c r="B76" s="1452"/>
      <c r="C76" s="1482" t="s">
        <v>78</v>
      </c>
      <c r="D76" s="1482"/>
      <c r="E76" s="1482"/>
      <c r="F76" s="1232" t="s">
        <v>553</v>
      </c>
      <c r="G76" s="1232"/>
      <c r="H76" s="1232"/>
      <c r="I76" s="1232"/>
      <c r="J76" s="1232"/>
      <c r="K76" s="1232"/>
      <c r="L76" s="1232"/>
      <c r="M76" s="1232"/>
      <c r="N76" s="1232"/>
      <c r="O76" s="1232"/>
      <c r="P76" s="1499"/>
      <c r="Q76" s="1499"/>
      <c r="R76" s="1500">
        <v>0</v>
      </c>
      <c r="S76" s="1439"/>
      <c r="T76" s="1501"/>
      <c r="U76" s="1501"/>
      <c r="V76" s="1500">
        <v>0</v>
      </c>
      <c r="W76" s="1439"/>
      <c r="X76" s="1502"/>
      <c r="Y76" s="1502"/>
      <c r="Z76" s="1502">
        <v>0</v>
      </c>
      <c r="AA76" s="1439"/>
      <c r="AB76" s="1501"/>
      <c r="AC76" s="1501"/>
      <c r="AD76" s="1500">
        <v>0</v>
      </c>
      <c r="AE76" s="1439"/>
      <c r="AF76" s="1501"/>
      <c r="AG76" s="1501"/>
      <c r="AH76" s="1500">
        <v>0</v>
      </c>
      <c r="AI76" s="1439"/>
      <c r="AJ76" s="1771">
        <f>R76+V76+Z76+AD76+AH76</f>
        <v>0</v>
      </c>
      <c r="AK76" s="1760"/>
    </row>
    <row r="77" spans="1:37" ht="6" customHeight="1" x14ac:dyDescent="0.3">
      <c r="A77" s="957"/>
      <c r="B77" s="1452"/>
      <c r="C77" s="1441"/>
      <c r="D77" s="1441"/>
      <c r="E77" s="1441"/>
      <c r="F77" s="1441"/>
      <c r="G77" s="1441"/>
      <c r="H77" s="1441"/>
      <c r="I77" s="1441"/>
      <c r="J77" s="1441"/>
      <c r="K77" s="1441"/>
      <c r="L77" s="1441"/>
      <c r="M77" s="1441"/>
      <c r="N77" s="1441"/>
      <c r="O77" s="1441"/>
      <c r="P77" s="1441"/>
      <c r="Q77" s="1441"/>
      <c r="R77" s="1441"/>
      <c r="S77" s="1439"/>
      <c r="T77" s="1000"/>
      <c r="U77" s="1000"/>
      <c r="V77" s="1000"/>
      <c r="W77" s="1439"/>
      <c r="X77" s="1474"/>
      <c r="Y77" s="1474"/>
      <c r="Z77" s="1474"/>
      <c r="AA77" s="1439"/>
      <c r="AB77" s="1000"/>
      <c r="AC77" s="1000"/>
      <c r="AD77" s="1000"/>
      <c r="AE77" s="1439"/>
      <c r="AF77" s="1000"/>
      <c r="AG77" s="1000"/>
      <c r="AH77" s="1000"/>
      <c r="AI77" s="1439"/>
      <c r="AJ77" s="787"/>
      <c r="AK77" s="1760"/>
    </row>
    <row r="78" spans="1:37" x14ac:dyDescent="0.3">
      <c r="A78" s="957"/>
      <c r="B78" s="1452"/>
      <c r="C78" s="1233" t="s">
        <v>145</v>
      </c>
      <c r="D78" s="1234"/>
      <c r="E78" s="1234"/>
      <c r="F78" s="1234"/>
      <c r="G78" s="1234"/>
      <c r="H78" s="1234"/>
      <c r="I78" s="1234"/>
      <c r="J78" s="1234"/>
      <c r="K78" s="1234"/>
      <c r="L78" s="1234"/>
      <c r="M78" s="1234"/>
      <c r="N78" s="1234"/>
      <c r="O78" s="1234"/>
      <c r="P78" s="729"/>
      <c r="Q78" s="730" t="s">
        <v>39</v>
      </c>
      <c r="R78" s="731">
        <f>R74+R76</f>
        <v>0</v>
      </c>
      <c r="S78" s="1439"/>
      <c r="T78" s="732"/>
      <c r="U78" s="730" t="s">
        <v>40</v>
      </c>
      <c r="V78" s="731">
        <f>V74+V76</f>
        <v>0</v>
      </c>
      <c r="W78" s="1439"/>
      <c r="X78" s="732"/>
      <c r="Y78" s="730" t="s">
        <v>41</v>
      </c>
      <c r="Z78" s="731">
        <f>Z74+Z76</f>
        <v>0</v>
      </c>
      <c r="AA78" s="1439"/>
      <c r="AB78" s="732"/>
      <c r="AC78" s="730" t="s">
        <v>42</v>
      </c>
      <c r="AD78" s="731">
        <f>AD74+AD76</f>
        <v>0</v>
      </c>
      <c r="AE78" s="1439"/>
      <c r="AF78" s="732"/>
      <c r="AG78" s="730" t="s">
        <v>43</v>
      </c>
      <c r="AH78" s="731">
        <f>AH74+AH76</f>
        <v>0</v>
      </c>
      <c r="AI78" s="1439"/>
      <c r="AJ78" s="733">
        <f>R78+V78+Z78+AD78+AH78</f>
        <v>0</v>
      </c>
      <c r="AK78" s="1760"/>
    </row>
    <row r="79" spans="1:37" ht="4.8" customHeight="1" x14ac:dyDescent="0.3">
      <c r="A79" s="957"/>
      <c r="B79" s="1452"/>
      <c r="C79" s="1454"/>
      <c r="D79" s="1454"/>
      <c r="E79" s="1454"/>
      <c r="F79" s="1454"/>
      <c r="G79" s="1454"/>
      <c r="H79" s="1454"/>
      <c r="I79" s="1454"/>
      <c r="J79" s="1454"/>
      <c r="K79" s="1454"/>
      <c r="L79" s="1454"/>
      <c r="M79" s="1454"/>
      <c r="N79" s="1454"/>
      <c r="O79" s="1454"/>
      <c r="P79" s="1454"/>
      <c r="Q79" s="1454"/>
      <c r="R79" s="1454"/>
      <c r="S79" s="1439"/>
      <c r="T79" s="1458"/>
      <c r="U79" s="1458"/>
      <c r="V79" s="1458"/>
      <c r="W79" s="1439"/>
      <c r="X79" s="1458"/>
      <c r="Y79" s="1458"/>
      <c r="Z79" s="1458"/>
      <c r="AA79" s="1439"/>
      <c r="AB79" s="1458"/>
      <c r="AC79" s="1458"/>
      <c r="AD79" s="1458"/>
      <c r="AE79" s="1439"/>
      <c r="AF79" s="1458"/>
      <c r="AG79" s="1458"/>
      <c r="AH79" s="1458"/>
      <c r="AI79" s="1439"/>
      <c r="AJ79" s="794"/>
      <c r="AK79" s="1760"/>
    </row>
    <row r="80" spans="1:37" x14ac:dyDescent="0.3">
      <c r="A80" s="957"/>
      <c r="B80" s="1452"/>
      <c r="C80" s="1235" t="s">
        <v>622</v>
      </c>
      <c r="D80" s="1236"/>
      <c r="E80" s="1236"/>
      <c r="F80" s="1236"/>
      <c r="G80" s="1236"/>
      <c r="H80" s="1236"/>
      <c r="I80" s="1236"/>
      <c r="J80" s="1236"/>
      <c r="K80" s="1236"/>
      <c r="L80" s="1236"/>
      <c r="M80" s="1236"/>
      <c r="N80" s="1236"/>
      <c r="O80" s="1236"/>
      <c r="P80" s="734"/>
      <c r="Q80" s="735" t="s">
        <v>39</v>
      </c>
      <c r="R80" s="1756">
        <v>0</v>
      </c>
      <c r="S80" s="1439"/>
      <c r="T80" s="736"/>
      <c r="U80" s="735" t="s">
        <v>40</v>
      </c>
      <c r="V80" s="1756">
        <v>0</v>
      </c>
      <c r="W80" s="1439"/>
      <c r="X80" s="736"/>
      <c r="Y80" s="735" t="s">
        <v>41</v>
      </c>
      <c r="Z80" s="1756">
        <v>0</v>
      </c>
      <c r="AA80" s="1439"/>
      <c r="AB80" s="736"/>
      <c r="AC80" s="735" t="s">
        <v>42</v>
      </c>
      <c r="AD80" s="1756">
        <v>0</v>
      </c>
      <c r="AE80" s="1439"/>
      <c r="AF80" s="736"/>
      <c r="AG80" s="735" t="s">
        <v>43</v>
      </c>
      <c r="AH80" s="1756">
        <v>0</v>
      </c>
      <c r="AI80" s="1439"/>
      <c r="AJ80" s="1767">
        <f>R80+V80+Z80+AD80+AH80</f>
        <v>0</v>
      </c>
      <c r="AK80" s="1760"/>
    </row>
    <row r="81" spans="1:37" ht="4.2" customHeight="1" thickBot="1" x14ac:dyDescent="0.35">
      <c r="A81" s="957"/>
      <c r="B81" s="1452"/>
      <c r="C81" s="1455"/>
      <c r="D81" s="1455"/>
      <c r="E81" s="1455"/>
      <c r="F81" s="1455"/>
      <c r="G81" s="1455"/>
      <c r="H81" s="1455"/>
      <c r="I81" s="1455"/>
      <c r="J81" s="1455"/>
      <c r="K81" s="1455"/>
      <c r="L81" s="1455"/>
      <c r="M81" s="1455"/>
      <c r="N81" s="1455"/>
      <c r="O81" s="1455"/>
      <c r="P81" s="1455"/>
      <c r="Q81" s="1455"/>
      <c r="R81" s="1455"/>
      <c r="S81" s="1439"/>
      <c r="T81" s="1459"/>
      <c r="U81" s="1459"/>
      <c r="V81" s="1459"/>
      <c r="W81" s="1439"/>
      <c r="X81" s="1459"/>
      <c r="Y81" s="1459"/>
      <c r="Z81" s="1459"/>
      <c r="AA81" s="1439"/>
      <c r="AB81" s="1459"/>
      <c r="AC81" s="1459"/>
      <c r="AD81" s="1459"/>
      <c r="AE81" s="1439"/>
      <c r="AF81" s="1459"/>
      <c r="AG81" s="1459"/>
      <c r="AH81" s="1459"/>
      <c r="AI81" s="1439"/>
      <c r="AJ81" s="787"/>
      <c r="AK81" s="1760"/>
    </row>
    <row r="82" spans="1:37" ht="14.4" thickBot="1" x14ac:dyDescent="0.35">
      <c r="A82" s="957"/>
      <c r="B82" s="1452"/>
      <c r="C82" s="737"/>
      <c r="D82" s="738"/>
      <c r="E82" s="738"/>
      <c r="F82" s="738"/>
      <c r="G82" s="738"/>
      <c r="H82" s="738"/>
      <c r="I82" s="738"/>
      <c r="J82" s="738"/>
      <c r="K82" s="738"/>
      <c r="L82" s="1239" t="s">
        <v>555</v>
      </c>
      <c r="M82" s="1239"/>
      <c r="N82" s="1475"/>
      <c r="O82" s="790">
        <v>0.5</v>
      </c>
      <c r="P82" s="739"/>
      <c r="Q82" s="740" t="s">
        <v>39</v>
      </c>
      <c r="R82" s="741">
        <f>R80*O82</f>
        <v>0</v>
      </c>
      <c r="S82" s="1439"/>
      <c r="T82" s="739"/>
      <c r="U82" s="740" t="s">
        <v>40</v>
      </c>
      <c r="V82" s="741">
        <f>V80*O82</f>
        <v>0</v>
      </c>
      <c r="W82" s="1439"/>
      <c r="X82" s="739"/>
      <c r="Y82" s="740" t="s">
        <v>41</v>
      </c>
      <c r="Z82" s="741">
        <f>Z80*O82</f>
        <v>0</v>
      </c>
      <c r="AA82" s="1439"/>
      <c r="AB82" s="739"/>
      <c r="AC82" s="740" t="s">
        <v>42</v>
      </c>
      <c r="AD82" s="741">
        <f>AD80*O82</f>
        <v>0</v>
      </c>
      <c r="AE82" s="1439"/>
      <c r="AF82" s="739"/>
      <c r="AG82" s="740" t="s">
        <v>43</v>
      </c>
      <c r="AH82" s="741">
        <f>AH80*O82</f>
        <v>0</v>
      </c>
      <c r="AI82" s="1439"/>
      <c r="AJ82" s="742">
        <f>R82+V82+Z82+AD82+AH82</f>
        <v>0</v>
      </c>
      <c r="AK82" s="1760"/>
    </row>
    <row r="83" spans="1:37" ht="4.2" customHeight="1" thickBot="1" x14ac:dyDescent="0.35">
      <c r="A83" s="957"/>
      <c r="B83" s="1452"/>
      <c r="C83" s="1126"/>
      <c r="D83" s="1126"/>
      <c r="E83" s="1126"/>
      <c r="F83" s="1126"/>
      <c r="G83" s="1126"/>
      <c r="H83" s="1126"/>
      <c r="I83" s="1126"/>
      <c r="J83" s="1126"/>
      <c r="K83" s="1126"/>
      <c r="L83" s="1126"/>
      <c r="M83" s="1126"/>
      <c r="N83" s="1126"/>
      <c r="O83" s="1126"/>
      <c r="P83" s="1126"/>
      <c r="Q83" s="1126"/>
      <c r="R83" s="1126"/>
      <c r="S83" s="1439"/>
      <c r="T83" s="1460"/>
      <c r="U83" s="1460"/>
      <c r="V83" s="1460"/>
      <c r="W83" s="1439"/>
      <c r="X83" s="1460"/>
      <c r="Y83" s="1460"/>
      <c r="Z83" s="1460"/>
      <c r="AA83" s="1439"/>
      <c r="AB83" s="1460"/>
      <c r="AC83" s="1460"/>
      <c r="AD83" s="1460"/>
      <c r="AE83" s="1439"/>
      <c r="AF83" s="1460"/>
      <c r="AG83" s="1460"/>
      <c r="AH83" s="1460"/>
      <c r="AI83" s="1439"/>
      <c r="AJ83" s="794"/>
      <c r="AK83" s="1760"/>
    </row>
    <row r="84" spans="1:37" s="395" customFormat="1" ht="16.8" customHeight="1" thickBot="1" x14ac:dyDescent="0.3">
      <c r="A84" s="957"/>
      <c r="B84" s="1452"/>
      <c r="C84" s="1467"/>
      <c r="D84" s="1468"/>
      <c r="E84" s="1468"/>
      <c r="F84" s="1468"/>
      <c r="G84" s="1468"/>
      <c r="H84" s="1468"/>
      <c r="I84" s="1468"/>
      <c r="J84" s="1466" t="s">
        <v>552</v>
      </c>
      <c r="K84" s="1466"/>
      <c r="L84" s="1466"/>
      <c r="M84" s="1466"/>
      <c r="N84" s="1466"/>
      <c r="O84" s="1466"/>
      <c r="P84" s="1469"/>
      <c r="Q84" s="1470" t="s">
        <v>39</v>
      </c>
      <c r="R84" s="1471">
        <f>R78+R82</f>
        <v>0</v>
      </c>
      <c r="S84" s="1496"/>
      <c r="T84" s="1468"/>
      <c r="U84" s="1470" t="s">
        <v>40</v>
      </c>
      <c r="V84" s="1471">
        <f>V78+V82</f>
        <v>0</v>
      </c>
      <c r="W84" s="1496"/>
      <c r="X84" s="1468"/>
      <c r="Y84" s="1470" t="s">
        <v>41</v>
      </c>
      <c r="Z84" s="1471">
        <f>Z78+Z82</f>
        <v>0</v>
      </c>
      <c r="AA84" s="1496"/>
      <c r="AB84" s="1468"/>
      <c r="AC84" s="1470" t="s">
        <v>42</v>
      </c>
      <c r="AD84" s="1471">
        <f>AD78+AD82</f>
        <v>0</v>
      </c>
      <c r="AE84" s="1496"/>
      <c r="AF84" s="1468"/>
      <c r="AG84" s="1470" t="s">
        <v>43</v>
      </c>
      <c r="AH84" s="1471">
        <f>AH78+AH82</f>
        <v>0</v>
      </c>
      <c r="AI84" s="1496"/>
      <c r="AJ84" s="1472">
        <f>R84+V84+Z84+AD84+AH84</f>
        <v>0</v>
      </c>
      <c r="AK84" s="1760"/>
    </row>
    <row r="85" spans="1:37" ht="8.4" customHeight="1" thickBot="1" x14ac:dyDescent="0.35">
      <c r="A85" s="957"/>
      <c r="B85" s="1453"/>
      <c r="C85" s="1449"/>
      <c r="D85" s="1449"/>
      <c r="E85" s="1449"/>
      <c r="F85" s="1449"/>
      <c r="G85" s="1449"/>
      <c r="H85" s="1449"/>
      <c r="I85" s="1449"/>
      <c r="J85" s="1449"/>
      <c r="K85" s="1449"/>
      <c r="L85" s="1449"/>
      <c r="M85" s="1449"/>
      <c r="N85" s="1449"/>
      <c r="O85" s="1449"/>
      <c r="P85" s="1449"/>
      <c r="Q85" s="1449"/>
      <c r="R85" s="1449"/>
      <c r="S85" s="1449"/>
      <c r="T85" s="1449"/>
      <c r="U85" s="1449"/>
      <c r="V85" s="1449"/>
      <c r="W85" s="1449"/>
      <c r="X85" s="1449"/>
      <c r="Y85" s="1449"/>
      <c r="Z85" s="1449"/>
      <c r="AA85" s="1449"/>
      <c r="AB85" s="1449"/>
      <c r="AC85" s="1449"/>
      <c r="AD85" s="1449"/>
      <c r="AE85" s="1449"/>
      <c r="AF85" s="1449"/>
      <c r="AG85" s="1449"/>
      <c r="AH85" s="1449"/>
      <c r="AI85" s="1449"/>
      <c r="AJ85" s="1449"/>
      <c r="AK85" s="1490"/>
    </row>
    <row r="86" spans="1:37" ht="23.4" customHeight="1" thickBot="1" x14ac:dyDescent="0.35">
      <c r="A86" s="957"/>
      <c r="B86" s="1046"/>
      <c r="C86" s="1046"/>
      <c r="D86" s="1046"/>
      <c r="E86" s="1046"/>
      <c r="F86" s="1046"/>
      <c r="G86" s="1046"/>
      <c r="H86" s="1046"/>
      <c r="I86" s="1046"/>
      <c r="J86" s="1046"/>
      <c r="K86" s="1046"/>
      <c r="L86" s="1046"/>
      <c r="M86" s="1046"/>
      <c r="N86" s="1046"/>
      <c r="O86" s="1046"/>
      <c r="P86" s="1046"/>
      <c r="Q86" s="1046"/>
      <c r="R86" s="1046"/>
      <c r="S86" s="1046"/>
      <c r="T86" s="1046"/>
      <c r="U86" s="1046"/>
      <c r="V86" s="1046"/>
      <c r="W86" s="1046"/>
      <c r="X86" s="1046"/>
      <c r="Y86" s="1046"/>
      <c r="Z86" s="1046"/>
      <c r="AA86" s="1046"/>
      <c r="AB86" s="1046"/>
      <c r="AC86" s="1046"/>
      <c r="AD86" s="1046"/>
      <c r="AE86" s="1046"/>
      <c r="AF86" s="1046"/>
      <c r="AG86" s="1046"/>
      <c r="AH86" s="1046"/>
      <c r="AI86" s="1046"/>
      <c r="AJ86" s="1046"/>
      <c r="AK86" s="1046"/>
    </row>
    <row r="87" spans="1:37" ht="21" customHeight="1" x14ac:dyDescent="0.3">
      <c r="A87" s="957"/>
      <c r="B87" s="758"/>
      <c r="C87" s="1238" t="s">
        <v>625</v>
      </c>
      <c r="D87" s="1238"/>
      <c r="E87" s="1238"/>
      <c r="F87" s="1238"/>
      <c r="G87" s="1238"/>
      <c r="H87" s="1238"/>
      <c r="I87" s="1238"/>
      <c r="J87" s="1238"/>
      <c r="K87" s="1238"/>
      <c r="L87" s="1238"/>
      <c r="M87" s="1238"/>
      <c r="N87" s="1238"/>
      <c r="O87" s="1238"/>
      <c r="P87" s="1238"/>
      <c r="Q87" s="1238"/>
      <c r="R87" s="1238"/>
      <c r="S87" s="1238"/>
      <c r="T87" s="1238"/>
      <c r="U87" s="1238"/>
      <c r="V87" s="1238"/>
      <c r="W87" s="1238"/>
      <c r="X87" s="1238"/>
      <c r="Y87" s="1238"/>
      <c r="Z87" s="1238"/>
      <c r="AA87" s="1238"/>
      <c r="AB87" s="1238"/>
      <c r="AC87" s="1238"/>
      <c r="AD87" s="1238"/>
      <c r="AE87" s="1238"/>
      <c r="AF87" s="1238"/>
      <c r="AG87" s="1238"/>
      <c r="AH87" s="1238"/>
      <c r="AI87" s="1238"/>
      <c r="AJ87" s="1238"/>
      <c r="AK87" s="1526"/>
    </row>
    <row r="88" spans="1:37" ht="14.4" x14ac:dyDescent="0.3">
      <c r="A88" s="957"/>
      <c r="B88" s="761"/>
      <c r="C88" s="1570" t="s">
        <v>554</v>
      </c>
      <c r="D88" s="1571"/>
      <c r="E88" s="1571"/>
      <c r="F88" s="1571"/>
      <c r="G88" s="1571"/>
      <c r="H88" s="1571"/>
      <c r="I88" s="1571"/>
      <c r="J88" s="1571"/>
      <c r="K88" s="1571"/>
      <c r="L88" s="1571"/>
      <c r="M88" s="1571"/>
      <c r="N88" s="1571"/>
      <c r="O88" s="1571"/>
      <c r="P88" s="1572"/>
      <c r="Q88" s="1573" t="s">
        <v>39</v>
      </c>
      <c r="R88" s="1574">
        <f>R14+R30+R48+R62+R78</f>
        <v>0</v>
      </c>
      <c r="S88" s="1572"/>
      <c r="T88" s="1572"/>
      <c r="U88" s="1573" t="s">
        <v>40</v>
      </c>
      <c r="V88" s="1574">
        <f>V14+V30+V48+V62+V78</f>
        <v>0</v>
      </c>
      <c r="W88" s="1572"/>
      <c r="X88" s="1572"/>
      <c r="Y88" s="1573" t="s">
        <v>41</v>
      </c>
      <c r="Z88" s="1574">
        <f>Z14+Z30+Z48+Z62+Z78</f>
        <v>0</v>
      </c>
      <c r="AA88" s="1574"/>
      <c r="AB88" s="1572"/>
      <c r="AC88" s="1573" t="s">
        <v>42</v>
      </c>
      <c r="AD88" s="1574">
        <f>AD14+AD30+AD48+AD62+AD78</f>
        <v>0</v>
      </c>
      <c r="AE88" s="1572"/>
      <c r="AF88" s="1572"/>
      <c r="AG88" s="1573" t="s">
        <v>43</v>
      </c>
      <c r="AH88" s="1574">
        <f>AH14+AH30+AH48+AH62+AH78</f>
        <v>0</v>
      </c>
      <c r="AI88" s="1572"/>
      <c r="AJ88" s="1575">
        <f>R88+V88+Z88+AD88+AH88</f>
        <v>0</v>
      </c>
      <c r="AK88" s="760"/>
    </row>
    <row r="89" spans="1:37" ht="3.75" customHeight="1" x14ac:dyDescent="0.3">
      <c r="A89" s="957"/>
      <c r="B89" s="761"/>
      <c r="C89" s="1576"/>
      <c r="D89" s="1576"/>
      <c r="E89" s="1576"/>
      <c r="F89" s="1576"/>
      <c r="G89" s="1576"/>
      <c r="H89" s="1576"/>
      <c r="I89" s="1576"/>
      <c r="J89" s="1576"/>
      <c r="K89" s="1576"/>
      <c r="L89" s="1576"/>
      <c r="M89" s="1576"/>
      <c r="N89" s="1576"/>
      <c r="O89" s="1576"/>
      <c r="P89" s="1577"/>
      <c r="Q89" s="1578"/>
      <c r="R89" s="1579"/>
      <c r="S89" s="1580"/>
      <c r="T89" s="1577"/>
      <c r="U89" s="1578"/>
      <c r="V89" s="1579"/>
      <c r="W89" s="1580"/>
      <c r="X89" s="1577"/>
      <c r="Y89" s="1578"/>
      <c r="Z89" s="1579"/>
      <c r="AA89" s="1579"/>
      <c r="AB89" s="1577"/>
      <c r="AC89" s="1578"/>
      <c r="AD89" s="1579"/>
      <c r="AE89" s="1580"/>
      <c r="AF89" s="1577"/>
      <c r="AG89" s="1578"/>
      <c r="AH89" s="1579"/>
      <c r="AI89" s="1580"/>
      <c r="AJ89" s="1579"/>
      <c r="AK89" s="760"/>
    </row>
    <row r="90" spans="1:37" ht="14.4" x14ac:dyDescent="0.3">
      <c r="A90" s="957"/>
      <c r="B90" s="761"/>
      <c r="C90" s="1581" t="s">
        <v>629</v>
      </c>
      <c r="D90" s="1582"/>
      <c r="E90" s="1582"/>
      <c r="F90" s="1582"/>
      <c r="G90" s="1582"/>
      <c r="H90" s="1582"/>
      <c r="I90" s="1582"/>
      <c r="J90" s="1582"/>
      <c r="K90" s="1582"/>
      <c r="L90" s="1582"/>
      <c r="M90" s="1582"/>
      <c r="N90" s="1582"/>
      <c r="O90" s="1582"/>
      <c r="P90" s="1583"/>
      <c r="Q90" s="1584" t="s">
        <v>39</v>
      </c>
      <c r="R90" s="1585">
        <f>R16+R32+R48+R64+R80</f>
        <v>0</v>
      </c>
      <c r="S90" s="1585"/>
      <c r="T90" s="1583"/>
      <c r="U90" s="1584" t="s">
        <v>40</v>
      </c>
      <c r="V90" s="1585">
        <f>V16+V32+V48+V64+V80</f>
        <v>0</v>
      </c>
      <c r="W90" s="1583"/>
      <c r="X90" s="1583"/>
      <c r="Y90" s="1584" t="s">
        <v>41</v>
      </c>
      <c r="Z90" s="1585">
        <f>Z16+Z32+Z48+Z64+Z80</f>
        <v>0</v>
      </c>
      <c r="AA90" s="1585"/>
      <c r="AB90" s="1583"/>
      <c r="AC90" s="1584" t="s">
        <v>42</v>
      </c>
      <c r="AD90" s="1585">
        <f>AD16+AD32+AD48+AD64+AD80</f>
        <v>0</v>
      </c>
      <c r="AE90" s="1585"/>
      <c r="AF90" s="1583"/>
      <c r="AG90" s="1584" t="s">
        <v>43</v>
      </c>
      <c r="AH90" s="1585">
        <f>AH16+AH32+AH48+AH64+AH80</f>
        <v>0</v>
      </c>
      <c r="AI90" s="1583"/>
      <c r="AJ90" s="1586">
        <f>R90+V90+Z90+AD90+AH90</f>
        <v>0</v>
      </c>
      <c r="AK90" s="760"/>
    </row>
    <row r="91" spans="1:37" ht="3" customHeight="1" x14ac:dyDescent="0.3">
      <c r="A91" s="957"/>
      <c r="B91" s="759"/>
      <c r="C91" s="1587"/>
      <c r="D91" s="1588"/>
      <c r="E91" s="1589"/>
      <c r="F91" s="1590"/>
      <c r="G91" s="1590"/>
      <c r="H91" s="1590"/>
      <c r="I91" s="1590"/>
      <c r="J91" s="1590"/>
      <c r="K91" s="1590"/>
      <c r="L91" s="1590"/>
      <c r="M91" s="1590"/>
      <c r="N91" s="1590"/>
      <c r="O91" s="1590"/>
      <c r="P91" s="1577"/>
      <c r="Q91" s="1577"/>
      <c r="R91" s="1579"/>
      <c r="S91" s="1580"/>
      <c r="T91" s="1577"/>
      <c r="U91" s="1577"/>
      <c r="V91" s="1579"/>
      <c r="W91" s="1580"/>
      <c r="X91" s="1577"/>
      <c r="Y91" s="1577"/>
      <c r="Z91" s="1579"/>
      <c r="AA91" s="1579"/>
      <c r="AB91" s="1577"/>
      <c r="AC91" s="1577"/>
      <c r="AD91" s="1579"/>
      <c r="AE91" s="1580"/>
      <c r="AF91" s="1577"/>
      <c r="AG91" s="1577"/>
      <c r="AH91" s="1579"/>
      <c r="AI91" s="1580"/>
      <c r="AJ91" s="1579"/>
      <c r="AK91" s="760"/>
    </row>
    <row r="92" spans="1:37" ht="14.4" x14ac:dyDescent="0.3">
      <c r="A92" s="957"/>
      <c r="B92" s="761"/>
      <c r="C92" s="1591"/>
      <c r="D92" s="1592"/>
      <c r="E92" s="1592"/>
      <c r="F92" s="1592"/>
      <c r="G92" s="1592"/>
      <c r="H92" s="1592"/>
      <c r="I92" s="1592"/>
      <c r="J92" s="1592"/>
      <c r="K92" s="1592"/>
      <c r="L92" s="1593" t="s">
        <v>555</v>
      </c>
      <c r="M92" s="1593"/>
      <c r="N92" s="1593"/>
      <c r="O92" s="1593"/>
      <c r="P92" s="1592"/>
      <c r="Q92" s="1594" t="s">
        <v>39</v>
      </c>
      <c r="R92" s="1595">
        <f>R18+R34+R50+R66+R82</f>
        <v>0</v>
      </c>
      <c r="S92" s="1592"/>
      <c r="T92" s="1592"/>
      <c r="U92" s="1594" t="s">
        <v>40</v>
      </c>
      <c r="V92" s="1595">
        <f>V18+V34+V50+V66+V82</f>
        <v>0</v>
      </c>
      <c r="W92" s="1592"/>
      <c r="X92" s="1592"/>
      <c r="Y92" s="1594" t="s">
        <v>41</v>
      </c>
      <c r="Z92" s="1595">
        <f>Z18+Z34+Z50+Z66+Z82</f>
        <v>0</v>
      </c>
      <c r="AA92" s="1595"/>
      <c r="AB92" s="1592"/>
      <c r="AC92" s="1594" t="s">
        <v>42</v>
      </c>
      <c r="AD92" s="1595">
        <f>AD18+AD34+AD50+AD66+AD82</f>
        <v>0</v>
      </c>
      <c r="AE92" s="1592"/>
      <c r="AF92" s="1592"/>
      <c r="AG92" s="1594" t="s">
        <v>43</v>
      </c>
      <c r="AH92" s="1595">
        <f>AH18+AH34+AH50+AH66+AH82</f>
        <v>0</v>
      </c>
      <c r="AI92" s="1592"/>
      <c r="AJ92" s="1596">
        <f>R92+V92+Z92+AD92+AH92</f>
        <v>0</v>
      </c>
      <c r="AK92" s="760"/>
    </row>
    <row r="93" spans="1:37" ht="5.25" customHeight="1" thickBot="1" x14ac:dyDescent="0.35">
      <c r="A93" s="957"/>
      <c r="B93" s="761"/>
      <c r="C93" s="1577"/>
      <c r="D93" s="1577"/>
      <c r="E93" s="1577"/>
      <c r="F93" s="1577"/>
      <c r="G93" s="1577"/>
      <c r="H93" s="1577"/>
      <c r="I93" s="1577"/>
      <c r="J93" s="1577"/>
      <c r="K93" s="1577"/>
      <c r="L93" s="1577"/>
      <c r="M93" s="1597"/>
      <c r="N93" s="1597"/>
      <c r="O93" s="1598"/>
      <c r="P93" s="1577"/>
      <c r="Q93" s="1578"/>
      <c r="R93" s="1579"/>
      <c r="S93" s="1580"/>
      <c r="T93" s="1577"/>
      <c r="U93" s="1578"/>
      <c r="V93" s="1579"/>
      <c r="W93" s="1580"/>
      <c r="X93" s="1577"/>
      <c r="Y93" s="1578"/>
      <c r="Z93" s="1579"/>
      <c r="AA93" s="1579"/>
      <c r="AB93" s="1577"/>
      <c r="AC93" s="1578"/>
      <c r="AD93" s="1579"/>
      <c r="AE93" s="1580"/>
      <c r="AF93" s="1577"/>
      <c r="AG93" s="1578"/>
      <c r="AH93" s="1579"/>
      <c r="AI93" s="1580"/>
      <c r="AJ93" s="1579"/>
      <c r="AK93" s="760"/>
    </row>
    <row r="94" spans="1:37" ht="15" thickBot="1" x14ac:dyDescent="0.35">
      <c r="A94" s="957"/>
      <c r="B94" s="761"/>
      <c r="C94" s="1599"/>
      <c r="D94" s="1600"/>
      <c r="E94" s="1600"/>
      <c r="F94" s="1600"/>
      <c r="G94" s="1600"/>
      <c r="H94" s="1601" t="s">
        <v>552</v>
      </c>
      <c r="I94" s="1601"/>
      <c r="J94" s="1601"/>
      <c r="K94" s="1601"/>
      <c r="L94" s="1601"/>
      <c r="M94" s="1601"/>
      <c r="N94" s="1601"/>
      <c r="O94" s="1601"/>
      <c r="P94" s="1600"/>
      <c r="Q94" s="1602" t="s">
        <v>39</v>
      </c>
      <c r="R94" s="1603">
        <f>R20+R36+R52+R68+R84</f>
        <v>0</v>
      </c>
      <c r="S94" s="1600"/>
      <c r="T94" s="1600"/>
      <c r="U94" s="1602" t="s">
        <v>40</v>
      </c>
      <c r="V94" s="1603">
        <f>V20+V36+V52+V68+V84</f>
        <v>0</v>
      </c>
      <c r="W94" s="1600"/>
      <c r="X94" s="1600"/>
      <c r="Y94" s="1602" t="s">
        <v>41</v>
      </c>
      <c r="Z94" s="1603">
        <f>Z20+Z36+Z52+Z68+Z84</f>
        <v>0</v>
      </c>
      <c r="AA94" s="1603"/>
      <c r="AB94" s="1600"/>
      <c r="AC94" s="1602" t="s">
        <v>42</v>
      </c>
      <c r="AD94" s="1603">
        <f>AD20+AD36+AD52+AD68+AD84</f>
        <v>0</v>
      </c>
      <c r="AE94" s="1600"/>
      <c r="AF94" s="1600"/>
      <c r="AG94" s="1602" t="s">
        <v>43</v>
      </c>
      <c r="AH94" s="1603">
        <f>AH20+AH36+AH52+AH68+AH84</f>
        <v>0</v>
      </c>
      <c r="AI94" s="1600"/>
      <c r="AJ94" s="1604">
        <f>R94+V94+Z94+AD94+AH94</f>
        <v>0</v>
      </c>
      <c r="AK94" s="760"/>
    </row>
    <row r="95" spans="1:37" ht="16.2" customHeight="1" thickBot="1" x14ac:dyDescent="0.35">
      <c r="A95" s="957"/>
      <c r="B95" s="761"/>
      <c r="C95" s="797"/>
      <c r="D95" s="797"/>
      <c r="E95" s="797"/>
      <c r="F95" s="797"/>
      <c r="G95" s="797"/>
      <c r="H95" s="800"/>
      <c r="I95" s="800"/>
      <c r="J95" s="800"/>
      <c r="K95" s="800"/>
      <c r="L95" s="800"/>
      <c r="M95" s="800"/>
      <c r="N95" s="800"/>
      <c r="O95" s="800"/>
      <c r="P95" s="797"/>
      <c r="Q95" s="798"/>
      <c r="R95" s="799"/>
      <c r="S95" s="1508"/>
      <c r="T95" s="797"/>
      <c r="U95" s="798"/>
      <c r="V95" s="799"/>
      <c r="W95" s="1508"/>
      <c r="X95" s="797"/>
      <c r="Y95" s="798"/>
      <c r="Z95" s="799"/>
      <c r="AA95" s="799"/>
      <c r="AB95" s="797"/>
      <c r="AC95" s="798"/>
      <c r="AD95" s="799"/>
      <c r="AE95" s="1508"/>
      <c r="AF95" s="797"/>
      <c r="AG95" s="798"/>
      <c r="AH95" s="799"/>
      <c r="AI95" s="1508"/>
      <c r="AJ95" s="799"/>
      <c r="AK95" s="760"/>
    </row>
    <row r="96" spans="1:37" ht="28.8" customHeight="1" thickBot="1" x14ac:dyDescent="0.35">
      <c r="A96" s="957"/>
      <c r="B96" s="1489"/>
      <c r="C96" s="1489"/>
      <c r="D96" s="1489"/>
      <c r="E96" s="1489"/>
      <c r="F96" s="1489"/>
      <c r="G96" s="1489"/>
      <c r="H96" s="1489"/>
      <c r="I96" s="1489"/>
      <c r="J96" s="1489"/>
      <c r="K96" s="1489"/>
      <c r="L96" s="1489"/>
      <c r="M96" s="1489"/>
      <c r="N96" s="1489"/>
      <c r="O96" s="1489"/>
      <c r="P96" s="1489"/>
      <c r="Q96" s="1489"/>
      <c r="R96" s="1489"/>
      <c r="S96" s="1489"/>
      <c r="T96" s="1489"/>
      <c r="U96" s="1489"/>
      <c r="V96" s="1489"/>
      <c r="W96" s="1489"/>
      <c r="X96" s="1489"/>
      <c r="Y96" s="1489"/>
      <c r="Z96" s="1489"/>
      <c r="AA96" s="1489"/>
      <c r="AB96" s="1489"/>
      <c r="AC96" s="1489"/>
      <c r="AD96" s="1489"/>
      <c r="AE96" s="1489"/>
      <c r="AF96" s="1489"/>
      <c r="AG96" s="1489"/>
      <c r="AH96" s="1489"/>
      <c r="AI96" s="1170"/>
      <c r="AJ96" s="1489"/>
      <c r="AK96" s="1489"/>
    </row>
    <row r="97" spans="1:39" ht="32.4" customHeight="1" thickBot="1" x14ac:dyDescent="0.35">
      <c r="A97" s="957"/>
      <c r="B97" s="1529"/>
      <c r="C97" s="1530" t="s">
        <v>628</v>
      </c>
      <c r="D97" s="1530"/>
      <c r="E97" s="1530"/>
      <c r="F97" s="1530"/>
      <c r="G97" s="1530"/>
      <c r="H97" s="1530"/>
      <c r="I97" s="1530"/>
      <c r="J97" s="1530"/>
      <c r="K97" s="1530"/>
      <c r="L97" s="1530"/>
      <c r="M97" s="1530"/>
      <c r="N97" s="1530"/>
      <c r="O97" s="1530"/>
      <c r="P97" s="1530"/>
      <c r="Q97" s="1530"/>
      <c r="R97" s="1530"/>
      <c r="S97" s="1530"/>
      <c r="T97" s="1530"/>
      <c r="U97" s="1530"/>
      <c r="V97" s="1530"/>
      <c r="W97" s="1530"/>
      <c r="X97" s="1530"/>
      <c r="Y97" s="1530"/>
      <c r="Z97" s="1530"/>
      <c r="AA97" s="1530"/>
      <c r="AB97" s="1530"/>
      <c r="AC97" s="1530"/>
      <c r="AD97" s="1530"/>
      <c r="AE97" s="1530"/>
      <c r="AF97" s="1530"/>
      <c r="AG97" s="1530"/>
      <c r="AH97" s="1530"/>
      <c r="AI97" s="1530"/>
      <c r="AJ97" s="1530"/>
      <c r="AK97" s="1531"/>
    </row>
    <row r="98" spans="1:39" ht="15" thickBot="1" x14ac:dyDescent="0.35">
      <c r="A98" s="957"/>
      <c r="B98" s="690"/>
      <c r="C98" s="1540" t="s">
        <v>552</v>
      </c>
      <c r="D98" s="1541"/>
      <c r="E98" s="1541"/>
      <c r="F98" s="1541"/>
      <c r="G98" s="1541"/>
      <c r="H98" s="1541"/>
      <c r="I98" s="1541"/>
      <c r="J98" s="1541"/>
      <c r="K98" s="1541"/>
      <c r="L98" s="1541"/>
      <c r="M98" s="1541"/>
      <c r="N98" s="1541"/>
      <c r="O98" s="1541"/>
      <c r="P98" s="1542"/>
      <c r="Q98" s="1543" t="s">
        <v>39</v>
      </c>
      <c r="R98" s="1544">
        <f>R12+R18+R28+R34+R44+R50+R60+R66+R76+R82</f>
        <v>0</v>
      </c>
      <c r="S98" s="1545"/>
      <c r="T98" s="1545"/>
      <c r="U98" s="1543" t="s">
        <v>40</v>
      </c>
      <c r="V98" s="1544">
        <f>V12+V18+V28+V34+V44+V50+V60+V66+V76+V82</f>
        <v>0</v>
      </c>
      <c r="W98" s="1545"/>
      <c r="X98" s="1542"/>
      <c r="Y98" s="1543" t="s">
        <v>41</v>
      </c>
      <c r="Z98" s="1544">
        <f>Z12+Z18+Z28+Z34+Z44+Z50+Z60+Z66+Z76+Z82</f>
        <v>0</v>
      </c>
      <c r="AA98" s="1544"/>
      <c r="AB98" s="1542"/>
      <c r="AC98" s="1543" t="s">
        <v>42</v>
      </c>
      <c r="AD98" s="1544">
        <f>AD12+AD18+AD28+AD34+AD44+AD50+AD60+AD66+AD76+AD82</f>
        <v>0</v>
      </c>
      <c r="AE98" s="1545"/>
      <c r="AF98" s="1542"/>
      <c r="AG98" s="1543" t="s">
        <v>43</v>
      </c>
      <c r="AH98" s="1544">
        <f>AH12+AH18+AH28+AH34+AH44+AH50+AH60+AH66+AH76+AH82</f>
        <v>0</v>
      </c>
      <c r="AI98" s="1545"/>
      <c r="AJ98" s="1539">
        <f>R98+V98+Z98+AD98+AH98</f>
        <v>0</v>
      </c>
      <c r="AK98" s="1532"/>
    </row>
    <row r="99" spans="1:39" ht="22.2" customHeight="1" thickBot="1" x14ac:dyDescent="0.35">
      <c r="A99" s="957"/>
      <c r="B99" s="691"/>
      <c r="C99" s="1533"/>
      <c r="D99" s="1533"/>
      <c r="E99" s="1533"/>
      <c r="F99" s="1533"/>
      <c r="G99" s="1533"/>
      <c r="H99" s="1533"/>
      <c r="I99" s="1533"/>
      <c r="J99" s="1533"/>
      <c r="K99" s="1533"/>
      <c r="L99" s="1533"/>
      <c r="M99" s="1533"/>
      <c r="N99" s="1533"/>
      <c r="O99" s="1533"/>
      <c r="P99" s="1534"/>
      <c r="Q99" s="1535"/>
      <c r="R99" s="1536"/>
      <c r="S99" s="608"/>
      <c r="T99" s="1537"/>
      <c r="U99" s="1535"/>
      <c r="V99" s="1536"/>
      <c r="W99" s="608"/>
      <c r="X99" s="1534"/>
      <c r="Y99" s="1535"/>
      <c r="Z99" s="1536"/>
      <c r="AA99" s="1536"/>
      <c r="AB99" s="1534"/>
      <c r="AC99" s="1535"/>
      <c r="AD99" s="1536"/>
      <c r="AE99" s="608"/>
      <c r="AF99" s="1534"/>
      <c r="AG99" s="1535"/>
      <c r="AH99" s="1536"/>
      <c r="AI99" s="608"/>
      <c r="AJ99" s="1536"/>
      <c r="AK99" s="1538"/>
    </row>
    <row r="100" spans="1:39" ht="28.5" customHeight="1" thickBot="1" x14ac:dyDescent="0.35">
      <c r="A100" s="957"/>
      <c r="B100" s="1489"/>
      <c r="C100" s="1489"/>
      <c r="D100" s="1489"/>
      <c r="E100" s="1489"/>
      <c r="F100" s="1489"/>
      <c r="G100" s="1489"/>
      <c r="H100" s="1489"/>
      <c r="I100" s="1489"/>
      <c r="J100" s="1489"/>
      <c r="K100" s="1489"/>
      <c r="L100" s="1489"/>
      <c r="M100" s="1489"/>
      <c r="N100" s="1489"/>
      <c r="O100" s="1489"/>
      <c r="P100" s="1489"/>
      <c r="Q100" s="1489"/>
      <c r="R100" s="1489"/>
      <c r="S100" s="1489"/>
      <c r="T100" s="1489"/>
      <c r="U100" s="1489"/>
      <c r="V100" s="1489"/>
      <c r="W100" s="1489"/>
      <c r="X100" s="1489"/>
      <c r="Y100" s="1489"/>
      <c r="Z100" s="1489"/>
      <c r="AA100" s="1489"/>
      <c r="AB100" s="1489"/>
      <c r="AC100" s="1489"/>
      <c r="AD100" s="1489"/>
      <c r="AE100" s="1489"/>
      <c r="AF100" s="1489"/>
      <c r="AG100" s="1489"/>
      <c r="AH100" s="1489"/>
      <c r="AI100" s="1489"/>
      <c r="AJ100" s="1489"/>
      <c r="AK100" s="1489"/>
    </row>
    <row r="101" spans="1:39" ht="25.8" customHeight="1" thickBot="1" x14ac:dyDescent="0.35">
      <c r="A101" s="957"/>
      <c r="B101" s="1510"/>
      <c r="C101" s="1527" t="s">
        <v>627</v>
      </c>
      <c r="D101" s="1527"/>
      <c r="E101" s="1527"/>
      <c r="F101" s="1527"/>
      <c r="G101" s="1527"/>
      <c r="H101" s="1527"/>
      <c r="I101" s="1527"/>
      <c r="J101" s="1527"/>
      <c r="K101" s="1527"/>
      <c r="L101" s="1527"/>
      <c r="M101" s="1527"/>
      <c r="N101" s="1527"/>
      <c r="O101" s="1527"/>
      <c r="P101" s="1527"/>
      <c r="Q101" s="1527"/>
      <c r="R101" s="1527"/>
      <c r="S101" s="1527"/>
      <c r="T101" s="1527"/>
      <c r="U101" s="1527"/>
      <c r="V101" s="1527"/>
      <c r="W101" s="1527"/>
      <c r="X101" s="1527"/>
      <c r="Y101" s="1527"/>
      <c r="Z101" s="1527"/>
      <c r="AA101" s="1527"/>
      <c r="AB101" s="1527"/>
      <c r="AC101" s="1527"/>
      <c r="AD101" s="1527"/>
      <c r="AE101" s="1527"/>
      <c r="AF101" s="1527"/>
      <c r="AG101" s="1527"/>
      <c r="AH101" s="1527"/>
      <c r="AI101" s="1527"/>
      <c r="AJ101" s="1527"/>
      <c r="AK101" s="1528"/>
      <c r="AL101" s="1509"/>
      <c r="AM101" s="1509"/>
    </row>
    <row r="102" spans="1:39" ht="13.8" customHeight="1" thickBot="1" x14ac:dyDescent="0.35">
      <c r="A102" s="957"/>
      <c r="B102" s="1513"/>
      <c r="C102" s="1546" t="s">
        <v>626</v>
      </c>
      <c r="D102" s="1547"/>
      <c r="E102" s="1547"/>
      <c r="F102" s="1547"/>
      <c r="G102" s="1547"/>
      <c r="H102" s="1547"/>
      <c r="I102" s="1547"/>
      <c r="J102" s="1547"/>
      <c r="K102" s="1547"/>
      <c r="L102" s="1547"/>
      <c r="M102" s="1547"/>
      <c r="N102" s="1547"/>
      <c r="O102" s="1547"/>
      <c r="P102" s="1548"/>
      <c r="Q102" s="1549" t="s">
        <v>39</v>
      </c>
      <c r="R102" s="1550">
        <f>R10+R26+R42+R58+R74</f>
        <v>0</v>
      </c>
      <c r="S102" s="1551"/>
      <c r="T102" s="1552"/>
      <c r="U102" s="1549" t="s">
        <v>40</v>
      </c>
      <c r="V102" s="1550">
        <f>V10+V26+V42+V58+V74</f>
        <v>0</v>
      </c>
      <c r="W102" s="1551"/>
      <c r="X102" s="1548"/>
      <c r="Y102" s="1549" t="s">
        <v>41</v>
      </c>
      <c r="Z102" s="1550">
        <f>Z10+Z26+Z42+Z58+Z74</f>
        <v>0</v>
      </c>
      <c r="AA102" s="1550"/>
      <c r="AB102" s="1548"/>
      <c r="AC102" s="1549" t="s">
        <v>42</v>
      </c>
      <c r="AD102" s="1550">
        <f>AD10+AD26+AD42+AD58+AD74</f>
        <v>0</v>
      </c>
      <c r="AE102" s="1551"/>
      <c r="AF102" s="1548"/>
      <c r="AG102" s="1549" t="s">
        <v>43</v>
      </c>
      <c r="AH102" s="1550">
        <f>AH10+AH26+AH42+AH58+AH74</f>
        <v>0</v>
      </c>
      <c r="AI102" s="1551"/>
      <c r="AJ102" s="1516">
        <f>R102+V102+Z102+AD102+AH102</f>
        <v>0</v>
      </c>
      <c r="AK102" s="1515"/>
      <c r="AL102" s="1412"/>
      <c r="AM102" s="1412"/>
    </row>
    <row r="103" spans="1:39" ht="5.4" customHeight="1" thickBot="1" x14ac:dyDescent="0.35">
      <c r="A103" s="957"/>
      <c r="B103" s="1513"/>
      <c r="C103" s="1553"/>
      <c r="D103" s="1553"/>
      <c r="E103" s="1553"/>
      <c r="F103" s="1553"/>
      <c r="G103" s="1553"/>
      <c r="H103" s="1553"/>
      <c r="I103" s="1553"/>
      <c r="J103" s="1553"/>
      <c r="K103" s="1553"/>
      <c r="L103" s="1553"/>
      <c r="M103" s="1553"/>
      <c r="N103" s="1553"/>
      <c r="O103" s="1553"/>
      <c r="P103" s="1554"/>
      <c r="Q103" s="1555"/>
      <c r="R103" s="1517"/>
      <c r="S103" s="1556"/>
      <c r="T103" s="1557"/>
      <c r="U103" s="1555"/>
      <c r="V103" s="1517"/>
      <c r="W103" s="1556"/>
      <c r="X103" s="1558"/>
      <c r="Y103" s="1555"/>
      <c r="Z103" s="1517"/>
      <c r="AA103" s="1517"/>
      <c r="AB103" s="1558"/>
      <c r="AC103" s="1555"/>
      <c r="AD103" s="1517"/>
      <c r="AE103" s="1556"/>
      <c r="AF103" s="1558"/>
      <c r="AG103" s="1559"/>
      <c r="AH103" s="1517"/>
      <c r="AI103" s="1556"/>
      <c r="AJ103" s="1517"/>
      <c r="AK103" s="1515"/>
    </row>
    <row r="104" spans="1:39" ht="15" thickBot="1" x14ac:dyDescent="0.35">
      <c r="A104" s="957"/>
      <c r="B104" s="1513"/>
      <c r="C104" s="1560"/>
      <c r="D104" s="1561"/>
      <c r="E104" s="1561"/>
      <c r="F104" s="1561"/>
      <c r="G104" s="1561"/>
      <c r="H104" s="1561"/>
      <c r="I104" s="1561"/>
      <c r="J104" s="1561"/>
      <c r="K104" s="1561"/>
      <c r="L104" s="1562" t="s">
        <v>624</v>
      </c>
      <c r="M104" s="1562"/>
      <c r="N104" s="1563"/>
      <c r="O104" s="1772">
        <f>'PROPOSED BUDGET'!O193</f>
        <v>0.505</v>
      </c>
      <c r="P104" s="1561"/>
      <c r="Q104" s="1564" t="s">
        <v>39</v>
      </c>
      <c r="R104" s="1565">
        <f>R102*O104</f>
        <v>0</v>
      </c>
      <c r="S104" s="1566"/>
      <c r="T104" s="1561"/>
      <c r="U104" s="1564" t="s">
        <v>40</v>
      </c>
      <c r="V104" s="1565">
        <f>V102*O104</f>
        <v>0</v>
      </c>
      <c r="W104" s="1566"/>
      <c r="X104" s="1561"/>
      <c r="Y104" s="1564" t="s">
        <v>41</v>
      </c>
      <c r="Z104" s="1565">
        <f>Z102*O104</f>
        <v>0</v>
      </c>
      <c r="AA104" s="1565"/>
      <c r="AB104" s="1561"/>
      <c r="AC104" s="1564" t="s">
        <v>42</v>
      </c>
      <c r="AD104" s="1565">
        <f>AD102*O104</f>
        <v>0</v>
      </c>
      <c r="AE104" s="1566"/>
      <c r="AF104" s="1561"/>
      <c r="AG104" s="1564" t="s">
        <v>43</v>
      </c>
      <c r="AH104" s="1565">
        <f>AH102*O104</f>
        <v>0</v>
      </c>
      <c r="AI104" s="1566"/>
      <c r="AJ104" s="1518">
        <f>R104+V104+Z104+AD104+AH104</f>
        <v>0</v>
      </c>
      <c r="AK104" s="1515"/>
    </row>
    <row r="105" spans="1:39" ht="6.6" customHeight="1" thickBot="1" x14ac:dyDescent="0.35">
      <c r="A105" s="957"/>
      <c r="B105" s="1513"/>
      <c r="C105" s="1553"/>
      <c r="D105" s="1553"/>
      <c r="E105" s="1553"/>
      <c r="F105" s="1553"/>
      <c r="G105" s="1553"/>
      <c r="H105" s="1553"/>
      <c r="I105" s="1553"/>
      <c r="J105" s="1553"/>
      <c r="K105" s="1553"/>
      <c r="L105" s="1553"/>
      <c r="M105" s="1553"/>
      <c r="N105" s="1553"/>
      <c r="O105" s="1553"/>
      <c r="P105" s="1554"/>
      <c r="Q105" s="1555"/>
      <c r="R105" s="1517"/>
      <c r="S105" s="1556"/>
      <c r="T105" s="1557"/>
      <c r="U105" s="1555"/>
      <c r="V105" s="1517"/>
      <c r="W105" s="1556"/>
      <c r="X105" s="1558"/>
      <c r="Y105" s="1555"/>
      <c r="Z105" s="1517"/>
      <c r="AA105" s="1517"/>
      <c r="AB105" s="1558"/>
      <c r="AC105" s="1555"/>
      <c r="AD105" s="1517"/>
      <c r="AE105" s="1556"/>
      <c r="AF105" s="1558"/>
      <c r="AG105" s="1559"/>
      <c r="AH105" s="1517"/>
      <c r="AI105" s="1556"/>
      <c r="AJ105" s="1517"/>
      <c r="AK105" s="1515"/>
    </row>
    <row r="106" spans="1:39" ht="15" thickBot="1" x14ac:dyDescent="0.35">
      <c r="A106" s="957"/>
      <c r="B106" s="1513"/>
      <c r="C106" s="1567" t="s">
        <v>552</v>
      </c>
      <c r="D106" s="1568"/>
      <c r="E106" s="1568"/>
      <c r="F106" s="1568"/>
      <c r="G106" s="1568"/>
      <c r="H106" s="1568"/>
      <c r="I106" s="1568"/>
      <c r="J106" s="1568"/>
      <c r="K106" s="1568"/>
      <c r="L106" s="1568"/>
      <c r="M106" s="1568"/>
      <c r="N106" s="1568"/>
      <c r="O106" s="1568"/>
      <c r="P106" s="1548"/>
      <c r="Q106" s="1549" t="s">
        <v>39</v>
      </c>
      <c r="R106" s="1569">
        <f>R102+R104</f>
        <v>0</v>
      </c>
      <c r="S106" s="1551"/>
      <c r="T106" s="1552"/>
      <c r="U106" s="1549" t="s">
        <v>40</v>
      </c>
      <c r="V106" s="1569">
        <f>V102+V104</f>
        <v>0</v>
      </c>
      <c r="W106" s="1551"/>
      <c r="X106" s="1548"/>
      <c r="Y106" s="1549" t="s">
        <v>41</v>
      </c>
      <c r="Z106" s="1569">
        <f>Z102+Z104</f>
        <v>0</v>
      </c>
      <c r="AA106" s="1550"/>
      <c r="AB106" s="1548"/>
      <c r="AC106" s="1549" t="s">
        <v>42</v>
      </c>
      <c r="AD106" s="1569">
        <f>AD102+AD104</f>
        <v>0</v>
      </c>
      <c r="AE106" s="1551"/>
      <c r="AF106" s="1548"/>
      <c r="AG106" s="1549" t="s">
        <v>43</v>
      </c>
      <c r="AH106" s="1569">
        <f>AH102+AH104</f>
        <v>0</v>
      </c>
      <c r="AI106" s="1551"/>
      <c r="AJ106" s="1516">
        <f>R106+V106+Z106+AD106+AH106</f>
        <v>0</v>
      </c>
      <c r="AK106" s="1515"/>
    </row>
    <row r="107" spans="1:39" ht="16.8" customHeight="1" thickBot="1" x14ac:dyDescent="0.35">
      <c r="A107" s="957"/>
      <c r="B107" s="1514"/>
      <c r="C107" s="1511"/>
      <c r="D107" s="1511"/>
      <c r="E107" s="1511"/>
      <c r="F107" s="1511"/>
      <c r="G107" s="1511"/>
      <c r="H107" s="1511"/>
      <c r="I107" s="1511"/>
      <c r="J107" s="1511"/>
      <c r="K107" s="1511"/>
      <c r="L107" s="1511"/>
      <c r="M107" s="1511"/>
      <c r="N107" s="1511"/>
      <c r="O107" s="1511"/>
      <c r="P107" s="1511"/>
      <c r="Q107" s="1511"/>
      <c r="R107" s="1511"/>
      <c r="S107" s="1511"/>
      <c r="T107" s="1511"/>
      <c r="U107" s="1511"/>
      <c r="V107" s="1511"/>
      <c r="W107" s="1511"/>
      <c r="X107" s="1511"/>
      <c r="Y107" s="1511"/>
      <c r="Z107" s="1511"/>
      <c r="AA107" s="1511"/>
      <c r="AB107" s="1511"/>
      <c r="AC107" s="1511"/>
      <c r="AD107" s="1511"/>
      <c r="AE107" s="1511"/>
      <c r="AF107" s="1511"/>
      <c r="AG107" s="1511"/>
      <c r="AH107" s="1511"/>
      <c r="AI107" s="1511"/>
      <c r="AJ107" s="1511"/>
      <c r="AK107" s="1512"/>
    </row>
    <row r="108" spans="1:39" s="792" customFormat="1" ht="24" customHeight="1" thickBot="1" x14ac:dyDescent="0.35">
      <c r="A108" s="957"/>
      <c r="B108" s="957"/>
      <c r="C108" s="957"/>
      <c r="D108" s="957"/>
      <c r="E108" s="957"/>
      <c r="F108" s="957"/>
      <c r="G108" s="957"/>
      <c r="H108" s="957"/>
      <c r="I108" s="957"/>
      <c r="J108" s="957"/>
      <c r="K108" s="957"/>
      <c r="L108" s="957"/>
      <c r="M108" s="957"/>
      <c r="N108" s="957"/>
      <c r="O108" s="957"/>
      <c r="P108" s="957"/>
      <c r="Q108" s="957"/>
      <c r="R108" s="957"/>
      <c r="S108" s="957"/>
      <c r="T108" s="957"/>
      <c r="U108" s="957"/>
      <c r="V108" s="957"/>
      <c r="W108" s="957"/>
      <c r="X108" s="957"/>
      <c r="Y108" s="957"/>
      <c r="Z108" s="957"/>
      <c r="AA108" s="957"/>
      <c r="AB108" s="957"/>
      <c r="AC108" s="957"/>
      <c r="AD108" s="957"/>
      <c r="AE108" s="957"/>
      <c r="AF108" s="957"/>
      <c r="AG108" s="957"/>
      <c r="AH108" s="957"/>
      <c r="AI108" s="957"/>
      <c r="AJ108" s="957"/>
      <c r="AK108" s="957"/>
    </row>
    <row r="109" spans="1:39" ht="19.2" customHeight="1" thickBot="1" x14ac:dyDescent="0.35">
      <c r="A109" s="843"/>
      <c r="B109" s="1497"/>
      <c r="C109" s="1524" t="s">
        <v>559</v>
      </c>
      <c r="D109" s="1525"/>
      <c r="E109" s="843"/>
      <c r="F109" s="843"/>
      <c r="G109" s="843"/>
      <c r="H109" s="843"/>
      <c r="I109" s="843"/>
      <c r="J109" s="843"/>
      <c r="K109" s="843"/>
      <c r="L109" s="843"/>
      <c r="M109" s="843"/>
      <c r="N109" s="843"/>
      <c r="O109" s="843"/>
      <c r="P109" s="843"/>
      <c r="Q109" s="843"/>
      <c r="R109" s="843"/>
      <c r="S109" s="843"/>
      <c r="T109" s="843"/>
      <c r="U109" s="843"/>
      <c r="V109" s="843"/>
      <c r="W109" s="843"/>
      <c r="X109" s="843"/>
      <c r="Y109" s="843"/>
      <c r="Z109" s="843"/>
      <c r="AA109" s="843"/>
      <c r="AB109" s="843"/>
      <c r="AC109" s="843"/>
      <c r="AD109" s="843"/>
      <c r="AE109" s="843"/>
      <c r="AF109" s="843"/>
      <c r="AG109" s="843"/>
      <c r="AH109" s="843"/>
      <c r="AI109" s="843"/>
      <c r="AJ109" s="843"/>
      <c r="AK109" s="843"/>
    </row>
    <row r="110" spans="1:39" x14ac:dyDescent="0.3">
      <c r="A110" s="843"/>
      <c r="B110" s="1497"/>
      <c r="C110" s="1497"/>
      <c r="D110" s="1497"/>
      <c r="E110" s="843"/>
      <c r="F110" s="843"/>
      <c r="G110" s="843"/>
      <c r="H110" s="843"/>
      <c r="I110" s="843"/>
      <c r="J110" s="843"/>
      <c r="K110" s="843"/>
      <c r="L110" s="843"/>
      <c r="M110" s="843"/>
      <c r="N110" s="843"/>
      <c r="O110" s="843"/>
      <c r="P110" s="843"/>
      <c r="Q110" s="843"/>
      <c r="R110" s="843"/>
      <c r="S110" s="843"/>
      <c r="T110" s="843"/>
      <c r="U110" s="843"/>
      <c r="V110" s="843"/>
      <c r="W110" s="843"/>
      <c r="X110" s="843"/>
      <c r="Y110" s="843"/>
      <c r="Z110" s="843"/>
      <c r="AA110" s="843"/>
      <c r="AB110" s="843"/>
      <c r="AC110" s="843"/>
      <c r="AD110" s="843"/>
      <c r="AE110" s="843"/>
      <c r="AF110" s="843"/>
      <c r="AG110" s="843"/>
      <c r="AH110" s="843"/>
      <c r="AI110" s="843"/>
      <c r="AJ110" s="843"/>
      <c r="AK110" s="843"/>
    </row>
    <row r="111" spans="1:39" s="843" customFormat="1" ht="13.8" customHeight="1" x14ac:dyDescent="0.3"/>
    <row r="112" spans="1:39" s="843" customFormat="1" ht="13.8" customHeight="1" x14ac:dyDescent="0.3"/>
    <row r="113" s="843" customFormat="1" ht="13.8" customHeight="1" x14ac:dyDescent="0.3"/>
    <row r="114" s="843" customFormat="1" ht="13.8" customHeight="1" x14ac:dyDescent="0.3"/>
    <row r="115" s="843" customFormat="1" ht="13.8" customHeight="1" x14ac:dyDescent="0.3"/>
    <row r="116" s="843" customFormat="1" ht="13.8" customHeight="1" x14ac:dyDescent="0.3"/>
    <row r="117" s="843" customFormat="1" ht="13.8" customHeight="1" x14ac:dyDescent="0.3"/>
    <row r="118" s="843" customFormat="1" ht="13.8" customHeight="1" x14ac:dyDescent="0.3"/>
    <row r="119" s="843" customFormat="1" ht="13.8" customHeight="1" x14ac:dyDescent="0.3"/>
    <row r="120" s="843" customFormat="1" ht="13.8" customHeight="1" x14ac:dyDescent="0.3"/>
    <row r="121" s="843" customFormat="1" ht="13.8" customHeight="1" x14ac:dyDescent="0.3"/>
    <row r="122" s="843" customFormat="1" ht="13.8" customHeight="1" x14ac:dyDescent="0.3"/>
    <row r="123" s="843" customFormat="1" ht="13.8" customHeight="1" x14ac:dyDescent="0.3"/>
  </sheetData>
  <mergeCells count="312">
    <mergeCell ref="A108:AK108"/>
    <mergeCell ref="AK59:AK68"/>
    <mergeCell ref="AK27:AK36"/>
    <mergeCell ref="L104:N104"/>
    <mergeCell ref="B96:AK96"/>
    <mergeCell ref="C98:O98"/>
    <mergeCell ref="C87:AK87"/>
    <mergeCell ref="C101:AK101"/>
    <mergeCell ref="C97:AK97"/>
    <mergeCell ref="B100:AK100"/>
    <mergeCell ref="A8:A107"/>
    <mergeCell ref="W39:W52"/>
    <mergeCell ref="AA39:AA52"/>
    <mergeCell ref="AE39:AE52"/>
    <mergeCell ref="AI71:AI84"/>
    <mergeCell ref="W71:W84"/>
    <mergeCell ref="AA71:AA84"/>
    <mergeCell ref="AE71:AE84"/>
    <mergeCell ref="J84:O84"/>
    <mergeCell ref="C85:AK85"/>
    <mergeCell ref="B71:B85"/>
    <mergeCell ref="B70:AK70"/>
    <mergeCell ref="B86:AK86"/>
    <mergeCell ref="AF81:AH81"/>
    <mergeCell ref="L82:N82"/>
    <mergeCell ref="C83:R83"/>
    <mergeCell ref="T83:V83"/>
    <mergeCell ref="X83:Z83"/>
    <mergeCell ref="AB83:AD83"/>
    <mergeCell ref="AF83:AH83"/>
    <mergeCell ref="C80:O80"/>
    <mergeCell ref="C81:R81"/>
    <mergeCell ref="T81:V81"/>
    <mergeCell ref="X81:Z81"/>
    <mergeCell ref="AB81:AD81"/>
    <mergeCell ref="C79:R79"/>
    <mergeCell ref="T79:V79"/>
    <mergeCell ref="X79:Z79"/>
    <mergeCell ref="AB79:AD79"/>
    <mergeCell ref="AF79:AH79"/>
    <mergeCell ref="C74:E74"/>
    <mergeCell ref="F74:O74"/>
    <mergeCell ref="AK74:AK84"/>
    <mergeCell ref="C75:R75"/>
    <mergeCell ref="T75:V75"/>
    <mergeCell ref="X75:Z75"/>
    <mergeCell ref="AB75:AD75"/>
    <mergeCell ref="AF75:AH75"/>
    <mergeCell ref="C76:E76"/>
    <mergeCell ref="F76:O76"/>
    <mergeCell ref="C77:R77"/>
    <mergeCell ref="T77:V77"/>
    <mergeCell ref="X77:Z77"/>
    <mergeCell ref="AB77:AD77"/>
    <mergeCell ref="AF77:AH77"/>
    <mergeCell ref="C78:O78"/>
    <mergeCell ref="C73:R73"/>
    <mergeCell ref="T73:V73"/>
    <mergeCell ref="X73:Z73"/>
    <mergeCell ref="AB73:AD73"/>
    <mergeCell ref="AF73:AH73"/>
    <mergeCell ref="J68:O68"/>
    <mergeCell ref="B54:AK54"/>
    <mergeCell ref="C71:R71"/>
    <mergeCell ref="S71:S84"/>
    <mergeCell ref="T71:V71"/>
    <mergeCell ref="X71:Z71"/>
    <mergeCell ref="AB71:AD71"/>
    <mergeCell ref="AF71:AH71"/>
    <mergeCell ref="AK71:AK73"/>
    <mergeCell ref="L66:N66"/>
    <mergeCell ref="C67:R67"/>
    <mergeCell ref="T67:V67"/>
    <mergeCell ref="X67:Z67"/>
    <mergeCell ref="AB67:AD67"/>
    <mergeCell ref="AK55:AK57"/>
    <mergeCell ref="B56:B68"/>
    <mergeCell ref="C57:R57"/>
    <mergeCell ref="T57:V57"/>
    <mergeCell ref="X57:Z57"/>
    <mergeCell ref="AB57:AD57"/>
    <mergeCell ref="AF57:AH57"/>
    <mergeCell ref="C58:E58"/>
    <mergeCell ref="F58:O58"/>
    <mergeCell ref="C59:R59"/>
    <mergeCell ref="T59:V59"/>
    <mergeCell ref="X59:Z59"/>
    <mergeCell ref="AB59:AD59"/>
    <mergeCell ref="AF59:AH59"/>
    <mergeCell ref="C60:E60"/>
    <mergeCell ref="F60:O60"/>
    <mergeCell ref="AA55:AA68"/>
    <mergeCell ref="AB55:AD55"/>
    <mergeCell ref="AE55:AE68"/>
    <mergeCell ref="AF55:AH55"/>
    <mergeCell ref="AI55:AI68"/>
    <mergeCell ref="AB61:AD61"/>
    <mergeCell ref="AF61:AH61"/>
    <mergeCell ref="AB63:AD63"/>
    <mergeCell ref="AF63:AH63"/>
    <mergeCell ref="AB65:AD65"/>
    <mergeCell ref="AF65:AH65"/>
    <mergeCell ref="AF67:AH67"/>
    <mergeCell ref="B55:R55"/>
    <mergeCell ref="S55:S68"/>
    <mergeCell ref="T55:V55"/>
    <mergeCell ref="W55:W68"/>
    <mergeCell ref="X55:Z55"/>
    <mergeCell ref="C61:R61"/>
    <mergeCell ref="T61:V61"/>
    <mergeCell ref="X61:Z61"/>
    <mergeCell ref="C62:O62"/>
    <mergeCell ref="C63:R63"/>
    <mergeCell ref="T63:V63"/>
    <mergeCell ref="X63:Z63"/>
    <mergeCell ref="C64:O64"/>
    <mergeCell ref="C65:R65"/>
    <mergeCell ref="T65:V65"/>
    <mergeCell ref="X65:Z65"/>
    <mergeCell ref="C53:AK53"/>
    <mergeCell ref="B39:B53"/>
    <mergeCell ref="S39:S52"/>
    <mergeCell ref="S7:S20"/>
    <mergeCell ref="S23:S36"/>
    <mergeCell ref="W7:W20"/>
    <mergeCell ref="AA7:AA20"/>
    <mergeCell ref="AE7:AE20"/>
    <mergeCell ref="AI7:AI20"/>
    <mergeCell ref="AE23:AE36"/>
    <mergeCell ref="AI23:AI36"/>
    <mergeCell ref="AA23:AA36"/>
    <mergeCell ref="W23:W36"/>
    <mergeCell ref="AI39:AI52"/>
    <mergeCell ref="L50:N50"/>
    <mergeCell ref="C51:R51"/>
    <mergeCell ref="T51:V51"/>
    <mergeCell ref="X51:Z51"/>
    <mergeCell ref="AB51:AD51"/>
    <mergeCell ref="X47:Z47"/>
    <mergeCell ref="AB47:AD47"/>
    <mergeCell ref="AF47:AH47"/>
    <mergeCell ref="C48:O48"/>
    <mergeCell ref="C49:R49"/>
    <mergeCell ref="T49:V49"/>
    <mergeCell ref="X49:Z49"/>
    <mergeCell ref="AB49:AD49"/>
    <mergeCell ref="AF49:AH49"/>
    <mergeCell ref="AK42:AK52"/>
    <mergeCell ref="C43:R43"/>
    <mergeCell ref="T43:V43"/>
    <mergeCell ref="X43:Z43"/>
    <mergeCell ref="AB43:AD43"/>
    <mergeCell ref="AF43:AH43"/>
    <mergeCell ref="C44:E44"/>
    <mergeCell ref="F44:O44"/>
    <mergeCell ref="C45:R45"/>
    <mergeCell ref="T45:V45"/>
    <mergeCell ref="X45:Z45"/>
    <mergeCell ref="AB45:AD45"/>
    <mergeCell ref="AF45:AH45"/>
    <mergeCell ref="C46:O46"/>
    <mergeCell ref="C47:R47"/>
    <mergeCell ref="T47:V47"/>
    <mergeCell ref="T41:V41"/>
    <mergeCell ref="X41:Z41"/>
    <mergeCell ref="AB41:AD41"/>
    <mergeCell ref="AF41:AH41"/>
    <mergeCell ref="C42:E42"/>
    <mergeCell ref="F42:O42"/>
    <mergeCell ref="B38:AK38"/>
    <mergeCell ref="C37:AK37"/>
    <mergeCell ref="C39:R39"/>
    <mergeCell ref="T39:V39"/>
    <mergeCell ref="X39:Z39"/>
    <mergeCell ref="AB39:AD39"/>
    <mergeCell ref="AF39:AH39"/>
    <mergeCell ref="AK39:AK41"/>
    <mergeCell ref="C41:R41"/>
    <mergeCell ref="AF31:AH31"/>
    <mergeCell ref="X31:Z31"/>
    <mergeCell ref="X33:Z33"/>
    <mergeCell ref="X35:Z35"/>
    <mergeCell ref="AB31:AD31"/>
    <mergeCell ref="AB33:AD33"/>
    <mergeCell ref="AF33:AH33"/>
    <mergeCell ref="AF35:AH35"/>
    <mergeCell ref="AB35:AD35"/>
    <mergeCell ref="AB27:AD27"/>
    <mergeCell ref="AB29:AD29"/>
    <mergeCell ref="AF27:AH27"/>
    <mergeCell ref="AF29:AH29"/>
    <mergeCell ref="C26:E26"/>
    <mergeCell ref="C28:E28"/>
    <mergeCell ref="C35:R35"/>
    <mergeCell ref="T35:V35"/>
    <mergeCell ref="T31:V31"/>
    <mergeCell ref="T33:V33"/>
    <mergeCell ref="AB23:AD23"/>
    <mergeCell ref="AF23:AH23"/>
    <mergeCell ref="AK23:AK25"/>
    <mergeCell ref="C25:R25"/>
    <mergeCell ref="T25:V25"/>
    <mergeCell ref="AF25:AH25"/>
    <mergeCell ref="AB25:AD25"/>
    <mergeCell ref="X25:Z25"/>
    <mergeCell ref="X27:Z27"/>
    <mergeCell ref="X29:Z29"/>
    <mergeCell ref="X13:Z13"/>
    <mergeCell ref="F26:O26"/>
    <mergeCell ref="F28:O28"/>
    <mergeCell ref="B23:R23"/>
    <mergeCell ref="T23:V23"/>
    <mergeCell ref="X23:Z23"/>
    <mergeCell ref="C27:R27"/>
    <mergeCell ref="C29:R29"/>
    <mergeCell ref="C31:R31"/>
    <mergeCell ref="C33:R33"/>
    <mergeCell ref="T29:V29"/>
    <mergeCell ref="T27:V27"/>
    <mergeCell ref="B24:B37"/>
    <mergeCell ref="A6:AK6"/>
    <mergeCell ref="A4:O5"/>
    <mergeCell ref="P4:R4"/>
    <mergeCell ref="S4:S5"/>
    <mergeCell ref="T4:V4"/>
    <mergeCell ref="W4:W5"/>
    <mergeCell ref="X4:Z4"/>
    <mergeCell ref="AA4:AA5"/>
    <mergeCell ref="AB4:AD4"/>
    <mergeCell ref="AF4:AH4"/>
    <mergeCell ref="AI4:AI5"/>
    <mergeCell ref="AE4:AE5"/>
    <mergeCell ref="AJ4:AJ5"/>
    <mergeCell ref="AK1:AK5"/>
    <mergeCell ref="A2:AJ2"/>
    <mergeCell ref="X19:Z19"/>
    <mergeCell ref="AB17:AD17"/>
    <mergeCell ref="AB19:AD19"/>
    <mergeCell ref="AF17:AH17"/>
    <mergeCell ref="AF19:AH19"/>
    <mergeCell ref="B7:B21"/>
    <mergeCell ref="C15:R15"/>
    <mergeCell ref="C17:R17"/>
    <mergeCell ref="C19:R19"/>
    <mergeCell ref="C7:R7"/>
    <mergeCell ref="AB11:AD11"/>
    <mergeCell ref="AK7:AK9"/>
    <mergeCell ref="AK10:AK21"/>
    <mergeCell ref="C21:AJ21"/>
    <mergeCell ref="T7:V7"/>
    <mergeCell ref="X7:Z7"/>
    <mergeCell ref="AB7:AD7"/>
    <mergeCell ref="AF7:AH7"/>
    <mergeCell ref="AF15:AH15"/>
    <mergeCell ref="AB15:AD15"/>
    <mergeCell ref="X15:Z15"/>
    <mergeCell ref="T15:V15"/>
    <mergeCell ref="T17:V17"/>
    <mergeCell ref="T19:V19"/>
    <mergeCell ref="X17:Z17"/>
    <mergeCell ref="T9:V9"/>
    <mergeCell ref="T11:V11"/>
    <mergeCell ref="T13:V13"/>
    <mergeCell ref="X9:Z9"/>
    <mergeCell ref="X11:Z11"/>
    <mergeCell ref="AB9:AD9"/>
    <mergeCell ref="AF9:AH9"/>
    <mergeCell ref="AF11:AH11"/>
    <mergeCell ref="AF13:AH13"/>
    <mergeCell ref="AB13:AD13"/>
    <mergeCell ref="C8:D8"/>
    <mergeCell ref="E8:O8"/>
    <mergeCell ref="C40:D40"/>
    <mergeCell ref="E40:O40"/>
    <mergeCell ref="C24:D24"/>
    <mergeCell ref="E24:O24"/>
    <mergeCell ref="F10:O10"/>
    <mergeCell ref="F12:O12"/>
    <mergeCell ref="C14:O14"/>
    <mergeCell ref="C9:R9"/>
    <mergeCell ref="C13:R13"/>
    <mergeCell ref="C11:R11"/>
    <mergeCell ref="C10:E10"/>
    <mergeCell ref="C12:E12"/>
    <mergeCell ref="B22:AK22"/>
    <mergeCell ref="AF5:AH5"/>
    <mergeCell ref="A1:AJ1"/>
    <mergeCell ref="A3:AJ3"/>
    <mergeCell ref="P5:R5"/>
    <mergeCell ref="C16:O16"/>
    <mergeCell ref="T5:V5"/>
    <mergeCell ref="X5:Z5"/>
    <mergeCell ref="AB5:AD5"/>
    <mergeCell ref="C30:O30"/>
    <mergeCell ref="C32:O32"/>
    <mergeCell ref="L34:N34"/>
    <mergeCell ref="L18:N18"/>
    <mergeCell ref="J36:O36"/>
    <mergeCell ref="J20:O20"/>
    <mergeCell ref="E72:O72"/>
    <mergeCell ref="C56:D56"/>
    <mergeCell ref="E56:O56"/>
    <mergeCell ref="AF51:AH51"/>
    <mergeCell ref="J52:O52"/>
    <mergeCell ref="C109:D109"/>
    <mergeCell ref="L92:O92"/>
    <mergeCell ref="H94:O94"/>
    <mergeCell ref="C72:D72"/>
    <mergeCell ref="C106:O106"/>
    <mergeCell ref="C102:O102"/>
    <mergeCell ref="C88:O88"/>
    <mergeCell ref="C90:O9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00"/>
  </sheetPr>
  <dimension ref="B1:AV62"/>
  <sheetViews>
    <sheetView showGridLines="0" topLeftCell="A17" zoomScale="80" zoomScaleNormal="80" workbookViewId="0">
      <selection activeCell="AZ24" sqref="AZ24"/>
    </sheetView>
  </sheetViews>
  <sheetFormatPr defaultRowHeight="13.2" x14ac:dyDescent="0.25"/>
  <cols>
    <col min="2" max="2" width="0.88671875" customWidth="1"/>
    <col min="3" max="3" width="4.33203125" customWidth="1"/>
    <col min="4" max="4" width="11.33203125" customWidth="1"/>
    <col min="5" max="5" width="4.88671875" hidden="1" customWidth="1"/>
    <col min="6" max="6" width="18" customWidth="1"/>
    <col min="7" max="7" width="2.109375" customWidth="1"/>
    <col min="8" max="8" width="11.5546875" customWidth="1"/>
    <col min="9" max="9" width="8.88671875" hidden="1" customWidth="1"/>
    <col min="10" max="10" width="11" customWidth="1"/>
    <col min="11" max="11" width="6.6640625" customWidth="1"/>
    <col min="12" max="12" width="8.5546875" customWidth="1"/>
    <col min="13" max="13" width="0.5546875" hidden="1" customWidth="1"/>
    <col min="15" max="15" width="1" customWidth="1"/>
    <col min="16" max="16" width="8.5546875" customWidth="1"/>
    <col min="17" max="17" width="8.88671875" hidden="1" customWidth="1"/>
    <col min="19" max="19" width="1.44140625" customWidth="1"/>
    <col min="20" max="20" width="8.33203125" customWidth="1"/>
    <col min="21" max="21" width="8.88671875" hidden="1" customWidth="1"/>
    <col min="22" max="22" width="8.88671875" customWidth="1"/>
    <col min="23" max="23" width="1.33203125" customWidth="1"/>
    <col min="24" max="24" width="8.6640625" customWidth="1"/>
    <col min="25" max="25" width="8.88671875" hidden="1" customWidth="1"/>
    <col min="27" max="27" width="1.44140625" customWidth="1"/>
    <col min="28" max="28" width="8.6640625" customWidth="1"/>
    <col min="29" max="29" width="8.88671875" hidden="1" customWidth="1"/>
    <col min="31" max="31" width="1.44140625" customWidth="1"/>
    <col min="32" max="32" width="8.6640625" customWidth="1"/>
    <col min="33" max="33" width="8.88671875" hidden="1" customWidth="1"/>
    <col min="35" max="35" width="1.33203125" customWidth="1"/>
    <col min="36" max="36" width="8.6640625" customWidth="1"/>
    <col min="37" max="37" width="8.88671875" hidden="1" customWidth="1"/>
    <col min="39" max="39" width="0.6640625" customWidth="1"/>
    <col min="40" max="40" width="8.6640625" customWidth="1"/>
    <col min="41" max="41" width="8.88671875" hidden="1" customWidth="1"/>
    <col min="43" max="43" width="1.5546875" customWidth="1"/>
    <col min="44" max="44" width="8.6640625" customWidth="1"/>
    <col min="45" max="45" width="8.88671875" hidden="1" customWidth="1"/>
    <col min="47" max="47" width="5.109375" customWidth="1"/>
    <col min="48" max="48" width="1" customWidth="1"/>
  </cols>
  <sheetData>
    <row r="1" spans="2:48" ht="20.399999999999999" customHeight="1" x14ac:dyDescent="0.25"/>
    <row r="2" spans="2:48" ht="20.399999999999999" customHeight="1" x14ac:dyDescent="0.45">
      <c r="J2" s="305"/>
      <c r="K2" s="1254" t="s">
        <v>501</v>
      </c>
      <c r="L2" s="1254"/>
      <c r="M2" s="1254"/>
      <c r="N2" s="1254"/>
      <c r="O2" s="1254"/>
      <c r="P2" s="1254"/>
      <c r="Q2" s="1254"/>
      <c r="R2" s="1254"/>
      <c r="S2" s="1254"/>
      <c r="T2" s="1254"/>
      <c r="U2" s="1254"/>
      <c r="V2" s="1254"/>
      <c r="W2" s="1254"/>
      <c r="X2" s="1254"/>
      <c r="Y2" s="1254"/>
      <c r="Z2" s="1254"/>
      <c r="AA2" s="1254"/>
      <c r="AB2" s="1254"/>
      <c r="AC2" s="1254"/>
      <c r="AD2" s="1254"/>
      <c r="AE2" s="1254"/>
      <c r="AF2" s="1254"/>
      <c r="AG2" s="1254"/>
      <c r="AH2" s="1254"/>
    </row>
    <row r="3" spans="2:48" ht="20.399999999999999" customHeight="1" x14ac:dyDescent="0.45">
      <c r="J3" s="305"/>
    </row>
    <row r="4" spans="2:48" ht="7.5" customHeight="1" x14ac:dyDescent="0.45">
      <c r="B4" s="306"/>
      <c r="C4" s="306"/>
      <c r="D4" s="306"/>
      <c r="E4" s="306"/>
      <c r="F4" s="306"/>
      <c r="G4" s="306"/>
      <c r="H4" s="306"/>
      <c r="I4" s="306"/>
      <c r="J4" s="307"/>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row>
    <row r="5" spans="2:48" ht="19.5" customHeight="1" thickBot="1" x14ac:dyDescent="0.5">
      <c r="B5" s="306"/>
      <c r="J5" s="305"/>
      <c r="AV5" s="306"/>
    </row>
    <row r="6" spans="2:48" ht="15.6" customHeight="1" x14ac:dyDescent="0.25">
      <c r="B6" s="306"/>
      <c r="D6" s="1248" t="s">
        <v>502</v>
      </c>
      <c r="E6" s="1249"/>
      <c r="F6" s="1249"/>
      <c r="G6" s="1249"/>
      <c r="H6" s="1249"/>
      <c r="I6" s="1249"/>
      <c r="J6" s="1250"/>
      <c r="L6" s="1255" t="s">
        <v>503</v>
      </c>
      <c r="M6" s="1256"/>
      <c r="N6" s="1256"/>
      <c r="O6" s="1256"/>
      <c r="P6" s="1256"/>
      <c r="Q6" s="1256"/>
      <c r="R6" s="1256"/>
      <c r="S6" s="1256"/>
      <c r="T6" s="1256"/>
      <c r="U6" s="1256"/>
      <c r="V6" s="1256"/>
      <c r="W6" s="1256"/>
      <c r="X6" s="1256"/>
      <c r="Y6" s="1256"/>
      <c r="Z6" s="1256"/>
      <c r="AA6" s="1256"/>
      <c r="AB6" s="1256"/>
      <c r="AC6" s="1256"/>
      <c r="AD6" s="1256"/>
      <c r="AE6" s="1256"/>
      <c r="AF6" s="1256"/>
      <c r="AG6" s="1256"/>
      <c r="AH6" s="1256"/>
      <c r="AI6" s="1256"/>
      <c r="AJ6" s="1256"/>
      <c r="AK6" s="1256"/>
      <c r="AL6" s="1256"/>
      <c r="AM6" s="1256"/>
      <c r="AN6" s="1256"/>
      <c r="AO6" s="1256"/>
      <c r="AP6" s="1256"/>
      <c r="AQ6" s="1256"/>
      <c r="AR6" s="1256"/>
      <c r="AS6" s="1256"/>
      <c r="AT6" s="1257"/>
      <c r="AV6" s="306"/>
    </row>
    <row r="7" spans="2:48" ht="15.6" customHeight="1" x14ac:dyDescent="0.25">
      <c r="B7" s="306"/>
      <c r="D7" s="1251"/>
      <c r="E7" s="1252"/>
      <c r="F7" s="1252"/>
      <c r="G7" s="1252"/>
      <c r="H7" s="1252"/>
      <c r="I7" s="1252"/>
      <c r="J7" s="1253"/>
      <c r="L7" s="1258"/>
      <c r="M7" s="1259"/>
      <c r="N7" s="1259"/>
      <c r="O7" s="1259"/>
      <c r="P7" s="1259"/>
      <c r="Q7" s="1259"/>
      <c r="R7" s="1259"/>
      <c r="S7" s="1259"/>
      <c r="T7" s="1259"/>
      <c r="U7" s="1259"/>
      <c r="V7" s="1259"/>
      <c r="W7" s="1259"/>
      <c r="X7" s="1259"/>
      <c r="Y7" s="1259"/>
      <c r="Z7" s="1259"/>
      <c r="AA7" s="1259"/>
      <c r="AB7" s="1259"/>
      <c r="AC7" s="1259"/>
      <c r="AD7" s="1259"/>
      <c r="AE7" s="1259"/>
      <c r="AF7" s="1259"/>
      <c r="AG7" s="1259"/>
      <c r="AH7" s="1259"/>
      <c r="AI7" s="1259"/>
      <c r="AJ7" s="1259"/>
      <c r="AK7" s="1259"/>
      <c r="AL7" s="1259"/>
      <c r="AM7" s="1259"/>
      <c r="AN7" s="1259"/>
      <c r="AO7" s="1259"/>
      <c r="AP7" s="1259"/>
      <c r="AQ7" s="1259"/>
      <c r="AR7" s="1259"/>
      <c r="AS7" s="1259"/>
      <c r="AT7" s="1260"/>
      <c r="AV7" s="306"/>
    </row>
    <row r="8" spans="2:48" ht="18" x14ac:dyDescent="0.35">
      <c r="B8" s="306"/>
      <c r="D8" s="1261" t="s">
        <v>504</v>
      </c>
      <c r="E8" s="1262"/>
      <c r="F8" s="1263"/>
      <c r="G8" s="308"/>
      <c r="H8" s="1264" t="s">
        <v>95</v>
      </c>
      <c r="I8" s="1265"/>
      <c r="J8" s="1266"/>
      <c r="L8" s="309" t="s">
        <v>126</v>
      </c>
      <c r="M8" s="310" t="s">
        <v>127</v>
      </c>
      <c r="N8" s="311" t="s">
        <v>128</v>
      </c>
      <c r="O8" s="312"/>
      <c r="P8" s="313" t="s">
        <v>126</v>
      </c>
      <c r="Q8" s="314" t="s">
        <v>127</v>
      </c>
      <c r="R8" s="311" t="s">
        <v>128</v>
      </c>
      <c r="S8" s="312"/>
      <c r="T8" s="313" t="s">
        <v>126</v>
      </c>
      <c r="U8" s="314" t="s">
        <v>127</v>
      </c>
      <c r="V8" s="311" t="s">
        <v>128</v>
      </c>
      <c r="W8" s="312"/>
      <c r="X8" s="313" t="s">
        <v>126</v>
      </c>
      <c r="Y8" s="314" t="s">
        <v>127</v>
      </c>
      <c r="Z8" s="311" t="s">
        <v>128</v>
      </c>
      <c r="AA8" s="312"/>
      <c r="AB8" s="313" t="s">
        <v>126</v>
      </c>
      <c r="AC8" s="314" t="s">
        <v>127</v>
      </c>
      <c r="AD8" s="311" t="s">
        <v>128</v>
      </c>
      <c r="AE8" s="312"/>
      <c r="AF8" s="313" t="s">
        <v>126</v>
      </c>
      <c r="AG8" s="314" t="s">
        <v>127</v>
      </c>
      <c r="AH8" s="311" t="s">
        <v>128</v>
      </c>
      <c r="AI8" s="312"/>
      <c r="AJ8" s="313" t="s">
        <v>126</v>
      </c>
      <c r="AK8" s="314" t="s">
        <v>127</v>
      </c>
      <c r="AL8" s="311" t="s">
        <v>128</v>
      </c>
      <c r="AM8" s="312"/>
      <c r="AN8" s="313" t="s">
        <v>126</v>
      </c>
      <c r="AO8" s="314" t="s">
        <v>127</v>
      </c>
      <c r="AP8" s="311" t="s">
        <v>128</v>
      </c>
      <c r="AQ8" s="312"/>
      <c r="AR8" s="313" t="s">
        <v>126</v>
      </c>
      <c r="AS8" s="314" t="s">
        <v>127</v>
      </c>
      <c r="AT8" s="315" t="s">
        <v>128</v>
      </c>
      <c r="AV8" s="306"/>
    </row>
    <row r="9" spans="2:48" ht="18" customHeight="1" x14ac:dyDescent="0.35">
      <c r="B9" s="306"/>
      <c r="D9" s="316">
        <v>24</v>
      </c>
      <c r="E9" s="317"/>
      <c r="F9" s="318" t="s">
        <v>129</v>
      </c>
      <c r="G9" s="319"/>
      <c r="H9" s="320">
        <v>30</v>
      </c>
      <c r="I9" s="317"/>
      <c r="J9" s="321" t="s">
        <v>129</v>
      </c>
      <c r="L9" s="322">
        <v>1</v>
      </c>
      <c r="M9" s="323">
        <v>173.33</v>
      </c>
      <c r="N9" s="324">
        <f t="shared" ref="N9:N18" si="0">L9/M9</f>
        <v>5.7693417181099629E-3</v>
      </c>
      <c r="O9" s="15"/>
      <c r="P9" s="325">
        <v>51</v>
      </c>
      <c r="Q9" s="323">
        <v>173.33</v>
      </c>
      <c r="R9" s="324">
        <f t="shared" ref="R9" si="1">P9/Q9</f>
        <v>0.29423642762360813</v>
      </c>
      <c r="S9" s="15"/>
      <c r="T9" s="325">
        <v>101</v>
      </c>
      <c r="U9" s="323">
        <v>173.33</v>
      </c>
      <c r="V9" s="324">
        <f t="shared" ref="V9:V58" si="2">T9/U9</f>
        <v>0.58270351352910632</v>
      </c>
      <c r="W9" s="15"/>
      <c r="X9" s="325">
        <v>151</v>
      </c>
      <c r="Y9" s="323">
        <v>173.33</v>
      </c>
      <c r="Z9" s="324">
        <f t="shared" ref="Z9:Z58" si="3">X9/Y9</f>
        <v>0.8711705994346044</v>
      </c>
      <c r="AA9" s="15"/>
      <c r="AB9" s="325">
        <v>201</v>
      </c>
      <c r="AC9" s="323">
        <v>173.33</v>
      </c>
      <c r="AD9" s="324">
        <f>AB9/AC9</f>
        <v>1.1596376853401027</v>
      </c>
      <c r="AE9" s="15"/>
      <c r="AF9" s="325">
        <v>251</v>
      </c>
      <c r="AG9" s="323">
        <v>173.33</v>
      </c>
      <c r="AH9" s="324">
        <f>AF9/AG9</f>
        <v>1.4481047712456008</v>
      </c>
      <c r="AI9" s="15"/>
      <c r="AJ9" s="325">
        <v>301</v>
      </c>
      <c r="AK9" s="323">
        <v>173.33</v>
      </c>
      <c r="AL9" s="324">
        <f>AJ9/AK9</f>
        <v>1.7365718571510989</v>
      </c>
      <c r="AM9" s="15"/>
      <c r="AN9" s="325">
        <v>351</v>
      </c>
      <c r="AO9" s="323">
        <v>173.33</v>
      </c>
      <c r="AP9" s="324">
        <f>AN9/AO9</f>
        <v>2.0250389430565972</v>
      </c>
      <c r="AQ9" s="15"/>
      <c r="AR9" s="325">
        <v>401</v>
      </c>
      <c r="AS9" s="323">
        <v>173.33</v>
      </c>
      <c r="AT9" s="326">
        <f>AR9/AS9</f>
        <v>2.3135060289620952</v>
      </c>
      <c r="AV9" s="306"/>
    </row>
    <row r="10" spans="2:48" ht="18" x14ac:dyDescent="0.35">
      <c r="B10" s="306"/>
      <c r="D10" s="327">
        <v>9</v>
      </c>
      <c r="E10" s="328"/>
      <c r="F10" s="329" t="s">
        <v>128</v>
      </c>
      <c r="G10" s="319"/>
      <c r="H10" s="330">
        <v>9</v>
      </c>
      <c r="I10" s="328"/>
      <c r="J10" s="331" t="s">
        <v>128</v>
      </c>
      <c r="L10" s="332">
        <v>2</v>
      </c>
      <c r="M10" s="333">
        <v>173.33</v>
      </c>
      <c r="N10" s="334">
        <f t="shared" si="0"/>
        <v>1.1538683436219926E-2</v>
      </c>
      <c r="O10" s="15"/>
      <c r="P10" s="335">
        <v>52</v>
      </c>
      <c r="Q10" s="333">
        <v>173.33</v>
      </c>
      <c r="R10" s="334">
        <f>P10/Q10</f>
        <v>0.30000576934171808</v>
      </c>
      <c r="S10" s="15"/>
      <c r="T10" s="335">
        <v>102</v>
      </c>
      <c r="U10" s="333">
        <v>173.33</v>
      </c>
      <c r="V10" s="334">
        <f t="shared" si="2"/>
        <v>0.58847285524721626</v>
      </c>
      <c r="W10" s="15"/>
      <c r="X10" s="335">
        <v>152</v>
      </c>
      <c r="Y10" s="333">
        <v>173.33</v>
      </c>
      <c r="Z10" s="334">
        <f t="shared" si="3"/>
        <v>0.87693994115271445</v>
      </c>
      <c r="AA10" s="15"/>
      <c r="AB10" s="335">
        <v>202</v>
      </c>
      <c r="AC10" s="333">
        <v>173.33</v>
      </c>
      <c r="AD10" s="334">
        <f t="shared" ref="AD10:AD58" si="4">AB10/AC10</f>
        <v>1.1654070270582126</v>
      </c>
      <c r="AE10" s="15"/>
      <c r="AF10" s="335">
        <v>252</v>
      </c>
      <c r="AG10" s="333">
        <v>173.33</v>
      </c>
      <c r="AH10" s="334">
        <f t="shared" ref="AH10:AH58" si="5">AF10/AG10</f>
        <v>1.4538741129637107</v>
      </c>
      <c r="AI10" s="15"/>
      <c r="AJ10" s="335">
        <v>302</v>
      </c>
      <c r="AK10" s="333">
        <v>173.33</v>
      </c>
      <c r="AL10" s="334">
        <f t="shared" ref="AL10:AL58" si="6">AJ10/AK10</f>
        <v>1.7423411988692088</v>
      </c>
      <c r="AM10" s="15"/>
      <c r="AN10" s="335">
        <v>352</v>
      </c>
      <c r="AO10" s="333">
        <v>173.33</v>
      </c>
      <c r="AP10" s="334">
        <f t="shared" ref="AP10:AP58" si="7">AN10/AO10</f>
        <v>2.0308082847747069</v>
      </c>
      <c r="AQ10" s="15"/>
      <c r="AR10" s="335">
        <v>402</v>
      </c>
      <c r="AS10" s="333">
        <v>173.33</v>
      </c>
      <c r="AT10" s="336">
        <f t="shared" ref="AT10:AT58" si="8">AR10/AS10</f>
        <v>2.3192753706802054</v>
      </c>
      <c r="AV10" s="306"/>
    </row>
    <row r="11" spans="2:48" ht="15" customHeight="1" x14ac:dyDescent="0.35">
      <c r="B11" s="306"/>
      <c r="D11" s="1242" t="s">
        <v>130</v>
      </c>
      <c r="E11" s="1243"/>
      <c r="F11" s="1244"/>
      <c r="G11" s="312"/>
      <c r="H11" s="1245" t="s">
        <v>130</v>
      </c>
      <c r="I11" s="1243"/>
      <c r="J11" s="1246"/>
      <c r="L11" s="337">
        <v>3</v>
      </c>
      <c r="M11" s="338">
        <v>173.33</v>
      </c>
      <c r="N11" s="339">
        <f t="shared" si="0"/>
        <v>1.730802515432989E-2</v>
      </c>
      <c r="O11" s="15"/>
      <c r="P11" s="340">
        <v>53</v>
      </c>
      <c r="Q11" s="338">
        <v>173.33</v>
      </c>
      <c r="R11" s="339">
        <f t="shared" ref="R11:R40" si="9">P11/Q11</f>
        <v>0.30577511105982808</v>
      </c>
      <c r="S11" s="15"/>
      <c r="T11" s="340">
        <v>103</v>
      </c>
      <c r="U11" s="338">
        <v>173.33</v>
      </c>
      <c r="V11" s="339">
        <f t="shared" si="2"/>
        <v>0.59424219696532621</v>
      </c>
      <c r="W11" s="15"/>
      <c r="X11" s="340">
        <v>153</v>
      </c>
      <c r="Y11" s="338">
        <v>173.33</v>
      </c>
      <c r="Z11" s="339">
        <f t="shared" si="3"/>
        <v>0.8827092828708244</v>
      </c>
      <c r="AA11" s="15"/>
      <c r="AB11" s="340">
        <v>203</v>
      </c>
      <c r="AC11" s="338">
        <v>173.33</v>
      </c>
      <c r="AD11" s="339">
        <f t="shared" si="4"/>
        <v>1.1711763687763226</v>
      </c>
      <c r="AE11" s="15"/>
      <c r="AF11" s="340">
        <v>253</v>
      </c>
      <c r="AG11" s="338">
        <v>173.33</v>
      </c>
      <c r="AH11" s="339">
        <f t="shared" si="5"/>
        <v>1.4596434546818207</v>
      </c>
      <c r="AI11" s="15"/>
      <c r="AJ11" s="340">
        <v>303</v>
      </c>
      <c r="AK11" s="338">
        <v>173.33</v>
      </c>
      <c r="AL11" s="339">
        <f t="shared" si="6"/>
        <v>1.748110540587319</v>
      </c>
      <c r="AM11" s="15"/>
      <c r="AN11" s="340">
        <v>353</v>
      </c>
      <c r="AO11" s="338">
        <v>173.33</v>
      </c>
      <c r="AP11" s="339">
        <f t="shared" si="7"/>
        <v>2.036577626492817</v>
      </c>
      <c r="AQ11" s="15"/>
      <c r="AR11" s="340">
        <v>403</v>
      </c>
      <c r="AS11" s="338">
        <v>173.33</v>
      </c>
      <c r="AT11" s="341">
        <f t="shared" si="8"/>
        <v>2.3250447123983151</v>
      </c>
      <c r="AV11" s="306"/>
    </row>
    <row r="12" spans="2:48" ht="17.399999999999999" x14ac:dyDescent="0.35">
      <c r="B12" s="306"/>
      <c r="D12" s="342" t="s">
        <v>129</v>
      </c>
      <c r="E12" s="343" t="s">
        <v>127</v>
      </c>
      <c r="F12" s="344" t="s">
        <v>128</v>
      </c>
      <c r="G12" s="312"/>
      <c r="H12" s="345" t="s">
        <v>129</v>
      </c>
      <c r="I12" s="343" t="s">
        <v>127</v>
      </c>
      <c r="J12" s="346" t="s">
        <v>128</v>
      </c>
      <c r="L12" s="332">
        <v>4</v>
      </c>
      <c r="M12" s="333">
        <v>173.33</v>
      </c>
      <c r="N12" s="334">
        <f t="shared" si="0"/>
        <v>2.3077366872439851E-2</v>
      </c>
      <c r="O12" s="15"/>
      <c r="P12" s="335">
        <v>54</v>
      </c>
      <c r="Q12" s="333">
        <v>173.33</v>
      </c>
      <c r="R12" s="334">
        <f t="shared" si="9"/>
        <v>0.31154445277793802</v>
      </c>
      <c r="S12" s="15"/>
      <c r="T12" s="335">
        <v>104</v>
      </c>
      <c r="U12" s="333">
        <v>173.33</v>
      </c>
      <c r="V12" s="334">
        <f t="shared" si="2"/>
        <v>0.60001153868343615</v>
      </c>
      <c r="W12" s="15"/>
      <c r="X12" s="335">
        <v>154</v>
      </c>
      <c r="Y12" s="333">
        <v>173.33</v>
      </c>
      <c r="Z12" s="334">
        <f t="shared" si="3"/>
        <v>0.88847862458893434</v>
      </c>
      <c r="AA12" s="15"/>
      <c r="AB12" s="335">
        <v>204</v>
      </c>
      <c r="AC12" s="333">
        <v>173.33</v>
      </c>
      <c r="AD12" s="334">
        <f t="shared" si="4"/>
        <v>1.1769457104944325</v>
      </c>
      <c r="AE12" s="15"/>
      <c r="AF12" s="335">
        <v>254</v>
      </c>
      <c r="AG12" s="333">
        <v>173.33</v>
      </c>
      <c r="AH12" s="334">
        <f t="shared" si="5"/>
        <v>1.4654127963999306</v>
      </c>
      <c r="AI12" s="15"/>
      <c r="AJ12" s="335">
        <v>304</v>
      </c>
      <c r="AK12" s="333">
        <v>173.33</v>
      </c>
      <c r="AL12" s="334">
        <f t="shared" si="6"/>
        <v>1.7538798823054289</v>
      </c>
      <c r="AM12" s="15"/>
      <c r="AN12" s="335">
        <v>354</v>
      </c>
      <c r="AO12" s="333">
        <v>173.33</v>
      </c>
      <c r="AP12" s="334">
        <f t="shared" si="7"/>
        <v>2.0423469682109272</v>
      </c>
      <c r="AQ12" s="15"/>
      <c r="AR12" s="335">
        <v>404</v>
      </c>
      <c r="AS12" s="333">
        <v>173.33</v>
      </c>
      <c r="AT12" s="336">
        <f t="shared" si="8"/>
        <v>2.3308140541164253</v>
      </c>
      <c r="AV12" s="306"/>
    </row>
    <row r="13" spans="2:48" ht="14.4" customHeight="1" x14ac:dyDescent="0.3">
      <c r="B13" s="306"/>
      <c r="D13" s="347">
        <v>1</v>
      </c>
      <c r="E13" s="323">
        <v>0.375</v>
      </c>
      <c r="F13" s="324">
        <f>D13*E13</f>
        <v>0.375</v>
      </c>
      <c r="G13" s="15"/>
      <c r="H13" s="348">
        <v>1</v>
      </c>
      <c r="I13" s="323">
        <v>0.3</v>
      </c>
      <c r="J13" s="326">
        <f>H13*I13</f>
        <v>0.3</v>
      </c>
      <c r="L13" s="337">
        <v>5</v>
      </c>
      <c r="M13" s="338">
        <v>173.33</v>
      </c>
      <c r="N13" s="339">
        <f t="shared" si="0"/>
        <v>2.8846708590549816E-2</v>
      </c>
      <c r="O13" s="15"/>
      <c r="P13" s="340">
        <v>55</v>
      </c>
      <c r="Q13" s="338">
        <v>173.33</v>
      </c>
      <c r="R13" s="339">
        <f t="shared" si="9"/>
        <v>0.31731379449604796</v>
      </c>
      <c r="S13" s="15"/>
      <c r="T13" s="340">
        <v>105</v>
      </c>
      <c r="U13" s="338">
        <v>173.33</v>
      </c>
      <c r="V13" s="339">
        <f t="shared" si="2"/>
        <v>0.6057808804015461</v>
      </c>
      <c r="W13" s="15"/>
      <c r="X13" s="340">
        <v>155</v>
      </c>
      <c r="Y13" s="338">
        <v>173.33</v>
      </c>
      <c r="Z13" s="339">
        <f t="shared" si="3"/>
        <v>0.89424796630704428</v>
      </c>
      <c r="AA13" s="15"/>
      <c r="AB13" s="340">
        <v>205</v>
      </c>
      <c r="AC13" s="338">
        <v>173.33</v>
      </c>
      <c r="AD13" s="339">
        <f t="shared" si="4"/>
        <v>1.1827150522125425</v>
      </c>
      <c r="AE13" s="15"/>
      <c r="AF13" s="340">
        <v>255</v>
      </c>
      <c r="AG13" s="338">
        <v>173.33</v>
      </c>
      <c r="AH13" s="339">
        <f t="shared" si="5"/>
        <v>1.4711821381180405</v>
      </c>
      <c r="AI13" s="15"/>
      <c r="AJ13" s="340">
        <v>305</v>
      </c>
      <c r="AK13" s="338">
        <v>173.33</v>
      </c>
      <c r="AL13" s="339">
        <f t="shared" si="6"/>
        <v>1.7596492240235388</v>
      </c>
      <c r="AM13" s="15"/>
      <c r="AN13" s="340">
        <v>355</v>
      </c>
      <c r="AO13" s="338">
        <v>173.33</v>
      </c>
      <c r="AP13" s="339">
        <f t="shared" si="7"/>
        <v>2.0481163099290369</v>
      </c>
      <c r="AQ13" s="15"/>
      <c r="AR13" s="340">
        <v>405</v>
      </c>
      <c r="AS13" s="338">
        <v>173.33</v>
      </c>
      <c r="AT13" s="341">
        <f t="shared" si="8"/>
        <v>2.336583395834535</v>
      </c>
      <c r="AU13" s="349"/>
      <c r="AV13" s="306"/>
    </row>
    <row r="14" spans="2:48" ht="14.4" customHeight="1" x14ac:dyDescent="0.3">
      <c r="B14" s="306"/>
      <c r="D14" s="350">
        <v>2</v>
      </c>
      <c r="E14" s="333">
        <v>0.375</v>
      </c>
      <c r="F14" s="334">
        <f t="shared" ref="F14:F36" si="10">D14*E14</f>
        <v>0.75</v>
      </c>
      <c r="G14" s="15"/>
      <c r="H14" s="351">
        <v>2</v>
      </c>
      <c r="I14" s="333">
        <v>0.3</v>
      </c>
      <c r="J14" s="336">
        <f t="shared" ref="J14:J42" si="11">H14*I14</f>
        <v>0.6</v>
      </c>
      <c r="L14" s="332">
        <v>6</v>
      </c>
      <c r="M14" s="333">
        <v>173.33</v>
      </c>
      <c r="N14" s="334">
        <f t="shared" si="0"/>
        <v>3.4616050308659781E-2</v>
      </c>
      <c r="O14" s="15"/>
      <c r="P14" s="335">
        <v>56</v>
      </c>
      <c r="Q14" s="333">
        <v>173.33</v>
      </c>
      <c r="R14" s="334">
        <f t="shared" si="9"/>
        <v>0.32308313621415796</v>
      </c>
      <c r="S14" s="15"/>
      <c r="T14" s="335">
        <v>106</v>
      </c>
      <c r="U14" s="333">
        <v>173.33</v>
      </c>
      <c r="V14" s="334">
        <f t="shared" si="2"/>
        <v>0.61155022211965615</v>
      </c>
      <c r="W14" s="15"/>
      <c r="X14" s="335">
        <v>156</v>
      </c>
      <c r="Y14" s="333">
        <v>173.33</v>
      </c>
      <c r="Z14" s="334">
        <f t="shared" si="3"/>
        <v>0.90001730802515423</v>
      </c>
      <c r="AA14" s="15"/>
      <c r="AB14" s="335">
        <v>206</v>
      </c>
      <c r="AC14" s="333">
        <v>173.33</v>
      </c>
      <c r="AD14" s="334">
        <f t="shared" si="4"/>
        <v>1.1884843939306524</v>
      </c>
      <c r="AE14" s="15"/>
      <c r="AF14" s="335">
        <v>256</v>
      </c>
      <c r="AG14" s="333">
        <v>173.33</v>
      </c>
      <c r="AH14" s="334">
        <f t="shared" si="5"/>
        <v>1.4769514798361505</v>
      </c>
      <c r="AI14" s="15"/>
      <c r="AJ14" s="335">
        <v>306</v>
      </c>
      <c r="AK14" s="333">
        <v>173.33</v>
      </c>
      <c r="AL14" s="334">
        <f t="shared" si="6"/>
        <v>1.7654185657416488</v>
      </c>
      <c r="AM14" s="15"/>
      <c r="AN14" s="335">
        <v>356</v>
      </c>
      <c r="AO14" s="333">
        <v>173.33</v>
      </c>
      <c r="AP14" s="334">
        <f t="shared" si="7"/>
        <v>2.0538856516471471</v>
      </c>
      <c r="AQ14" s="15"/>
      <c r="AR14" s="335">
        <v>406</v>
      </c>
      <c r="AS14" s="333">
        <v>173.33</v>
      </c>
      <c r="AT14" s="336">
        <f t="shared" si="8"/>
        <v>2.3423527375526452</v>
      </c>
      <c r="AU14" s="349"/>
      <c r="AV14" s="306"/>
    </row>
    <row r="15" spans="2:48" ht="14.4" customHeight="1" x14ac:dyDescent="0.3">
      <c r="B15" s="306"/>
      <c r="D15" s="370">
        <v>3</v>
      </c>
      <c r="E15" s="371">
        <v>0.375</v>
      </c>
      <c r="F15" s="372">
        <f t="shared" si="10"/>
        <v>1.125</v>
      </c>
      <c r="G15" s="15"/>
      <c r="H15" s="373">
        <v>3</v>
      </c>
      <c r="I15" s="371">
        <v>0.3</v>
      </c>
      <c r="J15" s="374">
        <f t="shared" si="11"/>
        <v>0.89999999999999991</v>
      </c>
      <c r="L15" s="337">
        <v>7</v>
      </c>
      <c r="M15" s="338">
        <v>173.33</v>
      </c>
      <c r="N15" s="339">
        <f t="shared" si="0"/>
        <v>4.0385392026769745E-2</v>
      </c>
      <c r="O15" s="15"/>
      <c r="P15" s="340">
        <v>57</v>
      </c>
      <c r="Q15" s="338">
        <v>173.33</v>
      </c>
      <c r="R15" s="339">
        <f t="shared" si="9"/>
        <v>0.32885247793226791</v>
      </c>
      <c r="S15" s="15"/>
      <c r="T15" s="340">
        <v>107</v>
      </c>
      <c r="U15" s="338">
        <v>173.33</v>
      </c>
      <c r="V15" s="339">
        <f t="shared" si="2"/>
        <v>0.61731956383776609</v>
      </c>
      <c r="W15" s="15"/>
      <c r="X15" s="340">
        <v>157</v>
      </c>
      <c r="Y15" s="338">
        <v>173.33</v>
      </c>
      <c r="Z15" s="339">
        <f t="shared" si="3"/>
        <v>0.90578664974326428</v>
      </c>
      <c r="AA15" s="15"/>
      <c r="AB15" s="340">
        <v>207</v>
      </c>
      <c r="AC15" s="338">
        <v>173.33</v>
      </c>
      <c r="AD15" s="339">
        <f t="shared" si="4"/>
        <v>1.1942537356487624</v>
      </c>
      <c r="AE15" s="15"/>
      <c r="AF15" s="340">
        <v>257</v>
      </c>
      <c r="AG15" s="338">
        <v>173.33</v>
      </c>
      <c r="AH15" s="339">
        <f t="shared" si="5"/>
        <v>1.4827208215542607</v>
      </c>
      <c r="AI15" s="15"/>
      <c r="AJ15" s="340">
        <v>307</v>
      </c>
      <c r="AK15" s="338">
        <v>173.33</v>
      </c>
      <c r="AL15" s="339">
        <f t="shared" si="6"/>
        <v>1.7711879074597587</v>
      </c>
      <c r="AM15" s="15"/>
      <c r="AN15" s="340">
        <v>357</v>
      </c>
      <c r="AO15" s="338">
        <v>173.33</v>
      </c>
      <c r="AP15" s="339">
        <f t="shared" si="7"/>
        <v>2.0596549933652568</v>
      </c>
      <c r="AQ15" s="15"/>
      <c r="AR15" s="340">
        <v>407</v>
      </c>
      <c r="AS15" s="338">
        <v>173.33</v>
      </c>
      <c r="AT15" s="341">
        <f t="shared" si="8"/>
        <v>2.3481220792707549</v>
      </c>
      <c r="AU15" s="349"/>
      <c r="AV15" s="306"/>
    </row>
    <row r="16" spans="2:48" ht="14.4" customHeight="1" x14ac:dyDescent="0.3">
      <c r="B16" s="306"/>
      <c r="D16" s="350">
        <v>4</v>
      </c>
      <c r="E16" s="333">
        <v>0.375</v>
      </c>
      <c r="F16" s="334">
        <f t="shared" si="10"/>
        <v>1.5</v>
      </c>
      <c r="G16" s="15"/>
      <c r="H16" s="351">
        <v>4</v>
      </c>
      <c r="I16" s="333">
        <v>0.3</v>
      </c>
      <c r="J16" s="336">
        <f t="shared" si="11"/>
        <v>1.2</v>
      </c>
      <c r="L16" s="332">
        <v>8</v>
      </c>
      <c r="M16" s="333">
        <v>173.33</v>
      </c>
      <c r="N16" s="334">
        <f t="shared" si="0"/>
        <v>4.6154733744879703E-2</v>
      </c>
      <c r="O16" s="15"/>
      <c r="P16" s="335">
        <v>58</v>
      </c>
      <c r="Q16" s="333">
        <v>173.33</v>
      </c>
      <c r="R16" s="334">
        <f t="shared" si="9"/>
        <v>0.33462181965037785</v>
      </c>
      <c r="S16" s="15"/>
      <c r="T16" s="335">
        <v>108</v>
      </c>
      <c r="U16" s="333">
        <v>173.33</v>
      </c>
      <c r="V16" s="334">
        <f t="shared" si="2"/>
        <v>0.62308890555587604</v>
      </c>
      <c r="W16" s="15"/>
      <c r="X16" s="335">
        <v>158</v>
      </c>
      <c r="Y16" s="333">
        <v>173.33</v>
      </c>
      <c r="Z16" s="334">
        <f t="shared" si="3"/>
        <v>0.91155599146137423</v>
      </c>
      <c r="AA16" s="15"/>
      <c r="AB16" s="335">
        <v>208</v>
      </c>
      <c r="AC16" s="333">
        <v>173.33</v>
      </c>
      <c r="AD16" s="334">
        <f t="shared" si="4"/>
        <v>1.2000230773668723</v>
      </c>
      <c r="AE16" s="15"/>
      <c r="AF16" s="335">
        <v>258</v>
      </c>
      <c r="AG16" s="333">
        <v>173.33</v>
      </c>
      <c r="AH16" s="334">
        <f t="shared" si="5"/>
        <v>1.4884901632723706</v>
      </c>
      <c r="AI16" s="15"/>
      <c r="AJ16" s="335">
        <v>308</v>
      </c>
      <c r="AK16" s="333">
        <v>173.33</v>
      </c>
      <c r="AL16" s="334">
        <f t="shared" si="6"/>
        <v>1.7769572491778687</v>
      </c>
      <c r="AM16" s="15"/>
      <c r="AN16" s="335">
        <v>358</v>
      </c>
      <c r="AO16" s="333">
        <v>173.33</v>
      </c>
      <c r="AP16" s="334">
        <f t="shared" si="7"/>
        <v>2.065424335083367</v>
      </c>
      <c r="AQ16" s="15"/>
      <c r="AR16" s="335">
        <v>408</v>
      </c>
      <c r="AS16" s="333">
        <v>173.33</v>
      </c>
      <c r="AT16" s="336">
        <f t="shared" si="8"/>
        <v>2.3538914209888651</v>
      </c>
      <c r="AU16" s="349"/>
      <c r="AV16" s="306"/>
    </row>
    <row r="17" spans="2:48" ht="14.4" customHeight="1" x14ac:dyDescent="0.3">
      <c r="B17" s="306"/>
      <c r="D17" s="352">
        <v>5</v>
      </c>
      <c r="E17" s="338">
        <v>0.375</v>
      </c>
      <c r="F17" s="339">
        <f t="shared" si="10"/>
        <v>1.875</v>
      </c>
      <c r="G17" s="15"/>
      <c r="H17" s="353">
        <v>5</v>
      </c>
      <c r="I17" s="338">
        <v>0.3</v>
      </c>
      <c r="J17" s="341">
        <f t="shared" si="11"/>
        <v>1.5</v>
      </c>
      <c r="L17" s="337">
        <v>9</v>
      </c>
      <c r="M17" s="338">
        <v>173.33</v>
      </c>
      <c r="N17" s="339">
        <f t="shared" si="0"/>
        <v>5.1924075462989668E-2</v>
      </c>
      <c r="O17" s="15"/>
      <c r="P17" s="340">
        <v>59</v>
      </c>
      <c r="Q17" s="338">
        <v>173.33</v>
      </c>
      <c r="R17" s="339">
        <f t="shared" si="9"/>
        <v>0.34039116136848785</v>
      </c>
      <c r="S17" s="15"/>
      <c r="T17" s="340">
        <v>109</v>
      </c>
      <c r="U17" s="338">
        <v>173.33</v>
      </c>
      <c r="V17" s="339">
        <f t="shared" si="2"/>
        <v>0.62885824727398598</v>
      </c>
      <c r="W17" s="15"/>
      <c r="X17" s="340">
        <v>159</v>
      </c>
      <c r="Y17" s="338">
        <v>173.33</v>
      </c>
      <c r="Z17" s="339">
        <f t="shared" si="3"/>
        <v>0.91732533317948417</v>
      </c>
      <c r="AA17" s="15"/>
      <c r="AB17" s="340">
        <v>209</v>
      </c>
      <c r="AC17" s="338">
        <v>173.33</v>
      </c>
      <c r="AD17" s="339">
        <f t="shared" si="4"/>
        <v>1.2057924190849822</v>
      </c>
      <c r="AE17" s="15"/>
      <c r="AF17" s="340">
        <v>259</v>
      </c>
      <c r="AG17" s="338">
        <v>173.33</v>
      </c>
      <c r="AH17" s="339">
        <f t="shared" si="5"/>
        <v>1.4942595049904805</v>
      </c>
      <c r="AI17" s="15"/>
      <c r="AJ17" s="340">
        <v>309</v>
      </c>
      <c r="AK17" s="338">
        <v>173.33</v>
      </c>
      <c r="AL17" s="339">
        <f t="shared" si="6"/>
        <v>1.7827265908959786</v>
      </c>
      <c r="AM17" s="15"/>
      <c r="AN17" s="340">
        <v>359</v>
      </c>
      <c r="AO17" s="338">
        <v>173.33</v>
      </c>
      <c r="AP17" s="339">
        <f t="shared" si="7"/>
        <v>2.0711936768014767</v>
      </c>
      <c r="AQ17" s="15"/>
      <c r="AR17" s="340">
        <v>409</v>
      </c>
      <c r="AS17" s="338">
        <v>173.33</v>
      </c>
      <c r="AT17" s="341">
        <f t="shared" si="8"/>
        <v>2.3596607627069748</v>
      </c>
      <c r="AU17" s="349"/>
      <c r="AV17" s="306"/>
    </row>
    <row r="18" spans="2:48" ht="14.4" customHeight="1" x14ac:dyDescent="0.3">
      <c r="B18" s="306"/>
      <c r="D18" s="367">
        <v>6</v>
      </c>
      <c r="E18" s="368">
        <v>0.375</v>
      </c>
      <c r="F18" s="369">
        <f t="shared" si="10"/>
        <v>2.25</v>
      </c>
      <c r="G18" s="15"/>
      <c r="H18" s="375">
        <v>6</v>
      </c>
      <c r="I18" s="368">
        <v>0.3</v>
      </c>
      <c r="J18" s="376">
        <f t="shared" si="11"/>
        <v>1.7999999999999998</v>
      </c>
      <c r="L18" s="332">
        <v>10</v>
      </c>
      <c r="M18" s="333">
        <v>173.33</v>
      </c>
      <c r="N18" s="334">
        <f t="shared" si="0"/>
        <v>5.7693417181099632E-2</v>
      </c>
      <c r="O18" s="15"/>
      <c r="P18" s="335">
        <v>60</v>
      </c>
      <c r="Q18" s="333">
        <v>173.33</v>
      </c>
      <c r="R18" s="334">
        <f t="shared" si="9"/>
        <v>0.34616050308659779</v>
      </c>
      <c r="S18" s="15"/>
      <c r="T18" s="335">
        <v>110</v>
      </c>
      <c r="U18" s="333">
        <v>173.33</v>
      </c>
      <c r="V18" s="334">
        <f t="shared" si="2"/>
        <v>0.63462758899209593</v>
      </c>
      <c r="W18" s="15"/>
      <c r="X18" s="335">
        <v>160</v>
      </c>
      <c r="Y18" s="333">
        <v>173.33</v>
      </c>
      <c r="Z18" s="334">
        <f t="shared" si="3"/>
        <v>0.92309467489759411</v>
      </c>
      <c r="AA18" s="15"/>
      <c r="AB18" s="335">
        <v>210</v>
      </c>
      <c r="AC18" s="333">
        <v>173.33</v>
      </c>
      <c r="AD18" s="334">
        <f t="shared" si="4"/>
        <v>1.2115617608030922</v>
      </c>
      <c r="AE18" s="15"/>
      <c r="AF18" s="335">
        <v>260</v>
      </c>
      <c r="AG18" s="333">
        <v>173.33</v>
      </c>
      <c r="AH18" s="334">
        <f t="shared" si="5"/>
        <v>1.5000288467085905</v>
      </c>
      <c r="AI18" s="15"/>
      <c r="AJ18" s="335">
        <v>310</v>
      </c>
      <c r="AK18" s="333">
        <v>173.33</v>
      </c>
      <c r="AL18" s="334">
        <f t="shared" si="6"/>
        <v>1.7884959326140886</v>
      </c>
      <c r="AM18" s="15"/>
      <c r="AN18" s="335">
        <v>360</v>
      </c>
      <c r="AO18" s="333">
        <v>173.33</v>
      </c>
      <c r="AP18" s="334">
        <f t="shared" si="7"/>
        <v>2.0769630185195869</v>
      </c>
      <c r="AQ18" s="15"/>
      <c r="AR18" s="335">
        <v>410</v>
      </c>
      <c r="AS18" s="333">
        <v>173.33</v>
      </c>
      <c r="AT18" s="336">
        <f t="shared" si="8"/>
        <v>2.3654301044250849</v>
      </c>
      <c r="AU18" s="349"/>
      <c r="AV18" s="306"/>
    </row>
    <row r="19" spans="2:48" ht="14.4" customHeight="1" x14ac:dyDescent="0.3">
      <c r="B19" s="306"/>
      <c r="D19" s="1339">
        <v>7</v>
      </c>
      <c r="E19" s="1340">
        <v>0.375</v>
      </c>
      <c r="F19" s="1341">
        <f t="shared" si="10"/>
        <v>2.625</v>
      </c>
      <c r="G19" s="15"/>
      <c r="H19" s="1348">
        <v>7</v>
      </c>
      <c r="I19" s="1340">
        <v>0.3</v>
      </c>
      <c r="J19" s="1349">
        <f t="shared" si="11"/>
        <v>2.1</v>
      </c>
      <c r="L19" s="337">
        <v>11</v>
      </c>
      <c r="M19" s="338">
        <v>173.33</v>
      </c>
      <c r="N19" s="339">
        <f>L19/M19</f>
        <v>6.346275889920959E-2</v>
      </c>
      <c r="O19" s="15"/>
      <c r="P19" s="340">
        <v>61</v>
      </c>
      <c r="Q19" s="338">
        <v>173.33</v>
      </c>
      <c r="R19" s="339">
        <f t="shared" si="9"/>
        <v>0.35192984480470774</v>
      </c>
      <c r="S19" s="15"/>
      <c r="T19" s="340">
        <v>111</v>
      </c>
      <c r="U19" s="338">
        <v>173.33</v>
      </c>
      <c r="V19" s="339">
        <f t="shared" si="2"/>
        <v>0.64039693071020587</v>
      </c>
      <c r="W19" s="15"/>
      <c r="X19" s="340">
        <v>161</v>
      </c>
      <c r="Y19" s="338">
        <v>173.33</v>
      </c>
      <c r="Z19" s="339">
        <f t="shared" si="3"/>
        <v>0.92886401661570406</v>
      </c>
      <c r="AA19" s="15"/>
      <c r="AB19" s="340">
        <v>211</v>
      </c>
      <c r="AC19" s="338">
        <v>173.33</v>
      </c>
      <c r="AD19" s="339">
        <f t="shared" si="4"/>
        <v>1.2173311025212021</v>
      </c>
      <c r="AE19" s="15"/>
      <c r="AF19" s="340">
        <v>261</v>
      </c>
      <c r="AG19" s="338">
        <v>173.33</v>
      </c>
      <c r="AH19" s="339">
        <f t="shared" si="5"/>
        <v>1.5057981884267004</v>
      </c>
      <c r="AI19" s="15"/>
      <c r="AJ19" s="340">
        <v>311</v>
      </c>
      <c r="AK19" s="338">
        <v>173.33</v>
      </c>
      <c r="AL19" s="339">
        <f t="shared" si="6"/>
        <v>1.7942652743321985</v>
      </c>
      <c r="AM19" s="15"/>
      <c r="AN19" s="340">
        <v>361</v>
      </c>
      <c r="AO19" s="338">
        <v>173.33</v>
      </c>
      <c r="AP19" s="339">
        <f t="shared" si="7"/>
        <v>2.0827323602376966</v>
      </c>
      <c r="AQ19" s="15"/>
      <c r="AR19" s="340">
        <v>411</v>
      </c>
      <c r="AS19" s="338">
        <v>173.33</v>
      </c>
      <c r="AT19" s="341">
        <f t="shared" si="8"/>
        <v>2.3711994461431951</v>
      </c>
      <c r="AU19" s="349"/>
      <c r="AV19" s="306"/>
    </row>
    <row r="20" spans="2:48" ht="14.4" customHeight="1" x14ac:dyDescent="0.3">
      <c r="B20" s="306"/>
      <c r="D20" s="1342">
        <v>8</v>
      </c>
      <c r="E20" s="1343">
        <v>0.375</v>
      </c>
      <c r="F20" s="1344">
        <f t="shared" si="10"/>
        <v>3</v>
      </c>
      <c r="G20" s="15"/>
      <c r="H20" s="1350">
        <v>8</v>
      </c>
      <c r="I20" s="1343">
        <v>0.3</v>
      </c>
      <c r="J20" s="1351">
        <f t="shared" si="11"/>
        <v>2.4</v>
      </c>
      <c r="L20" s="332">
        <v>12</v>
      </c>
      <c r="M20" s="333">
        <v>173.33</v>
      </c>
      <c r="N20" s="334">
        <f t="shared" ref="N20:N58" si="12">L20/M20</f>
        <v>6.9232100617319561E-2</v>
      </c>
      <c r="O20" s="15"/>
      <c r="P20" s="335">
        <v>62</v>
      </c>
      <c r="Q20" s="333">
        <v>173.33</v>
      </c>
      <c r="R20" s="334">
        <f t="shared" si="9"/>
        <v>0.35769918652281774</v>
      </c>
      <c r="S20" s="15"/>
      <c r="T20" s="335">
        <v>112</v>
      </c>
      <c r="U20" s="333">
        <v>173.33</v>
      </c>
      <c r="V20" s="334">
        <f t="shared" si="2"/>
        <v>0.64616627242831592</v>
      </c>
      <c r="W20" s="15"/>
      <c r="X20" s="335">
        <v>162</v>
      </c>
      <c r="Y20" s="333">
        <v>173.33</v>
      </c>
      <c r="Z20" s="334">
        <f t="shared" si="3"/>
        <v>0.934633358333814</v>
      </c>
      <c r="AA20" s="15"/>
      <c r="AB20" s="335">
        <v>212</v>
      </c>
      <c r="AC20" s="333">
        <v>173.33</v>
      </c>
      <c r="AD20" s="334">
        <f t="shared" si="4"/>
        <v>1.2231004442393123</v>
      </c>
      <c r="AE20" s="15"/>
      <c r="AF20" s="335">
        <v>262</v>
      </c>
      <c r="AG20" s="333">
        <v>173.33</v>
      </c>
      <c r="AH20" s="334">
        <f t="shared" si="5"/>
        <v>1.5115675301448104</v>
      </c>
      <c r="AI20" s="15"/>
      <c r="AJ20" s="335">
        <v>312</v>
      </c>
      <c r="AK20" s="333">
        <v>173.33</v>
      </c>
      <c r="AL20" s="334">
        <f t="shared" si="6"/>
        <v>1.8000346160503085</v>
      </c>
      <c r="AM20" s="15"/>
      <c r="AN20" s="335">
        <v>362</v>
      </c>
      <c r="AO20" s="333">
        <v>173.33</v>
      </c>
      <c r="AP20" s="334">
        <f t="shared" si="7"/>
        <v>2.0885017019558068</v>
      </c>
      <c r="AQ20" s="15"/>
      <c r="AR20" s="335">
        <v>412</v>
      </c>
      <c r="AS20" s="333">
        <v>173.33</v>
      </c>
      <c r="AT20" s="336">
        <f t="shared" si="8"/>
        <v>2.3769687878613048</v>
      </c>
      <c r="AU20" s="349"/>
      <c r="AV20" s="306"/>
    </row>
    <row r="21" spans="2:48" ht="14.4" customHeight="1" x14ac:dyDescent="0.3">
      <c r="B21" s="306"/>
      <c r="D21" s="1345">
        <v>9</v>
      </c>
      <c r="E21" s="1346">
        <v>0.375</v>
      </c>
      <c r="F21" s="1347">
        <f t="shared" si="10"/>
        <v>3.375</v>
      </c>
      <c r="G21" s="15"/>
      <c r="H21" s="1352">
        <v>9</v>
      </c>
      <c r="I21" s="1346">
        <v>0.3</v>
      </c>
      <c r="J21" s="1353">
        <f t="shared" si="11"/>
        <v>2.6999999999999997</v>
      </c>
      <c r="L21" s="337">
        <v>13</v>
      </c>
      <c r="M21" s="338">
        <v>173.33</v>
      </c>
      <c r="N21" s="339">
        <f t="shared" si="12"/>
        <v>7.5001442335429519E-2</v>
      </c>
      <c r="O21" s="15"/>
      <c r="P21" s="340">
        <v>63</v>
      </c>
      <c r="Q21" s="338">
        <v>173.33</v>
      </c>
      <c r="R21" s="339">
        <f t="shared" si="9"/>
        <v>0.36346852824092768</v>
      </c>
      <c r="S21" s="15"/>
      <c r="T21" s="340">
        <v>113</v>
      </c>
      <c r="U21" s="338">
        <v>173.33</v>
      </c>
      <c r="V21" s="339">
        <f t="shared" si="2"/>
        <v>0.65193561414642587</v>
      </c>
      <c r="W21" s="15"/>
      <c r="X21" s="340">
        <v>163</v>
      </c>
      <c r="Y21" s="338">
        <v>173.33</v>
      </c>
      <c r="Z21" s="339">
        <f t="shared" si="3"/>
        <v>0.94040270005192406</v>
      </c>
      <c r="AA21" s="15"/>
      <c r="AB21" s="340">
        <v>213</v>
      </c>
      <c r="AC21" s="338">
        <v>173.33</v>
      </c>
      <c r="AD21" s="339">
        <f t="shared" si="4"/>
        <v>1.2288697859574222</v>
      </c>
      <c r="AE21" s="15"/>
      <c r="AF21" s="340">
        <v>263</v>
      </c>
      <c r="AG21" s="338">
        <v>173.33</v>
      </c>
      <c r="AH21" s="339">
        <f t="shared" si="5"/>
        <v>1.5173368718629203</v>
      </c>
      <c r="AI21" s="15"/>
      <c r="AJ21" s="340">
        <v>313</v>
      </c>
      <c r="AK21" s="338">
        <v>173.33</v>
      </c>
      <c r="AL21" s="339">
        <f t="shared" si="6"/>
        <v>1.8058039577684184</v>
      </c>
      <c r="AM21" s="15"/>
      <c r="AN21" s="340">
        <v>363</v>
      </c>
      <c r="AO21" s="338">
        <v>173.33</v>
      </c>
      <c r="AP21" s="339">
        <f t="shared" si="7"/>
        <v>2.0942710436739165</v>
      </c>
      <c r="AQ21" s="15"/>
      <c r="AR21" s="340">
        <v>413</v>
      </c>
      <c r="AS21" s="338">
        <v>173.33</v>
      </c>
      <c r="AT21" s="341">
        <f t="shared" si="8"/>
        <v>2.382738129579415</v>
      </c>
      <c r="AU21" s="349"/>
      <c r="AV21" s="306"/>
    </row>
    <row r="22" spans="2:48" ht="14.4" customHeight="1" x14ac:dyDescent="0.3">
      <c r="B22" s="306"/>
      <c r="D22" s="1342">
        <v>10</v>
      </c>
      <c r="E22" s="1343">
        <v>0.375</v>
      </c>
      <c r="F22" s="1344">
        <f t="shared" si="10"/>
        <v>3.75</v>
      </c>
      <c r="G22" s="15"/>
      <c r="H22" s="1350">
        <v>10</v>
      </c>
      <c r="I22" s="1343">
        <v>0.3</v>
      </c>
      <c r="J22" s="1351">
        <f t="shared" si="11"/>
        <v>3</v>
      </c>
      <c r="L22" s="332">
        <v>14</v>
      </c>
      <c r="M22" s="333">
        <v>173.33</v>
      </c>
      <c r="N22" s="334">
        <f t="shared" si="12"/>
        <v>8.0770784053539491E-2</v>
      </c>
      <c r="O22" s="15"/>
      <c r="P22" s="335">
        <v>64</v>
      </c>
      <c r="Q22" s="333">
        <v>173.33</v>
      </c>
      <c r="R22" s="334">
        <f t="shared" si="9"/>
        <v>0.36923786995903762</v>
      </c>
      <c r="S22" s="15"/>
      <c r="T22" s="335">
        <v>114</v>
      </c>
      <c r="U22" s="333">
        <v>173.33</v>
      </c>
      <c r="V22" s="334">
        <f t="shared" si="2"/>
        <v>0.65770495586453581</v>
      </c>
      <c r="W22" s="15"/>
      <c r="X22" s="335">
        <v>164</v>
      </c>
      <c r="Y22" s="333">
        <v>173.33</v>
      </c>
      <c r="Z22" s="334">
        <f t="shared" si="3"/>
        <v>0.946172041770034</v>
      </c>
      <c r="AA22" s="15"/>
      <c r="AB22" s="335">
        <v>214</v>
      </c>
      <c r="AC22" s="333">
        <v>173.33</v>
      </c>
      <c r="AD22" s="334">
        <f t="shared" si="4"/>
        <v>1.2346391276755322</v>
      </c>
      <c r="AE22" s="15"/>
      <c r="AF22" s="335">
        <v>264</v>
      </c>
      <c r="AG22" s="333">
        <v>173.33</v>
      </c>
      <c r="AH22" s="334">
        <f t="shared" si="5"/>
        <v>1.5231062135810303</v>
      </c>
      <c r="AI22" s="15"/>
      <c r="AJ22" s="335">
        <v>314</v>
      </c>
      <c r="AK22" s="333">
        <v>173.33</v>
      </c>
      <c r="AL22" s="334">
        <f t="shared" si="6"/>
        <v>1.8115732994865286</v>
      </c>
      <c r="AM22" s="15"/>
      <c r="AN22" s="335">
        <v>364</v>
      </c>
      <c r="AO22" s="333">
        <v>173.33</v>
      </c>
      <c r="AP22" s="334">
        <f t="shared" si="7"/>
        <v>2.1000403853920266</v>
      </c>
      <c r="AQ22" s="15"/>
      <c r="AR22" s="335">
        <v>414</v>
      </c>
      <c r="AS22" s="333">
        <v>173.33</v>
      </c>
      <c r="AT22" s="336">
        <f t="shared" si="8"/>
        <v>2.3885074712975247</v>
      </c>
      <c r="AU22" s="349"/>
      <c r="AV22" s="306"/>
    </row>
    <row r="23" spans="2:48" ht="14.4" customHeight="1" x14ac:dyDescent="0.3">
      <c r="B23" s="306"/>
      <c r="D23" s="1339">
        <v>11</v>
      </c>
      <c r="E23" s="1340">
        <v>0.375</v>
      </c>
      <c r="F23" s="1341">
        <f t="shared" si="10"/>
        <v>4.125</v>
      </c>
      <c r="G23" s="15"/>
      <c r="H23" s="1348">
        <v>11</v>
      </c>
      <c r="I23" s="1340">
        <v>0.3</v>
      </c>
      <c r="J23" s="1349">
        <f t="shared" si="11"/>
        <v>3.3</v>
      </c>
      <c r="L23" s="337">
        <v>15</v>
      </c>
      <c r="M23" s="338">
        <v>173.33</v>
      </c>
      <c r="N23" s="339">
        <f t="shared" si="12"/>
        <v>8.6540125771649448E-2</v>
      </c>
      <c r="O23" s="15"/>
      <c r="P23" s="340">
        <v>65</v>
      </c>
      <c r="Q23" s="338">
        <v>173.33</v>
      </c>
      <c r="R23" s="339">
        <f t="shared" si="9"/>
        <v>0.37500721167714762</v>
      </c>
      <c r="S23" s="15"/>
      <c r="T23" s="340">
        <v>115</v>
      </c>
      <c r="U23" s="338">
        <v>173.33</v>
      </c>
      <c r="V23" s="339">
        <f t="shared" si="2"/>
        <v>0.66347429758264576</v>
      </c>
      <c r="W23" s="15"/>
      <c r="X23" s="340">
        <v>165</v>
      </c>
      <c r="Y23" s="338">
        <v>173.33</v>
      </c>
      <c r="Z23" s="339">
        <f t="shared" si="3"/>
        <v>0.95194138348814394</v>
      </c>
      <c r="AA23" s="15"/>
      <c r="AB23" s="340">
        <v>215</v>
      </c>
      <c r="AC23" s="338">
        <v>173.33</v>
      </c>
      <c r="AD23" s="339">
        <f t="shared" si="4"/>
        <v>1.2404084693936421</v>
      </c>
      <c r="AE23" s="15"/>
      <c r="AF23" s="340">
        <v>265</v>
      </c>
      <c r="AG23" s="338">
        <v>173.33</v>
      </c>
      <c r="AH23" s="339">
        <f t="shared" si="5"/>
        <v>1.5288755552991402</v>
      </c>
      <c r="AI23" s="15"/>
      <c r="AJ23" s="340">
        <v>315</v>
      </c>
      <c r="AK23" s="338">
        <v>173.33</v>
      </c>
      <c r="AL23" s="339">
        <f t="shared" si="6"/>
        <v>1.8173426412046385</v>
      </c>
      <c r="AM23" s="15"/>
      <c r="AN23" s="340">
        <v>365</v>
      </c>
      <c r="AO23" s="338">
        <v>173.33</v>
      </c>
      <c r="AP23" s="339">
        <f t="shared" si="7"/>
        <v>2.1058097271101364</v>
      </c>
      <c r="AQ23" s="15"/>
      <c r="AR23" s="340">
        <v>415</v>
      </c>
      <c r="AS23" s="338">
        <v>173.33</v>
      </c>
      <c r="AT23" s="341">
        <f t="shared" si="8"/>
        <v>2.3942768130156349</v>
      </c>
      <c r="AU23" s="349"/>
      <c r="AV23" s="306"/>
    </row>
    <row r="24" spans="2:48" ht="14.4" customHeight="1" x14ac:dyDescent="0.3">
      <c r="B24" s="306"/>
      <c r="D24" s="1342">
        <v>12</v>
      </c>
      <c r="E24" s="1343">
        <v>0.375</v>
      </c>
      <c r="F24" s="1344">
        <f t="shared" si="10"/>
        <v>4.5</v>
      </c>
      <c r="G24" s="15"/>
      <c r="H24" s="1350">
        <v>12</v>
      </c>
      <c r="I24" s="1343">
        <v>0.3</v>
      </c>
      <c r="J24" s="1351">
        <f t="shared" si="11"/>
        <v>3.5999999999999996</v>
      </c>
      <c r="L24" s="332">
        <v>16</v>
      </c>
      <c r="M24" s="333">
        <v>173.33</v>
      </c>
      <c r="N24" s="334">
        <f t="shared" si="12"/>
        <v>9.2309467489759406E-2</v>
      </c>
      <c r="O24" s="15"/>
      <c r="P24" s="335">
        <v>66</v>
      </c>
      <c r="Q24" s="333">
        <v>173.33</v>
      </c>
      <c r="R24" s="334">
        <f t="shared" si="9"/>
        <v>0.38077655339525757</v>
      </c>
      <c r="S24" s="15"/>
      <c r="T24" s="335">
        <v>116</v>
      </c>
      <c r="U24" s="333">
        <v>173.33</v>
      </c>
      <c r="V24" s="334">
        <f t="shared" si="2"/>
        <v>0.6692436393007557</v>
      </c>
      <c r="W24" s="15"/>
      <c r="X24" s="335">
        <v>166</v>
      </c>
      <c r="Y24" s="333">
        <v>173.33</v>
      </c>
      <c r="Z24" s="334">
        <f t="shared" si="3"/>
        <v>0.95771072520625389</v>
      </c>
      <c r="AA24" s="15"/>
      <c r="AB24" s="335">
        <v>216</v>
      </c>
      <c r="AC24" s="333">
        <v>173.33</v>
      </c>
      <c r="AD24" s="334">
        <f t="shared" si="4"/>
        <v>1.2461778111117521</v>
      </c>
      <c r="AE24" s="15"/>
      <c r="AF24" s="335">
        <v>266</v>
      </c>
      <c r="AG24" s="333">
        <v>173.33</v>
      </c>
      <c r="AH24" s="334">
        <f t="shared" si="5"/>
        <v>1.5346448970172502</v>
      </c>
      <c r="AI24" s="15"/>
      <c r="AJ24" s="335">
        <v>316</v>
      </c>
      <c r="AK24" s="333">
        <v>173.33</v>
      </c>
      <c r="AL24" s="334">
        <f t="shared" si="6"/>
        <v>1.8231119829227485</v>
      </c>
      <c r="AM24" s="15"/>
      <c r="AN24" s="335">
        <v>366</v>
      </c>
      <c r="AO24" s="333">
        <v>173.33</v>
      </c>
      <c r="AP24" s="334">
        <f t="shared" si="7"/>
        <v>2.1115790688282465</v>
      </c>
      <c r="AQ24" s="15"/>
      <c r="AR24" s="335">
        <v>416</v>
      </c>
      <c r="AS24" s="333">
        <v>173.33</v>
      </c>
      <c r="AT24" s="336">
        <f t="shared" si="8"/>
        <v>2.4000461547337446</v>
      </c>
      <c r="AU24" s="349"/>
      <c r="AV24" s="306"/>
    </row>
    <row r="25" spans="2:48" ht="14.4" customHeight="1" x14ac:dyDescent="0.3">
      <c r="B25" s="306"/>
      <c r="D25" s="1339">
        <v>13</v>
      </c>
      <c r="E25" s="1340">
        <v>0.375</v>
      </c>
      <c r="F25" s="1341">
        <f t="shared" si="10"/>
        <v>4.875</v>
      </c>
      <c r="G25" s="15"/>
      <c r="H25" s="1348">
        <v>13</v>
      </c>
      <c r="I25" s="1340">
        <v>0.3</v>
      </c>
      <c r="J25" s="1349">
        <f t="shared" si="11"/>
        <v>3.9</v>
      </c>
      <c r="L25" s="337">
        <v>17</v>
      </c>
      <c r="M25" s="338">
        <v>173.33</v>
      </c>
      <c r="N25" s="339">
        <f t="shared" si="12"/>
        <v>9.8078809207869377E-2</v>
      </c>
      <c r="O25" s="15"/>
      <c r="P25" s="340">
        <v>67</v>
      </c>
      <c r="Q25" s="338">
        <v>173.33</v>
      </c>
      <c r="R25" s="339">
        <f t="shared" si="9"/>
        <v>0.38654589511336751</v>
      </c>
      <c r="S25" s="15"/>
      <c r="T25" s="340">
        <v>117</v>
      </c>
      <c r="U25" s="338">
        <v>173.33</v>
      </c>
      <c r="V25" s="339">
        <f t="shared" si="2"/>
        <v>0.67501298101886564</v>
      </c>
      <c r="W25" s="15"/>
      <c r="X25" s="340">
        <v>167</v>
      </c>
      <c r="Y25" s="338">
        <v>173.33</v>
      </c>
      <c r="Z25" s="339">
        <f t="shared" si="3"/>
        <v>0.96348006692436383</v>
      </c>
      <c r="AA25" s="15"/>
      <c r="AB25" s="340">
        <v>217</v>
      </c>
      <c r="AC25" s="338">
        <v>173.33</v>
      </c>
      <c r="AD25" s="339">
        <f t="shared" si="4"/>
        <v>1.251947152829862</v>
      </c>
      <c r="AE25" s="15"/>
      <c r="AF25" s="340">
        <v>267</v>
      </c>
      <c r="AG25" s="338">
        <v>173.33</v>
      </c>
      <c r="AH25" s="339">
        <f t="shared" si="5"/>
        <v>1.5404142387353601</v>
      </c>
      <c r="AI25" s="15"/>
      <c r="AJ25" s="340">
        <v>317</v>
      </c>
      <c r="AK25" s="338">
        <v>173.33</v>
      </c>
      <c r="AL25" s="339">
        <f t="shared" si="6"/>
        <v>1.8288813246408584</v>
      </c>
      <c r="AM25" s="15"/>
      <c r="AN25" s="340">
        <v>367</v>
      </c>
      <c r="AO25" s="338">
        <v>173.33</v>
      </c>
      <c r="AP25" s="339">
        <f t="shared" si="7"/>
        <v>2.1173484105463567</v>
      </c>
      <c r="AQ25" s="15"/>
      <c r="AR25" s="340">
        <v>417</v>
      </c>
      <c r="AS25" s="338">
        <v>173.33</v>
      </c>
      <c r="AT25" s="341">
        <f t="shared" si="8"/>
        <v>2.4058154964518548</v>
      </c>
      <c r="AU25" s="349"/>
      <c r="AV25" s="306"/>
    </row>
    <row r="26" spans="2:48" ht="14.4" customHeight="1" x14ac:dyDescent="0.3">
      <c r="B26" s="306"/>
      <c r="D26" s="1342">
        <v>14</v>
      </c>
      <c r="E26" s="1343">
        <v>0.375</v>
      </c>
      <c r="F26" s="1344">
        <f t="shared" si="10"/>
        <v>5.25</v>
      </c>
      <c r="G26" s="15"/>
      <c r="H26" s="1350">
        <v>14</v>
      </c>
      <c r="I26" s="1343">
        <v>0.3</v>
      </c>
      <c r="J26" s="1351">
        <f t="shared" si="11"/>
        <v>4.2</v>
      </c>
      <c r="L26" s="332">
        <v>18</v>
      </c>
      <c r="M26" s="333">
        <v>173.33</v>
      </c>
      <c r="N26" s="334">
        <f t="shared" si="12"/>
        <v>0.10384815092597934</v>
      </c>
      <c r="O26" s="15"/>
      <c r="P26" s="335">
        <v>68</v>
      </c>
      <c r="Q26" s="333">
        <v>173.33</v>
      </c>
      <c r="R26" s="334">
        <f t="shared" si="9"/>
        <v>0.39231523683147751</v>
      </c>
      <c r="S26" s="15"/>
      <c r="T26" s="335">
        <v>118</v>
      </c>
      <c r="U26" s="333">
        <v>173.33</v>
      </c>
      <c r="V26" s="334">
        <f t="shared" si="2"/>
        <v>0.6807823227369757</v>
      </c>
      <c r="W26" s="15"/>
      <c r="X26" s="335">
        <v>168</v>
      </c>
      <c r="Y26" s="333">
        <v>173.33</v>
      </c>
      <c r="Z26" s="334">
        <f t="shared" si="3"/>
        <v>0.96924940864247378</v>
      </c>
      <c r="AA26" s="15"/>
      <c r="AB26" s="335">
        <v>218</v>
      </c>
      <c r="AC26" s="333">
        <v>173.33</v>
      </c>
      <c r="AD26" s="334">
        <f t="shared" si="4"/>
        <v>1.257716494547972</v>
      </c>
      <c r="AE26" s="15"/>
      <c r="AF26" s="335">
        <v>268</v>
      </c>
      <c r="AG26" s="333">
        <v>173.33</v>
      </c>
      <c r="AH26" s="334">
        <f t="shared" si="5"/>
        <v>1.54618358045347</v>
      </c>
      <c r="AI26" s="15"/>
      <c r="AJ26" s="335">
        <v>318</v>
      </c>
      <c r="AK26" s="333">
        <v>173.33</v>
      </c>
      <c r="AL26" s="334">
        <f t="shared" si="6"/>
        <v>1.8346506663589683</v>
      </c>
      <c r="AM26" s="15"/>
      <c r="AN26" s="335">
        <v>368</v>
      </c>
      <c r="AO26" s="333">
        <v>173.33</v>
      </c>
      <c r="AP26" s="334">
        <f t="shared" si="7"/>
        <v>2.1231177522644664</v>
      </c>
      <c r="AQ26" s="15"/>
      <c r="AR26" s="335">
        <v>418</v>
      </c>
      <c r="AS26" s="333">
        <v>173.33</v>
      </c>
      <c r="AT26" s="336">
        <f t="shared" si="8"/>
        <v>2.4115848381699645</v>
      </c>
      <c r="AU26" s="349"/>
      <c r="AV26" s="306"/>
    </row>
    <row r="27" spans="2:48" ht="14.4" customHeight="1" x14ac:dyDescent="0.3">
      <c r="B27" s="306"/>
      <c r="D27" s="1339">
        <v>15</v>
      </c>
      <c r="E27" s="1340">
        <v>0.375</v>
      </c>
      <c r="F27" s="1341">
        <f t="shared" si="10"/>
        <v>5.625</v>
      </c>
      <c r="G27" s="15"/>
      <c r="H27" s="1348">
        <v>15</v>
      </c>
      <c r="I27" s="1340">
        <v>0.3</v>
      </c>
      <c r="J27" s="1349">
        <f t="shared" si="11"/>
        <v>4.5</v>
      </c>
      <c r="L27" s="337">
        <v>19</v>
      </c>
      <c r="M27" s="338">
        <v>173.33</v>
      </c>
      <c r="N27" s="339">
        <f t="shared" si="12"/>
        <v>0.10961749264408931</v>
      </c>
      <c r="O27" s="15"/>
      <c r="P27" s="340">
        <v>69</v>
      </c>
      <c r="Q27" s="338">
        <v>173.33</v>
      </c>
      <c r="R27" s="339">
        <f t="shared" si="9"/>
        <v>0.39808457854958745</v>
      </c>
      <c r="S27" s="15"/>
      <c r="T27" s="340">
        <v>119</v>
      </c>
      <c r="U27" s="338">
        <v>173.33</v>
      </c>
      <c r="V27" s="339">
        <f t="shared" si="2"/>
        <v>0.68655166445508564</v>
      </c>
      <c r="W27" s="15"/>
      <c r="X27" s="340">
        <v>169</v>
      </c>
      <c r="Y27" s="338">
        <v>173.33</v>
      </c>
      <c r="Z27" s="339">
        <f t="shared" si="3"/>
        <v>0.97501875036058383</v>
      </c>
      <c r="AA27" s="15"/>
      <c r="AB27" s="340">
        <v>219</v>
      </c>
      <c r="AC27" s="338">
        <v>173.33</v>
      </c>
      <c r="AD27" s="339">
        <f t="shared" si="4"/>
        <v>1.2634858362660819</v>
      </c>
      <c r="AE27" s="15"/>
      <c r="AF27" s="340">
        <v>269</v>
      </c>
      <c r="AG27" s="338">
        <v>173.33</v>
      </c>
      <c r="AH27" s="339">
        <f t="shared" si="5"/>
        <v>1.5519529221715802</v>
      </c>
      <c r="AI27" s="15"/>
      <c r="AJ27" s="340">
        <v>319</v>
      </c>
      <c r="AK27" s="338">
        <v>173.33</v>
      </c>
      <c r="AL27" s="339">
        <f t="shared" si="6"/>
        <v>1.8404200080770783</v>
      </c>
      <c r="AM27" s="15"/>
      <c r="AN27" s="340">
        <v>369</v>
      </c>
      <c r="AO27" s="338">
        <v>173.33</v>
      </c>
      <c r="AP27" s="339">
        <f t="shared" si="7"/>
        <v>2.1288870939825766</v>
      </c>
      <c r="AQ27" s="15"/>
      <c r="AR27" s="340">
        <v>419</v>
      </c>
      <c r="AS27" s="338">
        <v>173.33</v>
      </c>
      <c r="AT27" s="341">
        <f t="shared" si="8"/>
        <v>2.4173541798880747</v>
      </c>
      <c r="AU27" s="349"/>
      <c r="AV27" s="306"/>
    </row>
    <row r="28" spans="2:48" ht="14.4" customHeight="1" x14ac:dyDescent="0.3">
      <c r="B28" s="306"/>
      <c r="D28" s="1342">
        <v>16</v>
      </c>
      <c r="E28" s="1343">
        <v>0.375</v>
      </c>
      <c r="F28" s="1344">
        <f t="shared" si="10"/>
        <v>6</v>
      </c>
      <c r="G28" s="15"/>
      <c r="H28" s="1350">
        <v>16</v>
      </c>
      <c r="I28" s="1343">
        <v>0.3</v>
      </c>
      <c r="J28" s="1351">
        <f t="shared" si="11"/>
        <v>4.8</v>
      </c>
      <c r="L28" s="332">
        <v>20</v>
      </c>
      <c r="M28" s="333">
        <v>173.33</v>
      </c>
      <c r="N28" s="334">
        <f t="shared" si="12"/>
        <v>0.11538683436219926</v>
      </c>
      <c r="O28" s="15"/>
      <c r="P28" s="335">
        <v>70</v>
      </c>
      <c r="Q28" s="333">
        <v>173.33</v>
      </c>
      <c r="R28" s="334">
        <f t="shared" si="9"/>
        <v>0.40385392026769745</v>
      </c>
      <c r="S28" s="15"/>
      <c r="T28" s="335">
        <v>120</v>
      </c>
      <c r="U28" s="333">
        <v>173.33</v>
      </c>
      <c r="V28" s="334">
        <f t="shared" si="2"/>
        <v>0.69232100617319559</v>
      </c>
      <c r="W28" s="15"/>
      <c r="X28" s="335">
        <v>170</v>
      </c>
      <c r="Y28" s="333">
        <v>173.33</v>
      </c>
      <c r="Z28" s="334">
        <f t="shared" si="3"/>
        <v>0.98078809207869377</v>
      </c>
      <c r="AA28" s="15"/>
      <c r="AB28" s="335">
        <v>220</v>
      </c>
      <c r="AC28" s="333">
        <v>173.33</v>
      </c>
      <c r="AD28" s="334">
        <f t="shared" si="4"/>
        <v>1.2692551779841919</v>
      </c>
      <c r="AE28" s="15"/>
      <c r="AF28" s="335">
        <v>270</v>
      </c>
      <c r="AG28" s="333">
        <v>173.33</v>
      </c>
      <c r="AH28" s="334">
        <f t="shared" si="5"/>
        <v>1.5577222638896902</v>
      </c>
      <c r="AI28" s="15"/>
      <c r="AJ28" s="335">
        <v>320</v>
      </c>
      <c r="AK28" s="333">
        <v>173.33</v>
      </c>
      <c r="AL28" s="334">
        <f t="shared" si="6"/>
        <v>1.8461893497951882</v>
      </c>
      <c r="AM28" s="15"/>
      <c r="AN28" s="335">
        <v>370</v>
      </c>
      <c r="AO28" s="333">
        <v>173.33</v>
      </c>
      <c r="AP28" s="334">
        <f t="shared" si="7"/>
        <v>2.1346564357006863</v>
      </c>
      <c r="AQ28" s="15"/>
      <c r="AR28" s="335">
        <v>420</v>
      </c>
      <c r="AS28" s="333">
        <v>173.33</v>
      </c>
      <c r="AT28" s="336">
        <f t="shared" si="8"/>
        <v>2.4231235216061844</v>
      </c>
      <c r="AU28" s="349"/>
      <c r="AV28" s="306"/>
    </row>
    <row r="29" spans="2:48" ht="14.4" customHeight="1" x14ac:dyDescent="0.3">
      <c r="B29" s="306"/>
      <c r="D29" s="1339">
        <v>17</v>
      </c>
      <c r="E29" s="1340">
        <v>0.375</v>
      </c>
      <c r="F29" s="1341">
        <f t="shared" si="10"/>
        <v>6.375</v>
      </c>
      <c r="G29" s="15"/>
      <c r="H29" s="1348">
        <v>17</v>
      </c>
      <c r="I29" s="1340">
        <v>0.3</v>
      </c>
      <c r="J29" s="1349">
        <f t="shared" si="11"/>
        <v>5.0999999999999996</v>
      </c>
      <c r="L29" s="337">
        <v>21</v>
      </c>
      <c r="M29" s="338">
        <v>173.33</v>
      </c>
      <c r="N29" s="339">
        <f t="shared" si="12"/>
        <v>0.12115617608030922</v>
      </c>
      <c r="O29" s="15"/>
      <c r="P29" s="340">
        <v>71</v>
      </c>
      <c r="Q29" s="338">
        <v>173.33</v>
      </c>
      <c r="R29" s="339">
        <f t="shared" si="9"/>
        <v>0.4096232619858074</v>
      </c>
      <c r="S29" s="15"/>
      <c r="T29" s="340">
        <v>121</v>
      </c>
      <c r="U29" s="338">
        <v>173.33</v>
      </c>
      <c r="V29" s="339">
        <f t="shared" si="2"/>
        <v>0.69809034789130553</v>
      </c>
      <c r="W29" s="15"/>
      <c r="X29" s="340">
        <v>171</v>
      </c>
      <c r="Y29" s="338">
        <v>173.33</v>
      </c>
      <c r="Z29" s="339">
        <f t="shared" si="3"/>
        <v>0.98655743379680372</v>
      </c>
      <c r="AA29" s="15"/>
      <c r="AB29" s="340">
        <v>221</v>
      </c>
      <c r="AC29" s="338">
        <v>173.33</v>
      </c>
      <c r="AD29" s="339">
        <f t="shared" si="4"/>
        <v>1.2750245197023018</v>
      </c>
      <c r="AE29" s="15"/>
      <c r="AF29" s="340">
        <v>271</v>
      </c>
      <c r="AG29" s="338">
        <v>173.33</v>
      </c>
      <c r="AH29" s="339">
        <f t="shared" si="5"/>
        <v>1.5634916056078001</v>
      </c>
      <c r="AI29" s="15"/>
      <c r="AJ29" s="340">
        <v>321</v>
      </c>
      <c r="AK29" s="338">
        <v>173.33</v>
      </c>
      <c r="AL29" s="339">
        <f t="shared" si="6"/>
        <v>1.8519586915132982</v>
      </c>
      <c r="AM29" s="15"/>
      <c r="AN29" s="340">
        <v>371</v>
      </c>
      <c r="AO29" s="338">
        <v>173.33</v>
      </c>
      <c r="AP29" s="339">
        <f t="shared" si="7"/>
        <v>2.1404257774187965</v>
      </c>
      <c r="AQ29" s="15"/>
      <c r="AR29" s="340">
        <v>421</v>
      </c>
      <c r="AS29" s="338">
        <v>173.33</v>
      </c>
      <c r="AT29" s="341">
        <f t="shared" si="8"/>
        <v>2.4288928633242945</v>
      </c>
      <c r="AU29" s="349"/>
      <c r="AV29" s="306"/>
    </row>
    <row r="30" spans="2:48" ht="14.4" customHeight="1" x14ac:dyDescent="0.3">
      <c r="B30" s="306"/>
      <c r="D30" s="1342">
        <v>18</v>
      </c>
      <c r="E30" s="1343">
        <v>0.375</v>
      </c>
      <c r="F30" s="1344">
        <f t="shared" si="10"/>
        <v>6.75</v>
      </c>
      <c r="G30" s="15"/>
      <c r="H30" s="1350">
        <v>18</v>
      </c>
      <c r="I30" s="1343">
        <v>0.3</v>
      </c>
      <c r="J30" s="1351">
        <f t="shared" si="11"/>
        <v>5.3999999999999995</v>
      </c>
      <c r="L30" s="332">
        <v>22</v>
      </c>
      <c r="M30" s="333">
        <v>173.33</v>
      </c>
      <c r="N30" s="334">
        <f t="shared" si="12"/>
        <v>0.12692551779841918</v>
      </c>
      <c r="O30" s="15"/>
      <c r="P30" s="335">
        <v>72</v>
      </c>
      <c r="Q30" s="333">
        <v>173.33</v>
      </c>
      <c r="R30" s="334">
        <f t="shared" si="9"/>
        <v>0.41539260370391734</v>
      </c>
      <c r="S30" s="15"/>
      <c r="T30" s="335">
        <v>122</v>
      </c>
      <c r="U30" s="333">
        <v>173.33</v>
      </c>
      <c r="V30" s="334">
        <f t="shared" si="2"/>
        <v>0.70385968960941547</v>
      </c>
      <c r="W30" s="15"/>
      <c r="X30" s="335">
        <v>172</v>
      </c>
      <c r="Y30" s="333">
        <v>173.33</v>
      </c>
      <c r="Z30" s="334">
        <f t="shared" si="3"/>
        <v>0.99232677551491366</v>
      </c>
      <c r="AA30" s="15"/>
      <c r="AB30" s="335">
        <v>222</v>
      </c>
      <c r="AC30" s="333">
        <v>173.33</v>
      </c>
      <c r="AD30" s="334">
        <f t="shared" si="4"/>
        <v>1.2807938614204117</v>
      </c>
      <c r="AE30" s="15"/>
      <c r="AF30" s="335">
        <v>272</v>
      </c>
      <c r="AG30" s="333">
        <v>173.33</v>
      </c>
      <c r="AH30" s="334">
        <f t="shared" si="5"/>
        <v>1.56926094732591</v>
      </c>
      <c r="AI30" s="15"/>
      <c r="AJ30" s="335">
        <v>322</v>
      </c>
      <c r="AK30" s="333">
        <v>173.33</v>
      </c>
      <c r="AL30" s="334">
        <f t="shared" si="6"/>
        <v>1.8577280332314081</v>
      </c>
      <c r="AM30" s="15"/>
      <c r="AN30" s="335">
        <v>372</v>
      </c>
      <c r="AO30" s="333">
        <v>173.33</v>
      </c>
      <c r="AP30" s="334">
        <f t="shared" si="7"/>
        <v>2.1461951191369062</v>
      </c>
      <c r="AQ30" s="15"/>
      <c r="AR30" s="335">
        <v>422</v>
      </c>
      <c r="AS30" s="333">
        <v>173.33</v>
      </c>
      <c r="AT30" s="336">
        <f t="shared" si="8"/>
        <v>2.4346622050424043</v>
      </c>
      <c r="AU30" s="349"/>
      <c r="AV30" s="306"/>
    </row>
    <row r="31" spans="2:48" ht="14.4" customHeight="1" x14ac:dyDescent="0.3">
      <c r="B31" s="306"/>
      <c r="D31" s="1339">
        <v>19</v>
      </c>
      <c r="E31" s="1340">
        <v>0.375</v>
      </c>
      <c r="F31" s="1341">
        <f t="shared" si="10"/>
        <v>7.125</v>
      </c>
      <c r="G31" s="15"/>
      <c r="H31" s="1348">
        <v>19</v>
      </c>
      <c r="I31" s="1340">
        <v>0.3</v>
      </c>
      <c r="J31" s="1349">
        <f t="shared" si="11"/>
        <v>5.7</v>
      </c>
      <c r="L31" s="337">
        <v>23</v>
      </c>
      <c r="M31" s="338">
        <v>173.33</v>
      </c>
      <c r="N31" s="339">
        <f t="shared" si="12"/>
        <v>0.13269485951652915</v>
      </c>
      <c r="O31" s="15"/>
      <c r="P31" s="340">
        <v>73</v>
      </c>
      <c r="Q31" s="338">
        <v>173.33</v>
      </c>
      <c r="R31" s="339">
        <f t="shared" si="9"/>
        <v>0.42116194542202734</v>
      </c>
      <c r="S31" s="15"/>
      <c r="T31" s="340">
        <v>123</v>
      </c>
      <c r="U31" s="338">
        <v>173.33</v>
      </c>
      <c r="V31" s="339">
        <f t="shared" si="2"/>
        <v>0.70962903132752553</v>
      </c>
      <c r="W31" s="15"/>
      <c r="X31" s="340">
        <v>173</v>
      </c>
      <c r="Y31" s="338">
        <v>173.33</v>
      </c>
      <c r="Z31" s="339">
        <f t="shared" si="3"/>
        <v>0.99809611723302361</v>
      </c>
      <c r="AA31" s="15"/>
      <c r="AB31" s="340">
        <v>223</v>
      </c>
      <c r="AC31" s="338">
        <v>173.33</v>
      </c>
      <c r="AD31" s="339">
        <f t="shared" si="4"/>
        <v>1.2865632031385219</v>
      </c>
      <c r="AE31" s="15"/>
      <c r="AF31" s="340">
        <v>273</v>
      </c>
      <c r="AG31" s="338">
        <v>173.33</v>
      </c>
      <c r="AH31" s="339">
        <f t="shared" si="5"/>
        <v>1.57503028904402</v>
      </c>
      <c r="AI31" s="15"/>
      <c r="AJ31" s="340">
        <v>323</v>
      </c>
      <c r="AK31" s="338">
        <v>173.33</v>
      </c>
      <c r="AL31" s="339">
        <f t="shared" si="6"/>
        <v>1.8634973749495181</v>
      </c>
      <c r="AM31" s="15"/>
      <c r="AN31" s="340">
        <v>373</v>
      </c>
      <c r="AO31" s="338">
        <v>173.33</v>
      </c>
      <c r="AP31" s="339">
        <f t="shared" si="7"/>
        <v>2.1519644608550164</v>
      </c>
      <c r="AQ31" s="15"/>
      <c r="AR31" s="340">
        <v>423</v>
      </c>
      <c r="AS31" s="338">
        <v>173.33</v>
      </c>
      <c r="AT31" s="341">
        <f t="shared" si="8"/>
        <v>2.4404315467605144</v>
      </c>
      <c r="AU31" s="349"/>
      <c r="AV31" s="306"/>
    </row>
    <row r="32" spans="2:48" ht="14.4" customHeight="1" x14ac:dyDescent="0.3">
      <c r="B32" s="306"/>
      <c r="D32" s="1342">
        <v>20</v>
      </c>
      <c r="E32" s="1343">
        <v>0.375</v>
      </c>
      <c r="F32" s="1344">
        <f t="shared" si="10"/>
        <v>7.5</v>
      </c>
      <c r="G32" s="15"/>
      <c r="H32" s="1350">
        <v>20</v>
      </c>
      <c r="I32" s="1343">
        <v>0.3</v>
      </c>
      <c r="J32" s="1351">
        <f t="shared" si="11"/>
        <v>6</v>
      </c>
      <c r="L32" s="332">
        <v>24</v>
      </c>
      <c r="M32" s="333">
        <v>173.33</v>
      </c>
      <c r="N32" s="334">
        <f t="shared" si="12"/>
        <v>0.13846420123463912</v>
      </c>
      <c r="O32" s="15"/>
      <c r="P32" s="335">
        <v>74</v>
      </c>
      <c r="Q32" s="333">
        <v>173.33</v>
      </c>
      <c r="R32" s="334">
        <f t="shared" si="9"/>
        <v>0.42693128714013728</v>
      </c>
      <c r="S32" s="15"/>
      <c r="T32" s="335">
        <v>124</v>
      </c>
      <c r="U32" s="333">
        <v>173.33</v>
      </c>
      <c r="V32" s="334">
        <f t="shared" si="2"/>
        <v>0.71539837304563547</v>
      </c>
      <c r="W32" s="15"/>
      <c r="X32" s="377">
        <v>173.33</v>
      </c>
      <c r="Y32" s="368">
        <v>173.33</v>
      </c>
      <c r="Z32" s="369">
        <f t="shared" si="3"/>
        <v>1</v>
      </c>
      <c r="AA32" s="15"/>
      <c r="AB32" s="335">
        <v>224</v>
      </c>
      <c r="AC32" s="333">
        <v>173.33</v>
      </c>
      <c r="AD32" s="334">
        <f t="shared" si="4"/>
        <v>1.2923325448566318</v>
      </c>
      <c r="AE32" s="15"/>
      <c r="AF32" s="335">
        <v>274</v>
      </c>
      <c r="AG32" s="333">
        <v>173.33</v>
      </c>
      <c r="AH32" s="334">
        <f t="shared" si="5"/>
        <v>1.5807996307621299</v>
      </c>
      <c r="AI32" s="15"/>
      <c r="AJ32" s="335">
        <v>324</v>
      </c>
      <c r="AK32" s="333">
        <v>173.33</v>
      </c>
      <c r="AL32" s="334">
        <f t="shared" si="6"/>
        <v>1.869266716667628</v>
      </c>
      <c r="AM32" s="15"/>
      <c r="AN32" s="335">
        <v>374</v>
      </c>
      <c r="AO32" s="333">
        <v>173.33</v>
      </c>
      <c r="AP32" s="334">
        <f t="shared" si="7"/>
        <v>2.1577338025731261</v>
      </c>
      <c r="AQ32" s="15"/>
      <c r="AR32" s="335">
        <v>424</v>
      </c>
      <c r="AS32" s="333">
        <v>173.33</v>
      </c>
      <c r="AT32" s="336">
        <f t="shared" si="8"/>
        <v>2.4462008884786246</v>
      </c>
      <c r="AU32" s="349"/>
      <c r="AV32" s="306"/>
    </row>
    <row r="33" spans="2:48" ht="14.4" customHeight="1" x14ac:dyDescent="0.3">
      <c r="B33" s="306"/>
      <c r="D33" s="1339">
        <v>21</v>
      </c>
      <c r="E33" s="1340">
        <v>0.375</v>
      </c>
      <c r="F33" s="1341">
        <f t="shared" si="10"/>
        <v>7.875</v>
      </c>
      <c r="G33" s="15"/>
      <c r="H33" s="1348">
        <v>21</v>
      </c>
      <c r="I33" s="1340">
        <v>0.3</v>
      </c>
      <c r="J33" s="1349">
        <f t="shared" si="11"/>
        <v>6.3</v>
      </c>
      <c r="L33" s="337">
        <v>25</v>
      </c>
      <c r="M33" s="338">
        <v>173.33</v>
      </c>
      <c r="N33" s="339">
        <f t="shared" si="12"/>
        <v>0.14423354295274909</v>
      </c>
      <c r="O33" s="15"/>
      <c r="P33" s="340">
        <v>75</v>
      </c>
      <c r="Q33" s="338">
        <v>173.33</v>
      </c>
      <c r="R33" s="339">
        <f t="shared" si="9"/>
        <v>0.43270062885824723</v>
      </c>
      <c r="S33" s="15"/>
      <c r="T33" s="340">
        <v>125</v>
      </c>
      <c r="U33" s="338">
        <v>173.33</v>
      </c>
      <c r="V33" s="339">
        <f t="shared" si="2"/>
        <v>0.72116771476374542</v>
      </c>
      <c r="W33" s="15"/>
      <c r="X33" s="340">
        <v>174</v>
      </c>
      <c r="Y33" s="338">
        <v>173.33</v>
      </c>
      <c r="Z33" s="339">
        <f t="shared" si="3"/>
        <v>1.0038654589511335</v>
      </c>
      <c r="AA33" s="15"/>
      <c r="AB33" s="340">
        <v>225</v>
      </c>
      <c r="AC33" s="338">
        <v>173.33</v>
      </c>
      <c r="AD33" s="339">
        <f t="shared" si="4"/>
        <v>1.2981018865747418</v>
      </c>
      <c r="AE33" s="15"/>
      <c r="AF33" s="340">
        <v>275</v>
      </c>
      <c r="AG33" s="338">
        <v>173.33</v>
      </c>
      <c r="AH33" s="339">
        <f t="shared" si="5"/>
        <v>1.5865689724802399</v>
      </c>
      <c r="AI33" s="15"/>
      <c r="AJ33" s="340">
        <v>325</v>
      </c>
      <c r="AK33" s="338">
        <v>173.33</v>
      </c>
      <c r="AL33" s="339">
        <f t="shared" si="6"/>
        <v>1.8750360583857379</v>
      </c>
      <c r="AM33" s="15"/>
      <c r="AN33" s="340">
        <v>375</v>
      </c>
      <c r="AO33" s="338">
        <v>173.33</v>
      </c>
      <c r="AP33" s="339">
        <f t="shared" si="7"/>
        <v>2.1635031442912362</v>
      </c>
      <c r="AQ33" s="15"/>
      <c r="AR33" s="340">
        <v>425</v>
      </c>
      <c r="AS33" s="338">
        <v>173.33</v>
      </c>
      <c r="AT33" s="341">
        <f t="shared" si="8"/>
        <v>2.4519702301967343</v>
      </c>
      <c r="AU33" s="349"/>
      <c r="AV33" s="306"/>
    </row>
    <row r="34" spans="2:48" ht="14.4" customHeight="1" x14ac:dyDescent="0.3">
      <c r="B34" s="306"/>
      <c r="D34" s="1342">
        <v>22</v>
      </c>
      <c r="E34" s="1343">
        <v>0.375</v>
      </c>
      <c r="F34" s="1344">
        <f t="shared" si="10"/>
        <v>8.25</v>
      </c>
      <c r="G34" s="15"/>
      <c r="H34" s="1350">
        <v>22</v>
      </c>
      <c r="I34" s="1343">
        <v>0.3</v>
      </c>
      <c r="J34" s="1351">
        <f t="shared" si="11"/>
        <v>6.6</v>
      </c>
      <c r="L34" s="332">
        <v>26</v>
      </c>
      <c r="M34" s="333">
        <v>173.33</v>
      </c>
      <c r="N34" s="334">
        <f t="shared" si="12"/>
        <v>0.15000288467085904</v>
      </c>
      <c r="O34" s="15"/>
      <c r="P34" s="335">
        <v>76</v>
      </c>
      <c r="Q34" s="333">
        <v>173.33</v>
      </c>
      <c r="R34" s="334">
        <f t="shared" si="9"/>
        <v>0.43846997057635723</v>
      </c>
      <c r="S34" s="15"/>
      <c r="T34" s="335">
        <v>126</v>
      </c>
      <c r="U34" s="333">
        <v>173.33</v>
      </c>
      <c r="V34" s="334">
        <f t="shared" si="2"/>
        <v>0.72693705648185536</v>
      </c>
      <c r="W34" s="15"/>
      <c r="X34" s="335">
        <v>175</v>
      </c>
      <c r="Y34" s="333">
        <v>173.33</v>
      </c>
      <c r="Z34" s="334">
        <f t="shared" si="3"/>
        <v>1.0096348006692435</v>
      </c>
      <c r="AA34" s="15"/>
      <c r="AB34" s="335">
        <v>226</v>
      </c>
      <c r="AC34" s="333">
        <v>173.33</v>
      </c>
      <c r="AD34" s="334">
        <f t="shared" si="4"/>
        <v>1.3038712282928517</v>
      </c>
      <c r="AE34" s="15"/>
      <c r="AF34" s="335">
        <v>276</v>
      </c>
      <c r="AG34" s="333">
        <v>173.33</v>
      </c>
      <c r="AH34" s="334">
        <f t="shared" si="5"/>
        <v>1.5923383141983498</v>
      </c>
      <c r="AI34" s="15"/>
      <c r="AJ34" s="335">
        <v>326</v>
      </c>
      <c r="AK34" s="333">
        <v>173.33</v>
      </c>
      <c r="AL34" s="334">
        <f t="shared" si="6"/>
        <v>1.8808054001038481</v>
      </c>
      <c r="AM34" s="15"/>
      <c r="AN34" s="335">
        <v>376</v>
      </c>
      <c r="AO34" s="333">
        <v>173.33</v>
      </c>
      <c r="AP34" s="334">
        <f t="shared" si="7"/>
        <v>2.169272486009346</v>
      </c>
      <c r="AQ34" s="15"/>
      <c r="AR34" s="335">
        <v>426</v>
      </c>
      <c r="AS34" s="333">
        <v>173.33</v>
      </c>
      <c r="AT34" s="336">
        <f t="shared" si="8"/>
        <v>2.4577395719148445</v>
      </c>
      <c r="AU34" s="349"/>
      <c r="AV34" s="306"/>
    </row>
    <row r="35" spans="2:48" ht="14.4" customHeight="1" x14ac:dyDescent="0.3">
      <c r="B35" s="306"/>
      <c r="D35" s="1339">
        <v>23</v>
      </c>
      <c r="E35" s="1340">
        <v>0.375</v>
      </c>
      <c r="F35" s="1341">
        <f t="shared" si="10"/>
        <v>8.625</v>
      </c>
      <c r="G35" s="15"/>
      <c r="H35" s="1348">
        <v>23</v>
      </c>
      <c r="I35" s="1340">
        <v>0.3</v>
      </c>
      <c r="J35" s="1349">
        <f t="shared" si="11"/>
        <v>6.8999999999999995</v>
      </c>
      <c r="L35" s="337">
        <v>27</v>
      </c>
      <c r="M35" s="338">
        <v>173.33</v>
      </c>
      <c r="N35" s="339">
        <f t="shared" si="12"/>
        <v>0.15577222638896901</v>
      </c>
      <c r="O35" s="15"/>
      <c r="P35" s="340">
        <v>77</v>
      </c>
      <c r="Q35" s="338">
        <v>173.33</v>
      </c>
      <c r="R35" s="339">
        <f t="shared" si="9"/>
        <v>0.44423931229446717</v>
      </c>
      <c r="S35" s="15"/>
      <c r="T35" s="340">
        <v>127</v>
      </c>
      <c r="U35" s="338">
        <v>173.33</v>
      </c>
      <c r="V35" s="339">
        <f t="shared" si="2"/>
        <v>0.7327063981999653</v>
      </c>
      <c r="W35" s="15"/>
      <c r="X35" s="340">
        <v>176</v>
      </c>
      <c r="Y35" s="338">
        <v>173.33</v>
      </c>
      <c r="Z35" s="339">
        <f t="shared" si="3"/>
        <v>1.0154041423873534</v>
      </c>
      <c r="AA35" s="15"/>
      <c r="AB35" s="340">
        <v>227</v>
      </c>
      <c r="AC35" s="338">
        <v>173.33</v>
      </c>
      <c r="AD35" s="339">
        <f t="shared" si="4"/>
        <v>1.3096405700109617</v>
      </c>
      <c r="AE35" s="15"/>
      <c r="AF35" s="340">
        <v>277</v>
      </c>
      <c r="AG35" s="338">
        <v>173.33</v>
      </c>
      <c r="AH35" s="339">
        <f t="shared" si="5"/>
        <v>1.5981076559164598</v>
      </c>
      <c r="AI35" s="15"/>
      <c r="AJ35" s="340">
        <v>327</v>
      </c>
      <c r="AK35" s="338">
        <v>173.33</v>
      </c>
      <c r="AL35" s="339">
        <f t="shared" si="6"/>
        <v>1.8865747418219581</v>
      </c>
      <c r="AM35" s="15"/>
      <c r="AN35" s="340">
        <v>377</v>
      </c>
      <c r="AO35" s="338">
        <v>173.33</v>
      </c>
      <c r="AP35" s="339">
        <f t="shared" si="7"/>
        <v>2.1750418277274561</v>
      </c>
      <c r="AQ35" s="15"/>
      <c r="AR35" s="340">
        <v>427</v>
      </c>
      <c r="AS35" s="338">
        <v>173.33</v>
      </c>
      <c r="AT35" s="341">
        <f t="shared" si="8"/>
        <v>2.4635089136329542</v>
      </c>
      <c r="AU35" s="349"/>
      <c r="AV35" s="306"/>
    </row>
    <row r="36" spans="2:48" ht="14.4" customHeight="1" x14ac:dyDescent="0.3">
      <c r="B36" s="306"/>
      <c r="D36" s="1342">
        <v>24</v>
      </c>
      <c r="E36" s="1343">
        <v>0.375</v>
      </c>
      <c r="F36" s="1344">
        <f t="shared" si="10"/>
        <v>9</v>
      </c>
      <c r="G36" s="15"/>
      <c r="H36" s="1350">
        <v>24</v>
      </c>
      <c r="I36" s="1343">
        <v>0.3</v>
      </c>
      <c r="J36" s="1351">
        <f t="shared" si="11"/>
        <v>7.1999999999999993</v>
      </c>
      <c r="L36" s="332">
        <v>28</v>
      </c>
      <c r="M36" s="333">
        <v>173.33</v>
      </c>
      <c r="N36" s="334">
        <f t="shared" si="12"/>
        <v>0.16154156810707898</v>
      </c>
      <c r="O36" s="15"/>
      <c r="P36" s="335">
        <v>78</v>
      </c>
      <c r="Q36" s="333">
        <v>173.33</v>
      </c>
      <c r="R36" s="334">
        <f t="shared" si="9"/>
        <v>0.45000865401257711</v>
      </c>
      <c r="S36" s="15"/>
      <c r="T36" s="335">
        <v>128</v>
      </c>
      <c r="U36" s="333">
        <v>173.33</v>
      </c>
      <c r="V36" s="334">
        <f t="shared" si="2"/>
        <v>0.73847573991807525</v>
      </c>
      <c r="W36" s="15"/>
      <c r="X36" s="335">
        <v>177</v>
      </c>
      <c r="Y36" s="333">
        <v>173.33</v>
      </c>
      <c r="Z36" s="334">
        <f t="shared" si="3"/>
        <v>1.0211734841054636</v>
      </c>
      <c r="AA36" s="15"/>
      <c r="AB36" s="335">
        <v>228</v>
      </c>
      <c r="AC36" s="333">
        <v>173.33</v>
      </c>
      <c r="AD36" s="334">
        <f t="shared" si="4"/>
        <v>1.3154099117290716</v>
      </c>
      <c r="AE36" s="15"/>
      <c r="AF36" s="335">
        <v>278</v>
      </c>
      <c r="AG36" s="333">
        <v>173.33</v>
      </c>
      <c r="AH36" s="334">
        <f t="shared" si="5"/>
        <v>1.6038769976345697</v>
      </c>
      <c r="AI36" s="15"/>
      <c r="AJ36" s="335">
        <v>328</v>
      </c>
      <c r="AK36" s="333">
        <v>173.33</v>
      </c>
      <c r="AL36" s="334">
        <f t="shared" si="6"/>
        <v>1.892344083540068</v>
      </c>
      <c r="AM36" s="15"/>
      <c r="AN36" s="335">
        <v>378</v>
      </c>
      <c r="AO36" s="333">
        <v>173.33</v>
      </c>
      <c r="AP36" s="334">
        <f t="shared" si="7"/>
        <v>2.1808111694455663</v>
      </c>
      <c r="AQ36" s="15"/>
      <c r="AR36" s="335">
        <v>428</v>
      </c>
      <c r="AS36" s="333">
        <v>173.33</v>
      </c>
      <c r="AT36" s="336">
        <f t="shared" si="8"/>
        <v>2.4692782553510644</v>
      </c>
      <c r="AU36" s="349"/>
      <c r="AV36" s="306"/>
    </row>
    <row r="37" spans="2:48" ht="14.4" customHeight="1" x14ac:dyDescent="0.3">
      <c r="B37" s="306"/>
      <c r="D37" s="337"/>
      <c r="E37" s="354"/>
      <c r="F37" s="355"/>
      <c r="G37" s="15"/>
      <c r="H37" s="1348">
        <v>25</v>
      </c>
      <c r="I37" s="1340">
        <v>0.3</v>
      </c>
      <c r="J37" s="1349">
        <f t="shared" si="11"/>
        <v>7.5</v>
      </c>
      <c r="L37" s="337">
        <v>29</v>
      </c>
      <c r="M37" s="338">
        <v>173.33</v>
      </c>
      <c r="N37" s="339">
        <f t="shared" si="12"/>
        <v>0.16731090982518892</v>
      </c>
      <c r="O37" s="15"/>
      <c r="P37" s="340">
        <v>79</v>
      </c>
      <c r="Q37" s="338">
        <v>173.33</v>
      </c>
      <c r="R37" s="339">
        <f t="shared" si="9"/>
        <v>0.45577799573068711</v>
      </c>
      <c r="S37" s="15"/>
      <c r="T37" s="340">
        <v>129</v>
      </c>
      <c r="U37" s="338">
        <v>173.33</v>
      </c>
      <c r="V37" s="339">
        <f t="shared" si="2"/>
        <v>0.7442450816361853</v>
      </c>
      <c r="W37" s="15"/>
      <c r="X37" s="340">
        <v>179</v>
      </c>
      <c r="Y37" s="338">
        <v>173.33</v>
      </c>
      <c r="Z37" s="339">
        <f t="shared" si="3"/>
        <v>1.0327121675416835</v>
      </c>
      <c r="AA37" s="15"/>
      <c r="AB37" s="340">
        <v>229</v>
      </c>
      <c r="AC37" s="338">
        <v>173.33</v>
      </c>
      <c r="AD37" s="339">
        <f t="shared" si="4"/>
        <v>1.3211792534471816</v>
      </c>
      <c r="AE37" s="15"/>
      <c r="AF37" s="340">
        <v>279</v>
      </c>
      <c r="AG37" s="338">
        <v>173.33</v>
      </c>
      <c r="AH37" s="339">
        <f t="shared" si="5"/>
        <v>1.6096463393526796</v>
      </c>
      <c r="AI37" s="15"/>
      <c r="AJ37" s="340">
        <v>329</v>
      </c>
      <c r="AK37" s="338">
        <v>173.33</v>
      </c>
      <c r="AL37" s="339">
        <f t="shared" si="6"/>
        <v>1.8981134252581779</v>
      </c>
      <c r="AM37" s="15"/>
      <c r="AN37" s="340">
        <v>379</v>
      </c>
      <c r="AO37" s="338">
        <v>173.33</v>
      </c>
      <c r="AP37" s="339">
        <f t="shared" si="7"/>
        <v>2.186580511163676</v>
      </c>
      <c r="AQ37" s="15"/>
      <c r="AR37" s="340">
        <v>429</v>
      </c>
      <c r="AS37" s="338">
        <v>173.33</v>
      </c>
      <c r="AT37" s="341">
        <f t="shared" si="8"/>
        <v>2.4750475970691741</v>
      </c>
      <c r="AU37" s="349"/>
      <c r="AV37" s="306"/>
    </row>
    <row r="38" spans="2:48" ht="14.4" customHeight="1" x14ac:dyDescent="0.3">
      <c r="B38" s="306"/>
      <c r="D38" s="332"/>
      <c r="E38" s="356"/>
      <c r="F38" s="357"/>
      <c r="G38" s="15"/>
      <c r="H38" s="1350">
        <v>26</v>
      </c>
      <c r="I38" s="1343">
        <v>0.3</v>
      </c>
      <c r="J38" s="1351">
        <f t="shared" si="11"/>
        <v>7.8</v>
      </c>
      <c r="L38" s="332">
        <v>30</v>
      </c>
      <c r="M38" s="333">
        <v>173.33</v>
      </c>
      <c r="N38" s="334">
        <f t="shared" si="12"/>
        <v>0.1730802515432989</v>
      </c>
      <c r="O38" s="15"/>
      <c r="P38" s="335">
        <v>80</v>
      </c>
      <c r="Q38" s="333">
        <v>173.33</v>
      </c>
      <c r="R38" s="334">
        <f t="shared" si="9"/>
        <v>0.46154733744879706</v>
      </c>
      <c r="S38" s="15"/>
      <c r="T38" s="335">
        <v>130</v>
      </c>
      <c r="U38" s="333">
        <v>173.33</v>
      </c>
      <c r="V38" s="334">
        <f t="shared" si="2"/>
        <v>0.75001442335429525</v>
      </c>
      <c r="W38" s="15"/>
      <c r="X38" s="335">
        <v>180</v>
      </c>
      <c r="Y38" s="333">
        <v>173.33</v>
      </c>
      <c r="Z38" s="334">
        <f t="shared" si="3"/>
        <v>1.0384815092597934</v>
      </c>
      <c r="AA38" s="15"/>
      <c r="AB38" s="335">
        <v>230</v>
      </c>
      <c r="AC38" s="333">
        <v>173.33</v>
      </c>
      <c r="AD38" s="334">
        <f t="shared" si="4"/>
        <v>1.3269485951652915</v>
      </c>
      <c r="AE38" s="15"/>
      <c r="AF38" s="335">
        <v>280</v>
      </c>
      <c r="AG38" s="333">
        <v>173.33</v>
      </c>
      <c r="AH38" s="334">
        <f t="shared" si="5"/>
        <v>1.6154156810707898</v>
      </c>
      <c r="AI38" s="15"/>
      <c r="AJ38" s="335">
        <v>330</v>
      </c>
      <c r="AK38" s="333">
        <v>173.33</v>
      </c>
      <c r="AL38" s="334">
        <f t="shared" si="6"/>
        <v>1.9038827669762879</v>
      </c>
      <c r="AM38" s="15"/>
      <c r="AN38" s="335">
        <v>380</v>
      </c>
      <c r="AO38" s="333">
        <v>173.33</v>
      </c>
      <c r="AP38" s="334">
        <f t="shared" si="7"/>
        <v>2.1923498528817862</v>
      </c>
      <c r="AQ38" s="15"/>
      <c r="AR38" s="335">
        <v>430</v>
      </c>
      <c r="AS38" s="333">
        <v>173.33</v>
      </c>
      <c r="AT38" s="336">
        <f t="shared" si="8"/>
        <v>2.4808169387872843</v>
      </c>
      <c r="AU38" s="349"/>
      <c r="AV38" s="306"/>
    </row>
    <row r="39" spans="2:48" ht="14.4" customHeight="1" x14ac:dyDescent="0.3">
      <c r="B39" s="306"/>
      <c r="D39" s="337"/>
      <c r="E39" s="354"/>
      <c r="F39" s="355"/>
      <c r="G39" s="15"/>
      <c r="H39" s="1348">
        <v>27</v>
      </c>
      <c r="I39" s="1340">
        <v>0.3</v>
      </c>
      <c r="J39" s="1349">
        <f t="shared" si="11"/>
        <v>8.1</v>
      </c>
      <c r="L39" s="337">
        <v>31</v>
      </c>
      <c r="M39" s="338">
        <v>173.33</v>
      </c>
      <c r="N39" s="339">
        <f t="shared" si="12"/>
        <v>0.17884959326140887</v>
      </c>
      <c r="O39" s="15"/>
      <c r="P39" s="340">
        <v>81</v>
      </c>
      <c r="Q39" s="338">
        <v>173.33</v>
      </c>
      <c r="R39" s="339">
        <f t="shared" si="9"/>
        <v>0.467316679166907</v>
      </c>
      <c r="S39" s="15"/>
      <c r="T39" s="340">
        <v>131</v>
      </c>
      <c r="U39" s="338">
        <v>173.33</v>
      </c>
      <c r="V39" s="339">
        <f t="shared" si="2"/>
        <v>0.75578376507240519</v>
      </c>
      <c r="W39" s="15"/>
      <c r="X39" s="340">
        <v>181</v>
      </c>
      <c r="Y39" s="338">
        <v>173.33</v>
      </c>
      <c r="Z39" s="339">
        <f t="shared" si="3"/>
        <v>1.0442508509779034</v>
      </c>
      <c r="AA39" s="15"/>
      <c r="AB39" s="340">
        <v>231</v>
      </c>
      <c r="AC39" s="338">
        <v>173.33</v>
      </c>
      <c r="AD39" s="339">
        <f t="shared" si="4"/>
        <v>1.3327179368834015</v>
      </c>
      <c r="AE39" s="15"/>
      <c r="AF39" s="340">
        <v>281</v>
      </c>
      <c r="AG39" s="338">
        <v>173.33</v>
      </c>
      <c r="AH39" s="339">
        <f t="shared" si="5"/>
        <v>1.6211850227888998</v>
      </c>
      <c r="AI39" s="15"/>
      <c r="AJ39" s="340">
        <v>331</v>
      </c>
      <c r="AK39" s="338">
        <v>173.33</v>
      </c>
      <c r="AL39" s="339">
        <f t="shared" si="6"/>
        <v>1.9096521086943978</v>
      </c>
      <c r="AM39" s="15"/>
      <c r="AN39" s="340">
        <v>381</v>
      </c>
      <c r="AO39" s="338">
        <v>173.33</v>
      </c>
      <c r="AP39" s="339">
        <f t="shared" si="7"/>
        <v>2.1981191945998959</v>
      </c>
      <c r="AQ39" s="15"/>
      <c r="AR39" s="340">
        <v>431</v>
      </c>
      <c r="AS39" s="338">
        <v>173.33</v>
      </c>
      <c r="AT39" s="341">
        <f t="shared" si="8"/>
        <v>2.486586280505394</v>
      </c>
      <c r="AU39" s="349"/>
      <c r="AV39" s="306"/>
    </row>
    <row r="40" spans="2:48" ht="14.4" customHeight="1" x14ac:dyDescent="0.3">
      <c r="B40" s="306"/>
      <c r="D40" s="332"/>
      <c r="E40" s="356"/>
      <c r="F40" s="357"/>
      <c r="G40" s="15"/>
      <c r="H40" s="1350">
        <v>28</v>
      </c>
      <c r="I40" s="1343">
        <v>0.3</v>
      </c>
      <c r="J40" s="1351">
        <f t="shared" si="11"/>
        <v>8.4</v>
      </c>
      <c r="L40" s="332">
        <v>32</v>
      </c>
      <c r="M40" s="333">
        <v>173.33</v>
      </c>
      <c r="N40" s="334">
        <f t="shared" si="12"/>
        <v>0.18461893497951881</v>
      </c>
      <c r="O40" s="15"/>
      <c r="P40" s="335">
        <v>82</v>
      </c>
      <c r="Q40" s="333">
        <v>173.33</v>
      </c>
      <c r="R40" s="334">
        <f t="shared" si="9"/>
        <v>0.473086020885017</v>
      </c>
      <c r="S40" s="15"/>
      <c r="T40" s="335">
        <v>132</v>
      </c>
      <c r="U40" s="333">
        <v>173.33</v>
      </c>
      <c r="V40" s="334">
        <f t="shared" si="2"/>
        <v>0.76155310679051513</v>
      </c>
      <c r="W40" s="15"/>
      <c r="X40" s="335">
        <v>182</v>
      </c>
      <c r="Y40" s="333">
        <v>173.33</v>
      </c>
      <c r="Z40" s="334">
        <f t="shared" si="3"/>
        <v>1.0500201926960133</v>
      </c>
      <c r="AA40" s="15"/>
      <c r="AB40" s="335">
        <v>232</v>
      </c>
      <c r="AC40" s="333">
        <v>173.33</v>
      </c>
      <c r="AD40" s="334">
        <f t="shared" si="4"/>
        <v>1.3384872786015114</v>
      </c>
      <c r="AE40" s="15"/>
      <c r="AF40" s="335">
        <v>282</v>
      </c>
      <c r="AG40" s="333">
        <v>173.33</v>
      </c>
      <c r="AH40" s="334">
        <f t="shared" si="5"/>
        <v>1.6269543645070097</v>
      </c>
      <c r="AI40" s="15"/>
      <c r="AJ40" s="335">
        <v>332</v>
      </c>
      <c r="AK40" s="333">
        <v>173.33</v>
      </c>
      <c r="AL40" s="334">
        <f t="shared" si="6"/>
        <v>1.9154214504125078</v>
      </c>
      <c r="AM40" s="15"/>
      <c r="AN40" s="335">
        <v>382</v>
      </c>
      <c r="AO40" s="333">
        <v>173.33</v>
      </c>
      <c r="AP40" s="334">
        <f t="shared" si="7"/>
        <v>2.2038885363180061</v>
      </c>
      <c r="AQ40" s="15"/>
      <c r="AR40" s="335">
        <v>432</v>
      </c>
      <c r="AS40" s="333">
        <v>173.33</v>
      </c>
      <c r="AT40" s="336">
        <f t="shared" si="8"/>
        <v>2.4923556222235042</v>
      </c>
      <c r="AU40" s="349"/>
      <c r="AV40" s="306"/>
    </row>
    <row r="41" spans="2:48" ht="14.4" customHeight="1" x14ac:dyDescent="0.3">
      <c r="B41" s="306"/>
      <c r="D41" s="337"/>
      <c r="E41" s="354"/>
      <c r="F41" s="355"/>
      <c r="G41" s="15"/>
      <c r="H41" s="1348">
        <v>29</v>
      </c>
      <c r="I41" s="1340">
        <v>0.3</v>
      </c>
      <c r="J41" s="1349">
        <f t="shared" si="11"/>
        <v>8.6999999999999993</v>
      </c>
      <c r="L41" s="337">
        <v>33</v>
      </c>
      <c r="M41" s="338">
        <v>173.33</v>
      </c>
      <c r="N41" s="339">
        <f t="shared" si="12"/>
        <v>0.19038827669762878</v>
      </c>
      <c r="O41" s="15"/>
      <c r="P41" s="340">
        <v>83</v>
      </c>
      <c r="Q41" s="338">
        <v>173.33</v>
      </c>
      <c r="R41" s="339">
        <f>P41/Q41</f>
        <v>0.47885536260312694</v>
      </c>
      <c r="S41" s="15"/>
      <c r="T41" s="340">
        <v>133</v>
      </c>
      <c r="U41" s="338">
        <v>173.33</v>
      </c>
      <c r="V41" s="339">
        <f t="shared" si="2"/>
        <v>0.76732244850862508</v>
      </c>
      <c r="W41" s="15"/>
      <c r="X41" s="340">
        <v>183</v>
      </c>
      <c r="Y41" s="338">
        <v>173.33</v>
      </c>
      <c r="Z41" s="339">
        <f t="shared" si="3"/>
        <v>1.0557895344141233</v>
      </c>
      <c r="AA41" s="15"/>
      <c r="AB41" s="340">
        <v>233</v>
      </c>
      <c r="AC41" s="338">
        <v>173.33</v>
      </c>
      <c r="AD41" s="339">
        <f t="shared" si="4"/>
        <v>1.3442566203196213</v>
      </c>
      <c r="AE41" s="15"/>
      <c r="AF41" s="340">
        <v>283</v>
      </c>
      <c r="AG41" s="338">
        <v>173.33</v>
      </c>
      <c r="AH41" s="339">
        <f t="shared" si="5"/>
        <v>1.6327237062251196</v>
      </c>
      <c r="AI41" s="15"/>
      <c r="AJ41" s="340">
        <v>333</v>
      </c>
      <c r="AK41" s="338">
        <v>173.33</v>
      </c>
      <c r="AL41" s="339">
        <f t="shared" si="6"/>
        <v>1.9211907921306177</v>
      </c>
      <c r="AM41" s="15"/>
      <c r="AN41" s="340">
        <v>383</v>
      </c>
      <c r="AO41" s="338">
        <v>173.33</v>
      </c>
      <c r="AP41" s="339">
        <f t="shared" si="7"/>
        <v>2.2096578780361158</v>
      </c>
      <c r="AQ41" s="15"/>
      <c r="AR41" s="340">
        <v>433</v>
      </c>
      <c r="AS41" s="338">
        <v>173.33</v>
      </c>
      <c r="AT41" s="341">
        <f t="shared" si="8"/>
        <v>2.4981249639416139</v>
      </c>
      <c r="AU41" s="349"/>
      <c r="AV41" s="306"/>
    </row>
    <row r="42" spans="2:48" ht="14.4" customHeight="1" thickBot="1" x14ac:dyDescent="0.35">
      <c r="B42" s="306"/>
      <c r="D42" s="358"/>
      <c r="E42" s="359"/>
      <c r="F42" s="360"/>
      <c r="G42" s="361"/>
      <c r="H42" s="1354">
        <v>30</v>
      </c>
      <c r="I42" s="1355">
        <v>0.3</v>
      </c>
      <c r="J42" s="1356">
        <f t="shared" si="11"/>
        <v>9</v>
      </c>
      <c r="L42" s="332">
        <v>34</v>
      </c>
      <c r="M42" s="333">
        <v>173.33</v>
      </c>
      <c r="N42" s="334">
        <f t="shared" si="12"/>
        <v>0.19615761841573875</v>
      </c>
      <c r="O42" s="15"/>
      <c r="P42" s="335">
        <v>84</v>
      </c>
      <c r="Q42" s="333">
        <v>173.33</v>
      </c>
      <c r="R42" s="334">
        <f t="shared" ref="R42:R58" si="13">P42/Q42</f>
        <v>0.48462470432123689</v>
      </c>
      <c r="S42" s="15"/>
      <c r="T42" s="335">
        <v>134</v>
      </c>
      <c r="U42" s="333">
        <v>173.33</v>
      </c>
      <c r="V42" s="334">
        <f t="shared" si="2"/>
        <v>0.77309179022673502</v>
      </c>
      <c r="W42" s="15"/>
      <c r="X42" s="335">
        <v>184</v>
      </c>
      <c r="Y42" s="333">
        <v>173.33</v>
      </c>
      <c r="Z42" s="334">
        <f t="shared" si="3"/>
        <v>1.0615588761322332</v>
      </c>
      <c r="AA42" s="15"/>
      <c r="AB42" s="335">
        <v>234</v>
      </c>
      <c r="AC42" s="333">
        <v>173.33</v>
      </c>
      <c r="AD42" s="334">
        <f t="shared" si="4"/>
        <v>1.3500259620377313</v>
      </c>
      <c r="AE42" s="15"/>
      <c r="AF42" s="335">
        <v>284</v>
      </c>
      <c r="AG42" s="333">
        <v>173.33</v>
      </c>
      <c r="AH42" s="334">
        <f t="shared" si="5"/>
        <v>1.6384930479432296</v>
      </c>
      <c r="AI42" s="15"/>
      <c r="AJ42" s="335">
        <v>334</v>
      </c>
      <c r="AK42" s="333">
        <v>173.33</v>
      </c>
      <c r="AL42" s="334">
        <f t="shared" si="6"/>
        <v>1.9269601338487277</v>
      </c>
      <c r="AM42" s="15"/>
      <c r="AN42" s="335">
        <v>384</v>
      </c>
      <c r="AO42" s="333">
        <v>173.33</v>
      </c>
      <c r="AP42" s="334">
        <f t="shared" si="7"/>
        <v>2.215427219754226</v>
      </c>
      <c r="AQ42" s="15"/>
      <c r="AR42" s="335">
        <v>434</v>
      </c>
      <c r="AS42" s="333">
        <v>173.33</v>
      </c>
      <c r="AT42" s="336">
        <f t="shared" si="8"/>
        <v>2.503894305659724</v>
      </c>
      <c r="AU42" s="349"/>
      <c r="AV42" s="306"/>
    </row>
    <row r="43" spans="2:48" ht="14.4" customHeight="1" x14ac:dyDescent="0.3">
      <c r="B43" s="306"/>
      <c r="E43" s="364"/>
      <c r="I43" s="364"/>
      <c r="L43" s="337">
        <v>35</v>
      </c>
      <c r="M43" s="338">
        <v>173.33</v>
      </c>
      <c r="N43" s="339">
        <f t="shared" si="12"/>
        <v>0.20192696013384873</v>
      </c>
      <c r="O43" s="15"/>
      <c r="P43" s="340">
        <v>85</v>
      </c>
      <c r="Q43" s="338">
        <v>173.33</v>
      </c>
      <c r="R43" s="339">
        <f t="shared" si="13"/>
        <v>0.49039404603934689</v>
      </c>
      <c r="S43" s="15"/>
      <c r="T43" s="340">
        <v>135</v>
      </c>
      <c r="U43" s="338">
        <v>173.33</v>
      </c>
      <c r="V43" s="339">
        <f t="shared" si="2"/>
        <v>0.77886113194484508</v>
      </c>
      <c r="W43" s="15"/>
      <c r="X43" s="340">
        <v>185</v>
      </c>
      <c r="Y43" s="338">
        <v>173.33</v>
      </c>
      <c r="Z43" s="339">
        <f t="shared" si="3"/>
        <v>1.0673282178503432</v>
      </c>
      <c r="AA43" s="15"/>
      <c r="AB43" s="340">
        <v>235</v>
      </c>
      <c r="AC43" s="338">
        <v>173.33</v>
      </c>
      <c r="AD43" s="339">
        <f t="shared" si="4"/>
        <v>1.3557953037558415</v>
      </c>
      <c r="AE43" s="15"/>
      <c r="AF43" s="340">
        <v>285</v>
      </c>
      <c r="AG43" s="338">
        <v>173.33</v>
      </c>
      <c r="AH43" s="339">
        <f t="shared" si="5"/>
        <v>1.6442623896613395</v>
      </c>
      <c r="AI43" s="15"/>
      <c r="AJ43" s="340">
        <v>335</v>
      </c>
      <c r="AK43" s="338">
        <v>173.33</v>
      </c>
      <c r="AL43" s="339">
        <f t="shared" si="6"/>
        <v>1.9327294755668376</v>
      </c>
      <c r="AM43" s="15"/>
      <c r="AN43" s="340">
        <v>385</v>
      </c>
      <c r="AO43" s="338">
        <v>173.33</v>
      </c>
      <c r="AP43" s="339">
        <f t="shared" si="7"/>
        <v>2.2211965614723357</v>
      </c>
      <c r="AQ43" s="15"/>
      <c r="AR43" s="340">
        <v>435</v>
      </c>
      <c r="AS43" s="338">
        <v>173.33</v>
      </c>
      <c r="AT43" s="341">
        <f t="shared" si="8"/>
        <v>2.5096636473778342</v>
      </c>
      <c r="AU43" s="349"/>
      <c r="AV43" s="306"/>
    </row>
    <row r="44" spans="2:48" ht="15.6" x14ac:dyDescent="0.3">
      <c r="B44" s="306"/>
      <c r="L44" s="332">
        <v>36</v>
      </c>
      <c r="M44" s="333">
        <v>173.33</v>
      </c>
      <c r="N44" s="334">
        <f t="shared" si="12"/>
        <v>0.20769630185195867</v>
      </c>
      <c r="O44" s="15"/>
      <c r="P44" s="335">
        <v>86</v>
      </c>
      <c r="Q44" s="333">
        <v>173.33</v>
      </c>
      <c r="R44" s="334">
        <f t="shared" si="13"/>
        <v>0.49616338775745683</v>
      </c>
      <c r="S44" s="15"/>
      <c r="T44" s="335">
        <v>136</v>
      </c>
      <c r="U44" s="333">
        <v>173.33</v>
      </c>
      <c r="V44" s="334">
        <f t="shared" si="2"/>
        <v>0.78463047366295502</v>
      </c>
      <c r="W44" s="15"/>
      <c r="X44" s="335">
        <v>186</v>
      </c>
      <c r="Y44" s="333">
        <v>173.33</v>
      </c>
      <c r="Z44" s="334">
        <f t="shared" si="3"/>
        <v>1.0730975595684531</v>
      </c>
      <c r="AA44" s="15"/>
      <c r="AB44" s="335">
        <v>236</v>
      </c>
      <c r="AC44" s="333">
        <v>173.33</v>
      </c>
      <c r="AD44" s="334">
        <f t="shared" si="4"/>
        <v>1.3615646454739514</v>
      </c>
      <c r="AE44" s="15"/>
      <c r="AF44" s="335">
        <v>286</v>
      </c>
      <c r="AG44" s="333">
        <v>173.33</v>
      </c>
      <c r="AH44" s="334">
        <f t="shared" si="5"/>
        <v>1.6500317313794495</v>
      </c>
      <c r="AI44" s="15"/>
      <c r="AJ44" s="335">
        <v>336</v>
      </c>
      <c r="AK44" s="333">
        <v>173.33</v>
      </c>
      <c r="AL44" s="334">
        <f t="shared" si="6"/>
        <v>1.9384988172849476</v>
      </c>
      <c r="AM44" s="15"/>
      <c r="AN44" s="335">
        <v>386</v>
      </c>
      <c r="AO44" s="333">
        <v>173.33</v>
      </c>
      <c r="AP44" s="334">
        <f t="shared" si="7"/>
        <v>2.2269659031904459</v>
      </c>
      <c r="AQ44" s="15"/>
      <c r="AR44" s="335">
        <v>436</v>
      </c>
      <c r="AS44" s="333">
        <v>173.33</v>
      </c>
      <c r="AT44" s="336">
        <f t="shared" si="8"/>
        <v>2.5154329890959439</v>
      </c>
      <c r="AU44" s="349"/>
      <c r="AV44" s="306"/>
    </row>
    <row r="45" spans="2:48" ht="15.6" x14ac:dyDescent="0.3">
      <c r="B45" s="306"/>
      <c r="L45" s="337">
        <v>37</v>
      </c>
      <c r="M45" s="338">
        <v>173.33</v>
      </c>
      <c r="N45" s="339">
        <f t="shared" si="12"/>
        <v>0.21346564357006864</v>
      </c>
      <c r="O45" s="15"/>
      <c r="P45" s="340">
        <v>87</v>
      </c>
      <c r="Q45" s="338">
        <v>173.33</v>
      </c>
      <c r="R45" s="339">
        <f t="shared" si="13"/>
        <v>0.50193272947556677</v>
      </c>
      <c r="S45" s="15"/>
      <c r="T45" s="340">
        <v>137</v>
      </c>
      <c r="U45" s="338">
        <v>173.33</v>
      </c>
      <c r="V45" s="339">
        <f t="shared" si="2"/>
        <v>0.79039981538106496</v>
      </c>
      <c r="W45" s="15"/>
      <c r="X45" s="340">
        <v>187</v>
      </c>
      <c r="Y45" s="338">
        <v>173.33</v>
      </c>
      <c r="Z45" s="339">
        <f t="shared" si="3"/>
        <v>1.078866901286563</v>
      </c>
      <c r="AA45" s="15"/>
      <c r="AB45" s="340">
        <v>237</v>
      </c>
      <c r="AC45" s="338">
        <v>173.33</v>
      </c>
      <c r="AD45" s="339">
        <f t="shared" si="4"/>
        <v>1.3673339871920613</v>
      </c>
      <c r="AE45" s="15"/>
      <c r="AF45" s="340">
        <v>287</v>
      </c>
      <c r="AG45" s="338">
        <v>173.33</v>
      </c>
      <c r="AH45" s="339">
        <f t="shared" si="5"/>
        <v>1.6558010730975594</v>
      </c>
      <c r="AI45" s="15"/>
      <c r="AJ45" s="340">
        <v>337</v>
      </c>
      <c r="AK45" s="338">
        <v>173.33</v>
      </c>
      <c r="AL45" s="339">
        <f t="shared" si="6"/>
        <v>1.9442681590030577</v>
      </c>
      <c r="AM45" s="15"/>
      <c r="AN45" s="340">
        <v>387</v>
      </c>
      <c r="AO45" s="338">
        <v>173.33</v>
      </c>
      <c r="AP45" s="339">
        <f t="shared" si="7"/>
        <v>2.2327352449085556</v>
      </c>
      <c r="AQ45" s="15"/>
      <c r="AR45" s="340">
        <v>437</v>
      </c>
      <c r="AS45" s="338">
        <v>173.33</v>
      </c>
      <c r="AT45" s="341">
        <f t="shared" si="8"/>
        <v>2.5212023308140541</v>
      </c>
      <c r="AU45" s="349"/>
      <c r="AV45" s="306"/>
    </row>
    <row r="46" spans="2:48" ht="15.6" x14ac:dyDescent="0.3">
      <c r="B46" s="306"/>
      <c r="L46" s="332">
        <v>38</v>
      </c>
      <c r="M46" s="333">
        <v>173.33</v>
      </c>
      <c r="N46" s="334">
        <f t="shared" si="12"/>
        <v>0.21923498528817861</v>
      </c>
      <c r="O46" s="15"/>
      <c r="P46" s="335">
        <v>88</v>
      </c>
      <c r="Q46" s="333">
        <v>173.33</v>
      </c>
      <c r="R46" s="334">
        <f t="shared" si="13"/>
        <v>0.50770207119367672</v>
      </c>
      <c r="S46" s="15"/>
      <c r="T46" s="335">
        <v>138</v>
      </c>
      <c r="U46" s="333">
        <v>173.33</v>
      </c>
      <c r="V46" s="334">
        <f t="shared" si="2"/>
        <v>0.79616915709917491</v>
      </c>
      <c r="W46" s="15"/>
      <c r="X46" s="335">
        <v>188</v>
      </c>
      <c r="Y46" s="333">
        <v>173.33</v>
      </c>
      <c r="Z46" s="334">
        <f t="shared" si="3"/>
        <v>1.084636243004673</v>
      </c>
      <c r="AA46" s="15"/>
      <c r="AB46" s="335">
        <v>238</v>
      </c>
      <c r="AC46" s="333">
        <v>173.33</v>
      </c>
      <c r="AD46" s="334">
        <f t="shared" si="4"/>
        <v>1.3731033289101713</v>
      </c>
      <c r="AE46" s="15"/>
      <c r="AF46" s="335">
        <v>288</v>
      </c>
      <c r="AG46" s="333">
        <v>173.33</v>
      </c>
      <c r="AH46" s="334">
        <f t="shared" si="5"/>
        <v>1.6615704148156694</v>
      </c>
      <c r="AI46" s="15"/>
      <c r="AJ46" s="335">
        <v>338</v>
      </c>
      <c r="AK46" s="333">
        <v>173.33</v>
      </c>
      <c r="AL46" s="334">
        <f t="shared" si="6"/>
        <v>1.9500375007211677</v>
      </c>
      <c r="AM46" s="15"/>
      <c r="AN46" s="335">
        <v>388</v>
      </c>
      <c r="AO46" s="333">
        <v>173.33</v>
      </c>
      <c r="AP46" s="334">
        <f t="shared" si="7"/>
        <v>2.2385045866266657</v>
      </c>
      <c r="AQ46" s="15"/>
      <c r="AR46" s="335">
        <v>438</v>
      </c>
      <c r="AS46" s="333">
        <v>173.33</v>
      </c>
      <c r="AT46" s="336">
        <f t="shared" si="8"/>
        <v>2.5269716725321638</v>
      </c>
      <c r="AU46" s="349"/>
      <c r="AV46" s="306"/>
    </row>
    <row r="47" spans="2:48" ht="15.6" x14ac:dyDescent="0.3">
      <c r="B47" s="306"/>
      <c r="L47" s="337">
        <v>39</v>
      </c>
      <c r="M47" s="338">
        <v>173.33</v>
      </c>
      <c r="N47" s="339">
        <f t="shared" si="12"/>
        <v>0.22500432700628856</v>
      </c>
      <c r="O47" s="15"/>
      <c r="P47" s="340">
        <v>89</v>
      </c>
      <c r="Q47" s="338">
        <v>173.33</v>
      </c>
      <c r="R47" s="339">
        <f t="shared" si="13"/>
        <v>0.51347141291178677</v>
      </c>
      <c r="S47" s="15"/>
      <c r="T47" s="340">
        <v>139</v>
      </c>
      <c r="U47" s="338">
        <v>173.33</v>
      </c>
      <c r="V47" s="339">
        <f t="shared" si="2"/>
        <v>0.80193849881728485</v>
      </c>
      <c r="W47" s="15"/>
      <c r="X47" s="340">
        <v>189</v>
      </c>
      <c r="Y47" s="338">
        <v>173.33</v>
      </c>
      <c r="Z47" s="339">
        <f t="shared" si="3"/>
        <v>1.0904055847227831</v>
      </c>
      <c r="AA47" s="15"/>
      <c r="AB47" s="340">
        <v>239</v>
      </c>
      <c r="AC47" s="338">
        <v>173.33</v>
      </c>
      <c r="AD47" s="339">
        <f t="shared" si="4"/>
        <v>1.3788726706282812</v>
      </c>
      <c r="AE47" s="15"/>
      <c r="AF47" s="340">
        <v>289</v>
      </c>
      <c r="AG47" s="338">
        <v>173.33</v>
      </c>
      <c r="AH47" s="339">
        <f t="shared" si="5"/>
        <v>1.6673397565337793</v>
      </c>
      <c r="AI47" s="15"/>
      <c r="AJ47" s="340">
        <v>339</v>
      </c>
      <c r="AK47" s="338">
        <v>173.33</v>
      </c>
      <c r="AL47" s="339">
        <f t="shared" si="6"/>
        <v>1.9558068424392776</v>
      </c>
      <c r="AM47" s="15"/>
      <c r="AN47" s="340">
        <v>389</v>
      </c>
      <c r="AO47" s="338">
        <v>173.33</v>
      </c>
      <c r="AP47" s="339">
        <f t="shared" si="7"/>
        <v>2.2442739283447759</v>
      </c>
      <c r="AQ47" s="15"/>
      <c r="AR47" s="340">
        <v>439</v>
      </c>
      <c r="AS47" s="338">
        <v>173.33</v>
      </c>
      <c r="AT47" s="341">
        <f t="shared" si="8"/>
        <v>2.532741014250274</v>
      </c>
      <c r="AU47" s="349"/>
      <c r="AV47" s="306"/>
    </row>
    <row r="48" spans="2:48" ht="15.6" x14ac:dyDescent="0.3">
      <c r="B48" s="306"/>
      <c r="L48" s="332">
        <v>40</v>
      </c>
      <c r="M48" s="333">
        <v>173.33</v>
      </c>
      <c r="N48" s="334">
        <f t="shared" si="12"/>
        <v>0.23077366872439853</v>
      </c>
      <c r="O48" s="15"/>
      <c r="P48" s="335">
        <v>90</v>
      </c>
      <c r="Q48" s="333">
        <v>173.33</v>
      </c>
      <c r="R48" s="334">
        <f t="shared" si="13"/>
        <v>0.51924075462989672</v>
      </c>
      <c r="S48" s="15"/>
      <c r="T48" s="335">
        <v>140</v>
      </c>
      <c r="U48" s="333">
        <v>173.33</v>
      </c>
      <c r="V48" s="334">
        <f t="shared" si="2"/>
        <v>0.80770784053539491</v>
      </c>
      <c r="W48" s="15"/>
      <c r="X48" s="335">
        <v>190</v>
      </c>
      <c r="Y48" s="333">
        <v>173.33</v>
      </c>
      <c r="Z48" s="334">
        <f t="shared" si="3"/>
        <v>1.0961749264408931</v>
      </c>
      <c r="AA48" s="15"/>
      <c r="AB48" s="335">
        <v>240</v>
      </c>
      <c r="AC48" s="333">
        <v>173.33</v>
      </c>
      <c r="AD48" s="334">
        <f t="shared" si="4"/>
        <v>1.3846420123463912</v>
      </c>
      <c r="AE48" s="15"/>
      <c r="AF48" s="335">
        <v>290</v>
      </c>
      <c r="AG48" s="333">
        <v>173.33</v>
      </c>
      <c r="AH48" s="334">
        <f t="shared" si="5"/>
        <v>1.6731090982518892</v>
      </c>
      <c r="AI48" s="15"/>
      <c r="AJ48" s="335">
        <v>340</v>
      </c>
      <c r="AK48" s="333">
        <v>173.33</v>
      </c>
      <c r="AL48" s="334">
        <f t="shared" si="6"/>
        <v>1.9615761841573875</v>
      </c>
      <c r="AM48" s="15"/>
      <c r="AN48" s="335">
        <v>390</v>
      </c>
      <c r="AO48" s="333">
        <v>173.33</v>
      </c>
      <c r="AP48" s="334">
        <f t="shared" si="7"/>
        <v>2.2500432700628856</v>
      </c>
      <c r="AQ48" s="15"/>
      <c r="AR48" s="335">
        <v>440</v>
      </c>
      <c r="AS48" s="333">
        <v>173.33</v>
      </c>
      <c r="AT48" s="336">
        <f t="shared" si="8"/>
        <v>2.5385103559683837</v>
      </c>
      <c r="AU48" s="349"/>
      <c r="AV48" s="306"/>
    </row>
    <row r="49" spans="2:48" ht="15.6" x14ac:dyDescent="0.3">
      <c r="B49" s="306"/>
      <c r="L49" s="337">
        <v>41</v>
      </c>
      <c r="M49" s="338">
        <v>173.33</v>
      </c>
      <c r="N49" s="339">
        <f t="shared" si="12"/>
        <v>0.2365430104425085</v>
      </c>
      <c r="O49" s="15"/>
      <c r="P49" s="340">
        <v>91</v>
      </c>
      <c r="Q49" s="338">
        <v>173.33</v>
      </c>
      <c r="R49" s="339">
        <f t="shared" si="13"/>
        <v>0.52501009634800666</v>
      </c>
      <c r="S49" s="15"/>
      <c r="T49" s="340">
        <v>141</v>
      </c>
      <c r="U49" s="338">
        <v>173.33</v>
      </c>
      <c r="V49" s="339">
        <f t="shared" si="2"/>
        <v>0.81347718225350485</v>
      </c>
      <c r="W49" s="15"/>
      <c r="X49" s="340">
        <v>191</v>
      </c>
      <c r="Y49" s="338">
        <v>173.33</v>
      </c>
      <c r="Z49" s="339">
        <f t="shared" si="3"/>
        <v>1.101944268159003</v>
      </c>
      <c r="AA49" s="15"/>
      <c r="AB49" s="340">
        <v>241</v>
      </c>
      <c r="AC49" s="338">
        <v>173.33</v>
      </c>
      <c r="AD49" s="339">
        <f t="shared" si="4"/>
        <v>1.3904113540645011</v>
      </c>
      <c r="AE49" s="15"/>
      <c r="AF49" s="340">
        <v>291</v>
      </c>
      <c r="AG49" s="338">
        <v>173.33</v>
      </c>
      <c r="AH49" s="339">
        <f t="shared" si="5"/>
        <v>1.6788784399699992</v>
      </c>
      <c r="AI49" s="15"/>
      <c r="AJ49" s="340">
        <v>341</v>
      </c>
      <c r="AK49" s="338">
        <v>173.33</v>
      </c>
      <c r="AL49" s="339">
        <f t="shared" si="6"/>
        <v>1.9673455258754975</v>
      </c>
      <c r="AM49" s="15"/>
      <c r="AN49" s="340">
        <v>391</v>
      </c>
      <c r="AO49" s="338">
        <v>173.33</v>
      </c>
      <c r="AP49" s="339">
        <f t="shared" si="7"/>
        <v>2.2558126117809958</v>
      </c>
      <c r="AQ49" s="15"/>
      <c r="AR49" s="340">
        <v>441</v>
      </c>
      <c r="AS49" s="338">
        <v>173.33</v>
      </c>
      <c r="AT49" s="341">
        <f t="shared" si="8"/>
        <v>2.5442796976864939</v>
      </c>
      <c r="AU49" s="349"/>
      <c r="AV49" s="306"/>
    </row>
    <row r="50" spans="2:48" ht="15.6" x14ac:dyDescent="0.3">
      <c r="B50" s="306"/>
      <c r="L50" s="332">
        <v>42</v>
      </c>
      <c r="M50" s="333">
        <v>173.33</v>
      </c>
      <c r="N50" s="334">
        <f t="shared" si="12"/>
        <v>0.24231235216061844</v>
      </c>
      <c r="O50" s="15"/>
      <c r="P50" s="335">
        <v>92</v>
      </c>
      <c r="Q50" s="333">
        <v>173.33</v>
      </c>
      <c r="R50" s="334">
        <f t="shared" si="13"/>
        <v>0.5307794380661166</v>
      </c>
      <c r="S50" s="15"/>
      <c r="T50" s="335">
        <v>142</v>
      </c>
      <c r="U50" s="333">
        <v>173.33</v>
      </c>
      <c r="V50" s="334">
        <f t="shared" si="2"/>
        <v>0.81924652397161479</v>
      </c>
      <c r="W50" s="15"/>
      <c r="X50" s="335">
        <v>192</v>
      </c>
      <c r="Y50" s="333">
        <v>173.33</v>
      </c>
      <c r="Z50" s="334">
        <f t="shared" si="3"/>
        <v>1.107713609877113</v>
      </c>
      <c r="AA50" s="15"/>
      <c r="AB50" s="335">
        <v>242</v>
      </c>
      <c r="AC50" s="333">
        <v>173.33</v>
      </c>
      <c r="AD50" s="334">
        <f t="shared" si="4"/>
        <v>1.3961806957826111</v>
      </c>
      <c r="AE50" s="15"/>
      <c r="AF50" s="335">
        <v>292</v>
      </c>
      <c r="AG50" s="333">
        <v>173.33</v>
      </c>
      <c r="AH50" s="334">
        <f t="shared" si="5"/>
        <v>1.6846477816881094</v>
      </c>
      <c r="AI50" s="15"/>
      <c r="AJ50" s="335">
        <v>342</v>
      </c>
      <c r="AK50" s="333">
        <v>173.33</v>
      </c>
      <c r="AL50" s="334">
        <f t="shared" si="6"/>
        <v>1.9731148675936074</v>
      </c>
      <c r="AM50" s="15"/>
      <c r="AN50" s="335">
        <v>392</v>
      </c>
      <c r="AO50" s="333">
        <v>173.33</v>
      </c>
      <c r="AP50" s="334">
        <f t="shared" si="7"/>
        <v>2.2615819534991055</v>
      </c>
      <c r="AQ50" s="15"/>
      <c r="AR50" s="335">
        <v>442</v>
      </c>
      <c r="AS50" s="333">
        <v>173.33</v>
      </c>
      <c r="AT50" s="336">
        <f t="shared" si="8"/>
        <v>2.5500490394046036</v>
      </c>
      <c r="AU50" s="349"/>
      <c r="AV50" s="306"/>
    </row>
    <row r="51" spans="2:48" ht="15.6" x14ac:dyDescent="0.3">
      <c r="B51" s="306"/>
      <c r="L51" s="337">
        <v>43</v>
      </c>
      <c r="M51" s="338">
        <v>173.33</v>
      </c>
      <c r="N51" s="339">
        <f t="shared" si="12"/>
        <v>0.24808169387872842</v>
      </c>
      <c r="O51" s="15"/>
      <c r="P51" s="340">
        <v>93</v>
      </c>
      <c r="Q51" s="338">
        <v>173.33</v>
      </c>
      <c r="R51" s="339">
        <f t="shared" si="13"/>
        <v>0.53654877978422655</v>
      </c>
      <c r="S51" s="15"/>
      <c r="T51" s="340">
        <v>143</v>
      </c>
      <c r="U51" s="338">
        <v>173.33</v>
      </c>
      <c r="V51" s="339">
        <f t="shared" si="2"/>
        <v>0.82501586568972474</v>
      </c>
      <c r="W51" s="15"/>
      <c r="X51" s="340">
        <v>193</v>
      </c>
      <c r="Y51" s="338">
        <v>173.33</v>
      </c>
      <c r="Z51" s="339">
        <f t="shared" si="3"/>
        <v>1.1134829515952229</v>
      </c>
      <c r="AA51" s="15"/>
      <c r="AB51" s="340">
        <v>243</v>
      </c>
      <c r="AC51" s="338">
        <v>173.33</v>
      </c>
      <c r="AD51" s="339">
        <f t="shared" si="4"/>
        <v>1.401950037500721</v>
      </c>
      <c r="AE51" s="15"/>
      <c r="AF51" s="340">
        <v>293</v>
      </c>
      <c r="AG51" s="338">
        <v>173.33</v>
      </c>
      <c r="AH51" s="339">
        <f t="shared" si="5"/>
        <v>1.6904171234062193</v>
      </c>
      <c r="AI51" s="15"/>
      <c r="AJ51" s="340">
        <v>343</v>
      </c>
      <c r="AK51" s="338">
        <v>173.33</v>
      </c>
      <c r="AL51" s="339">
        <f t="shared" si="6"/>
        <v>1.9788842093117174</v>
      </c>
      <c r="AM51" s="15"/>
      <c r="AN51" s="340">
        <v>393</v>
      </c>
      <c r="AO51" s="338">
        <v>173.33</v>
      </c>
      <c r="AP51" s="339">
        <f t="shared" si="7"/>
        <v>2.2673512952172157</v>
      </c>
      <c r="AQ51" s="15"/>
      <c r="AR51" s="340">
        <v>445</v>
      </c>
      <c r="AS51" s="338">
        <v>173.33</v>
      </c>
      <c r="AT51" s="341">
        <f t="shared" si="8"/>
        <v>2.5673570645589336</v>
      </c>
      <c r="AU51" s="349"/>
      <c r="AV51" s="306"/>
    </row>
    <row r="52" spans="2:48" ht="15.6" x14ac:dyDescent="0.3">
      <c r="B52" s="306"/>
      <c r="L52" s="332">
        <v>44</v>
      </c>
      <c r="M52" s="333">
        <v>173.33</v>
      </c>
      <c r="N52" s="334">
        <f t="shared" si="12"/>
        <v>0.25385103559683836</v>
      </c>
      <c r="O52" s="15"/>
      <c r="P52" s="335">
        <v>94</v>
      </c>
      <c r="Q52" s="333">
        <v>173.33</v>
      </c>
      <c r="R52" s="334">
        <f t="shared" si="13"/>
        <v>0.54231812150233649</v>
      </c>
      <c r="S52" s="15"/>
      <c r="T52" s="335">
        <v>144</v>
      </c>
      <c r="U52" s="333">
        <v>173.33</v>
      </c>
      <c r="V52" s="334">
        <f t="shared" si="2"/>
        <v>0.83078520740783468</v>
      </c>
      <c r="W52" s="15"/>
      <c r="X52" s="335">
        <v>194</v>
      </c>
      <c r="Y52" s="333">
        <v>173.33</v>
      </c>
      <c r="Z52" s="334">
        <f t="shared" si="3"/>
        <v>1.1192522933133329</v>
      </c>
      <c r="AA52" s="15"/>
      <c r="AB52" s="335">
        <v>244</v>
      </c>
      <c r="AC52" s="333">
        <v>173.33</v>
      </c>
      <c r="AD52" s="334">
        <f t="shared" si="4"/>
        <v>1.4077193792188309</v>
      </c>
      <c r="AE52" s="15"/>
      <c r="AF52" s="335">
        <v>294</v>
      </c>
      <c r="AG52" s="333">
        <v>173.33</v>
      </c>
      <c r="AH52" s="334">
        <f t="shared" si="5"/>
        <v>1.6961864651243292</v>
      </c>
      <c r="AI52" s="15"/>
      <c r="AJ52" s="335">
        <v>344</v>
      </c>
      <c r="AK52" s="333">
        <v>173.33</v>
      </c>
      <c r="AL52" s="334">
        <f t="shared" si="6"/>
        <v>1.9846535510298273</v>
      </c>
      <c r="AM52" s="15"/>
      <c r="AN52" s="335">
        <v>394</v>
      </c>
      <c r="AO52" s="333">
        <v>173.33</v>
      </c>
      <c r="AP52" s="334">
        <f t="shared" si="7"/>
        <v>2.2731206369353254</v>
      </c>
      <c r="AQ52" s="15"/>
      <c r="AR52" s="335">
        <v>446</v>
      </c>
      <c r="AS52" s="333">
        <v>173.33</v>
      </c>
      <c r="AT52" s="336">
        <f t="shared" si="8"/>
        <v>2.5731264062770438</v>
      </c>
      <c r="AU52" s="349"/>
      <c r="AV52" s="306"/>
    </row>
    <row r="53" spans="2:48" ht="15.6" x14ac:dyDescent="0.3">
      <c r="B53" s="306"/>
      <c r="L53" s="337">
        <v>45</v>
      </c>
      <c r="M53" s="338">
        <v>173.33</v>
      </c>
      <c r="N53" s="339">
        <f t="shared" si="12"/>
        <v>0.25962037731494836</v>
      </c>
      <c r="O53" s="15"/>
      <c r="P53" s="340">
        <v>95</v>
      </c>
      <c r="Q53" s="338">
        <v>173.33</v>
      </c>
      <c r="R53" s="339">
        <f t="shared" si="13"/>
        <v>0.54808746322044655</v>
      </c>
      <c r="S53" s="15"/>
      <c r="T53" s="340">
        <v>145</v>
      </c>
      <c r="U53" s="338">
        <v>173.33</v>
      </c>
      <c r="V53" s="339">
        <f t="shared" si="2"/>
        <v>0.83655454912594462</v>
      </c>
      <c r="W53" s="15"/>
      <c r="X53" s="340">
        <v>195</v>
      </c>
      <c r="Y53" s="338">
        <v>173.33</v>
      </c>
      <c r="Z53" s="339">
        <f t="shared" si="3"/>
        <v>1.1250216350314428</v>
      </c>
      <c r="AA53" s="15"/>
      <c r="AB53" s="340">
        <v>245</v>
      </c>
      <c r="AC53" s="338">
        <v>173.33</v>
      </c>
      <c r="AD53" s="339">
        <f t="shared" si="4"/>
        <v>1.4134887209369409</v>
      </c>
      <c r="AE53" s="15"/>
      <c r="AF53" s="340">
        <v>295</v>
      </c>
      <c r="AG53" s="338">
        <v>173.33</v>
      </c>
      <c r="AH53" s="339">
        <f t="shared" si="5"/>
        <v>1.7019558068424392</v>
      </c>
      <c r="AI53" s="15"/>
      <c r="AJ53" s="340">
        <v>345</v>
      </c>
      <c r="AK53" s="338">
        <v>173.33</v>
      </c>
      <c r="AL53" s="339">
        <f t="shared" si="6"/>
        <v>1.9904228927479373</v>
      </c>
      <c r="AM53" s="15"/>
      <c r="AN53" s="340">
        <v>395</v>
      </c>
      <c r="AO53" s="338">
        <v>173.33</v>
      </c>
      <c r="AP53" s="339">
        <f t="shared" si="7"/>
        <v>2.2788899786534356</v>
      </c>
      <c r="AQ53" s="15"/>
      <c r="AR53" s="340">
        <v>447</v>
      </c>
      <c r="AS53" s="338">
        <v>173.33</v>
      </c>
      <c r="AT53" s="341">
        <f t="shared" si="8"/>
        <v>2.5788957479951535</v>
      </c>
      <c r="AU53" s="349"/>
      <c r="AV53" s="306"/>
    </row>
    <row r="54" spans="2:48" ht="15.6" x14ac:dyDescent="0.3">
      <c r="B54" s="306"/>
      <c r="L54" s="332">
        <v>46</v>
      </c>
      <c r="M54" s="333">
        <v>173.33</v>
      </c>
      <c r="N54" s="334">
        <f t="shared" si="12"/>
        <v>0.2653897190330583</v>
      </c>
      <c r="O54" s="15"/>
      <c r="P54" s="335">
        <v>96</v>
      </c>
      <c r="Q54" s="333">
        <v>173.33</v>
      </c>
      <c r="R54" s="334">
        <f t="shared" si="13"/>
        <v>0.55385680493855649</v>
      </c>
      <c r="S54" s="15"/>
      <c r="T54" s="335">
        <v>146</v>
      </c>
      <c r="U54" s="333">
        <v>173.33</v>
      </c>
      <c r="V54" s="334">
        <f t="shared" si="2"/>
        <v>0.84232389084405468</v>
      </c>
      <c r="W54" s="15"/>
      <c r="X54" s="335">
        <v>196</v>
      </c>
      <c r="Y54" s="333">
        <v>173.33</v>
      </c>
      <c r="Z54" s="334">
        <f t="shared" si="3"/>
        <v>1.1307909767495528</v>
      </c>
      <c r="AA54" s="15"/>
      <c r="AB54" s="335">
        <v>246</v>
      </c>
      <c r="AC54" s="333">
        <v>173.33</v>
      </c>
      <c r="AD54" s="334">
        <f t="shared" si="4"/>
        <v>1.4192580626550511</v>
      </c>
      <c r="AE54" s="15"/>
      <c r="AF54" s="335">
        <v>296</v>
      </c>
      <c r="AG54" s="333">
        <v>173.33</v>
      </c>
      <c r="AH54" s="334">
        <f t="shared" si="5"/>
        <v>1.7077251485605491</v>
      </c>
      <c r="AI54" s="15"/>
      <c r="AJ54" s="335">
        <v>346</v>
      </c>
      <c r="AK54" s="333">
        <v>173.33</v>
      </c>
      <c r="AL54" s="334">
        <f t="shared" si="6"/>
        <v>1.9961922344660472</v>
      </c>
      <c r="AM54" s="15"/>
      <c r="AN54" s="335">
        <v>396</v>
      </c>
      <c r="AO54" s="333">
        <v>173.33</v>
      </c>
      <c r="AP54" s="334">
        <f t="shared" si="7"/>
        <v>2.2846593203715453</v>
      </c>
      <c r="AQ54" s="15"/>
      <c r="AR54" s="335">
        <v>448</v>
      </c>
      <c r="AS54" s="333">
        <v>173.33</v>
      </c>
      <c r="AT54" s="336">
        <f t="shared" si="8"/>
        <v>2.5846650897132637</v>
      </c>
      <c r="AU54" s="349"/>
      <c r="AV54" s="306"/>
    </row>
    <row r="55" spans="2:48" ht="15.6" x14ac:dyDescent="0.3">
      <c r="B55" s="306"/>
      <c r="L55" s="337">
        <v>47</v>
      </c>
      <c r="M55" s="338">
        <v>173.33</v>
      </c>
      <c r="N55" s="339">
        <f t="shared" si="12"/>
        <v>0.27115906075116825</v>
      </c>
      <c r="O55" s="15"/>
      <c r="P55" s="340">
        <v>97</v>
      </c>
      <c r="Q55" s="338">
        <v>173.33</v>
      </c>
      <c r="R55" s="339">
        <f t="shared" si="13"/>
        <v>0.55962614665666643</v>
      </c>
      <c r="S55" s="15"/>
      <c r="T55" s="340">
        <v>147</v>
      </c>
      <c r="U55" s="338">
        <v>173.33</v>
      </c>
      <c r="V55" s="339">
        <f t="shared" si="2"/>
        <v>0.84809323256216462</v>
      </c>
      <c r="W55" s="15"/>
      <c r="X55" s="340">
        <v>197</v>
      </c>
      <c r="Y55" s="338">
        <v>173.33</v>
      </c>
      <c r="Z55" s="339">
        <f t="shared" si="3"/>
        <v>1.1365603184676627</v>
      </c>
      <c r="AA55" s="15"/>
      <c r="AB55" s="340">
        <v>247</v>
      </c>
      <c r="AC55" s="338">
        <v>173.33</v>
      </c>
      <c r="AD55" s="339">
        <f t="shared" si="4"/>
        <v>1.425027404373161</v>
      </c>
      <c r="AE55" s="15"/>
      <c r="AF55" s="340">
        <v>297</v>
      </c>
      <c r="AG55" s="338">
        <v>173.33</v>
      </c>
      <c r="AH55" s="339">
        <f t="shared" si="5"/>
        <v>1.7134944902786591</v>
      </c>
      <c r="AI55" s="15"/>
      <c r="AJ55" s="378">
        <v>347</v>
      </c>
      <c r="AK55" s="371">
        <v>173.33</v>
      </c>
      <c r="AL55" s="372">
        <f t="shared" si="6"/>
        <v>2.0019615761841574</v>
      </c>
      <c r="AM55" s="15"/>
      <c r="AN55" s="340">
        <v>397</v>
      </c>
      <c r="AO55" s="338">
        <v>173.33</v>
      </c>
      <c r="AP55" s="339">
        <f t="shared" si="7"/>
        <v>2.2904286620896555</v>
      </c>
      <c r="AQ55" s="15"/>
      <c r="AR55" s="340">
        <v>449</v>
      </c>
      <c r="AS55" s="338">
        <v>173.33</v>
      </c>
      <c r="AT55" s="341">
        <f t="shared" si="8"/>
        <v>2.5904344314313734</v>
      </c>
      <c r="AU55" s="349"/>
      <c r="AV55" s="306"/>
    </row>
    <row r="56" spans="2:48" ht="15.6" x14ac:dyDescent="0.3">
      <c r="B56" s="306"/>
      <c r="L56" s="332">
        <v>48</v>
      </c>
      <c r="M56" s="333">
        <v>173.33</v>
      </c>
      <c r="N56" s="334">
        <f t="shared" si="12"/>
        <v>0.27692840246927825</v>
      </c>
      <c r="O56" s="15"/>
      <c r="P56" s="335">
        <v>98</v>
      </c>
      <c r="Q56" s="333">
        <v>173.33</v>
      </c>
      <c r="R56" s="334">
        <f t="shared" si="13"/>
        <v>0.56539548837477638</v>
      </c>
      <c r="S56" s="15"/>
      <c r="T56" s="335">
        <v>148</v>
      </c>
      <c r="U56" s="333">
        <v>173.33</v>
      </c>
      <c r="V56" s="334">
        <f t="shared" si="2"/>
        <v>0.85386257428027457</v>
      </c>
      <c r="W56" s="15"/>
      <c r="X56" s="335">
        <v>198</v>
      </c>
      <c r="Y56" s="333">
        <v>173.33</v>
      </c>
      <c r="Z56" s="334">
        <f t="shared" si="3"/>
        <v>1.1423296601857726</v>
      </c>
      <c r="AA56" s="15"/>
      <c r="AB56" s="335">
        <v>248</v>
      </c>
      <c r="AC56" s="333">
        <v>173.33</v>
      </c>
      <c r="AD56" s="334">
        <f t="shared" si="4"/>
        <v>1.4307967460912709</v>
      </c>
      <c r="AE56" s="15"/>
      <c r="AF56" s="335">
        <v>298</v>
      </c>
      <c r="AG56" s="333">
        <v>173.33</v>
      </c>
      <c r="AH56" s="334">
        <f t="shared" si="5"/>
        <v>1.719263831996769</v>
      </c>
      <c r="AI56" s="15"/>
      <c r="AJ56" s="335">
        <v>348</v>
      </c>
      <c r="AK56" s="333">
        <v>173.33</v>
      </c>
      <c r="AL56" s="334">
        <f t="shared" si="6"/>
        <v>2.0077309179022671</v>
      </c>
      <c r="AM56" s="15"/>
      <c r="AN56" s="335">
        <v>398</v>
      </c>
      <c r="AO56" s="333">
        <v>173.33</v>
      </c>
      <c r="AP56" s="334">
        <f t="shared" si="7"/>
        <v>2.2961980038077652</v>
      </c>
      <c r="AQ56" s="15"/>
      <c r="AR56" s="335">
        <v>450</v>
      </c>
      <c r="AS56" s="333">
        <v>173.33</v>
      </c>
      <c r="AT56" s="336">
        <f t="shared" si="8"/>
        <v>2.5962037731494836</v>
      </c>
      <c r="AU56" s="349"/>
      <c r="AV56" s="306"/>
    </row>
    <row r="57" spans="2:48" ht="15.6" x14ac:dyDescent="0.3">
      <c r="B57" s="306"/>
      <c r="L57" s="337">
        <v>49</v>
      </c>
      <c r="M57" s="338">
        <v>173.33</v>
      </c>
      <c r="N57" s="339">
        <f t="shared" si="12"/>
        <v>0.28269774418738819</v>
      </c>
      <c r="O57" s="15"/>
      <c r="P57" s="340">
        <v>99</v>
      </c>
      <c r="Q57" s="338">
        <v>173.33</v>
      </c>
      <c r="R57" s="339">
        <f t="shared" si="13"/>
        <v>0.57116483009288632</v>
      </c>
      <c r="S57" s="15"/>
      <c r="T57" s="340">
        <v>149</v>
      </c>
      <c r="U57" s="338">
        <v>173.33</v>
      </c>
      <c r="V57" s="339">
        <f t="shared" si="2"/>
        <v>0.85963191599838451</v>
      </c>
      <c r="W57" s="15"/>
      <c r="X57" s="340">
        <v>199</v>
      </c>
      <c r="Y57" s="338">
        <v>173.33</v>
      </c>
      <c r="Z57" s="339">
        <f t="shared" si="3"/>
        <v>1.1480990019038826</v>
      </c>
      <c r="AA57" s="15"/>
      <c r="AB57" s="340">
        <v>249</v>
      </c>
      <c r="AC57" s="338">
        <v>173.33</v>
      </c>
      <c r="AD57" s="339">
        <f t="shared" si="4"/>
        <v>1.4365660878093809</v>
      </c>
      <c r="AE57" s="15"/>
      <c r="AF57" s="340">
        <v>299</v>
      </c>
      <c r="AG57" s="338">
        <v>173.33</v>
      </c>
      <c r="AH57" s="339">
        <f t="shared" si="5"/>
        <v>1.725033173714879</v>
      </c>
      <c r="AI57" s="15"/>
      <c r="AJ57" s="340">
        <v>349</v>
      </c>
      <c r="AK57" s="338">
        <v>173.33</v>
      </c>
      <c r="AL57" s="339">
        <f t="shared" si="6"/>
        <v>2.0135002596203773</v>
      </c>
      <c r="AM57" s="15"/>
      <c r="AN57" s="340">
        <v>399</v>
      </c>
      <c r="AO57" s="338">
        <v>173.33</v>
      </c>
      <c r="AP57" s="339">
        <f t="shared" si="7"/>
        <v>2.3019673455258753</v>
      </c>
      <c r="AQ57" s="15"/>
      <c r="AR57" s="340">
        <v>451</v>
      </c>
      <c r="AS57" s="338">
        <v>173.33</v>
      </c>
      <c r="AT57" s="341">
        <f t="shared" si="8"/>
        <v>2.6019731148675933</v>
      </c>
      <c r="AU57" s="349"/>
      <c r="AV57" s="306"/>
    </row>
    <row r="58" spans="2:48" ht="16.2" thickBot="1" x14ac:dyDescent="0.35">
      <c r="B58" s="306"/>
      <c r="L58" s="358">
        <v>50</v>
      </c>
      <c r="M58" s="362">
        <v>173.33</v>
      </c>
      <c r="N58" s="365">
        <f t="shared" si="12"/>
        <v>0.28846708590549819</v>
      </c>
      <c r="O58" s="361"/>
      <c r="P58" s="366">
        <v>100</v>
      </c>
      <c r="Q58" s="362">
        <v>173.33</v>
      </c>
      <c r="R58" s="365">
        <f t="shared" si="13"/>
        <v>0.57693417181099638</v>
      </c>
      <c r="S58" s="361"/>
      <c r="T58" s="366">
        <v>150</v>
      </c>
      <c r="U58" s="362">
        <v>173.33</v>
      </c>
      <c r="V58" s="365">
        <f t="shared" si="2"/>
        <v>0.86540125771649445</v>
      </c>
      <c r="W58" s="361"/>
      <c r="X58" s="366">
        <v>200</v>
      </c>
      <c r="Y58" s="362">
        <v>173.33</v>
      </c>
      <c r="Z58" s="365">
        <f t="shared" si="3"/>
        <v>1.1538683436219928</v>
      </c>
      <c r="AA58" s="361"/>
      <c r="AB58" s="366">
        <v>250</v>
      </c>
      <c r="AC58" s="362">
        <v>173.33</v>
      </c>
      <c r="AD58" s="365">
        <f t="shared" si="4"/>
        <v>1.4423354295274908</v>
      </c>
      <c r="AE58" s="361"/>
      <c r="AF58" s="366">
        <v>300</v>
      </c>
      <c r="AG58" s="362">
        <v>173.33</v>
      </c>
      <c r="AH58" s="365">
        <f t="shared" si="5"/>
        <v>1.7308025154329889</v>
      </c>
      <c r="AI58" s="361"/>
      <c r="AJ58" s="366">
        <v>350</v>
      </c>
      <c r="AK58" s="362">
        <v>173.33</v>
      </c>
      <c r="AL58" s="365">
        <f t="shared" si="6"/>
        <v>2.019269601338487</v>
      </c>
      <c r="AM58" s="361"/>
      <c r="AN58" s="366">
        <v>400</v>
      </c>
      <c r="AO58" s="362">
        <v>173.33</v>
      </c>
      <c r="AP58" s="365">
        <f t="shared" si="7"/>
        <v>2.3077366872439855</v>
      </c>
      <c r="AQ58" s="361"/>
      <c r="AR58" s="366">
        <v>452</v>
      </c>
      <c r="AS58" s="362">
        <v>173.33</v>
      </c>
      <c r="AT58" s="363">
        <f t="shared" si="8"/>
        <v>2.6077424565857035</v>
      </c>
      <c r="AU58" s="349"/>
      <c r="AV58" s="306"/>
    </row>
    <row r="59" spans="2:48" ht="15.6" x14ac:dyDescent="0.3">
      <c r="B59" s="306"/>
      <c r="L59" s="15"/>
      <c r="M59" s="16"/>
      <c r="N59" s="17"/>
      <c r="O59" s="15"/>
      <c r="P59" s="15"/>
      <c r="Q59" s="16"/>
      <c r="R59" s="17"/>
      <c r="S59" s="15"/>
      <c r="T59" s="15"/>
      <c r="U59" s="16"/>
      <c r="V59" s="17"/>
      <c r="W59" s="15"/>
      <c r="X59" s="15"/>
      <c r="Y59" s="16"/>
      <c r="Z59" s="17"/>
      <c r="AA59" s="15"/>
      <c r="AB59" s="15"/>
      <c r="AC59" s="16"/>
      <c r="AD59" s="17"/>
      <c r="AE59" s="15"/>
      <c r="AF59" s="15"/>
      <c r="AG59" s="16"/>
      <c r="AH59" s="17"/>
      <c r="AI59" s="15"/>
      <c r="AJ59" s="15"/>
      <c r="AK59" s="16"/>
      <c r="AL59" s="17"/>
      <c r="AM59" s="15"/>
      <c r="AN59" s="15"/>
      <c r="AO59" s="16"/>
      <c r="AP59" s="17"/>
      <c r="AQ59" s="15"/>
      <c r="AR59" s="15"/>
      <c r="AS59" s="16"/>
      <c r="AT59" s="17"/>
      <c r="AU59" s="349"/>
      <c r="AV59" s="306"/>
    </row>
    <row r="60" spans="2:48" ht="36" customHeight="1" x14ac:dyDescent="0.25">
      <c r="B60" s="306"/>
      <c r="L60" s="1247" t="s">
        <v>505</v>
      </c>
      <c r="M60" s="1247"/>
      <c r="N60" s="1247"/>
      <c r="O60" s="1247"/>
      <c r="P60" s="1247"/>
      <c r="Q60" s="1247"/>
      <c r="R60" s="1247"/>
      <c r="S60" s="1247"/>
      <c r="T60" s="1247"/>
      <c r="U60" s="1247"/>
      <c r="V60" s="1247"/>
      <c r="W60" s="1247"/>
      <c r="X60" s="1247"/>
      <c r="Y60" s="1247"/>
      <c r="Z60" s="1247"/>
      <c r="AA60" s="1247"/>
      <c r="AB60" s="1247"/>
      <c r="AC60" s="1247"/>
      <c r="AD60" s="1247"/>
      <c r="AE60" s="1247"/>
      <c r="AF60" s="1247"/>
      <c r="AG60" s="1247"/>
      <c r="AH60" s="1247"/>
      <c r="AI60" s="1247"/>
      <c r="AJ60" s="1247"/>
      <c r="AK60" s="1247"/>
      <c r="AL60" s="1247"/>
      <c r="AM60" s="1247"/>
      <c r="AN60" s="1247"/>
      <c r="AO60" s="1247"/>
      <c r="AP60" s="1247"/>
      <c r="AQ60" s="1247"/>
      <c r="AR60" s="1247"/>
      <c r="AS60" s="1247"/>
      <c r="AT60" s="1247"/>
      <c r="AU60" s="349"/>
      <c r="AV60" s="306"/>
    </row>
    <row r="61" spans="2:48" x14ac:dyDescent="0.25">
      <c r="B61" s="306"/>
      <c r="AV61" s="306"/>
    </row>
    <row r="62" spans="2:48" ht="4.5" customHeight="1" x14ac:dyDescent="0.2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row>
  </sheetData>
  <mergeCells count="8">
    <mergeCell ref="D11:F11"/>
    <mergeCell ref="H11:J11"/>
    <mergeCell ref="L60:AT60"/>
    <mergeCell ref="D6:J7"/>
    <mergeCell ref="K2:AH2"/>
    <mergeCell ref="L6:AT7"/>
    <mergeCell ref="D8:F8"/>
    <mergeCell ref="H8:J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4EB0-282F-456E-A76B-D5ED01C2D1B1}">
  <sheetPr>
    <tabColor theme="3" tint="-0.249977111117893"/>
  </sheetPr>
  <dimension ref="B2:AC19"/>
  <sheetViews>
    <sheetView workbookViewId="0">
      <selection activeCell="Z12" sqref="Z12"/>
    </sheetView>
  </sheetViews>
  <sheetFormatPr defaultRowHeight="13.2" x14ac:dyDescent="0.25"/>
  <cols>
    <col min="2" max="2" width="13.6640625" customWidth="1"/>
    <col min="3" max="3" width="38.6640625" customWidth="1"/>
    <col min="4" max="4" width="3.33203125" customWidth="1"/>
    <col min="5" max="5" width="15" customWidth="1"/>
    <col min="6" max="6" width="3.33203125" customWidth="1"/>
    <col min="7" max="9" width="9.109375" hidden="1" customWidth="1"/>
    <col min="10" max="10" width="12.88671875" customWidth="1"/>
    <col min="11" max="11" width="5.109375" customWidth="1"/>
  </cols>
  <sheetData>
    <row r="2" spans="2:29" s="5" customFormat="1" ht="28.5" customHeight="1" x14ac:dyDescent="0.3">
      <c r="B2" s="1254" t="s">
        <v>506</v>
      </c>
      <c r="C2" s="1254"/>
      <c r="D2" s="1254"/>
      <c r="E2" s="1254"/>
      <c r="F2" s="1254"/>
      <c r="G2" s="1254"/>
      <c r="H2" s="1254"/>
      <c r="I2" s="1254"/>
      <c r="J2" s="1254"/>
      <c r="K2" s="1254"/>
      <c r="L2" s="1254"/>
      <c r="M2" s="1254"/>
      <c r="N2" s="1254"/>
      <c r="O2" s="1254"/>
      <c r="P2" s="1254"/>
      <c r="Q2" s="1254"/>
      <c r="R2" s="1254"/>
      <c r="S2" s="379"/>
      <c r="T2" s="379"/>
      <c r="U2" s="379"/>
      <c r="V2" s="379"/>
      <c r="W2" s="379"/>
      <c r="X2" s="379"/>
      <c r="Y2" s="379"/>
      <c r="Z2" s="379"/>
      <c r="AA2" s="379"/>
      <c r="AB2" s="379"/>
      <c r="AC2" s="379"/>
    </row>
    <row r="3" spans="2:29" s="5" customFormat="1" ht="14.4" thickBot="1" x14ac:dyDescent="0.35"/>
    <row r="4" spans="2:29" s="380" customFormat="1" ht="22.5" customHeight="1" x14ac:dyDescent="0.3">
      <c r="B4" s="1281" t="s">
        <v>507</v>
      </c>
      <c r="C4" s="1279"/>
      <c r="D4" s="1279"/>
      <c r="E4" s="1279"/>
      <c r="F4" s="1279"/>
      <c r="G4" s="1279"/>
      <c r="H4" s="1279"/>
      <c r="I4" s="1279"/>
      <c r="J4" s="1279"/>
      <c r="K4" s="1279"/>
      <c r="L4" s="1279"/>
      <c r="M4" s="1279"/>
      <c r="N4" s="1279" t="s">
        <v>515</v>
      </c>
      <c r="O4" s="1279"/>
      <c r="P4" s="1279"/>
      <c r="Q4" s="1279"/>
      <c r="R4" s="1280"/>
    </row>
    <row r="5" spans="2:29" s="380" customFormat="1" ht="21.75" customHeight="1" x14ac:dyDescent="0.3">
      <c r="B5" s="381" t="s">
        <v>116</v>
      </c>
      <c r="C5" s="1286" t="s">
        <v>117</v>
      </c>
      <c r="D5" s="1286"/>
      <c r="E5" s="1286"/>
      <c r="F5" s="1286"/>
      <c r="G5" s="1286"/>
      <c r="H5" s="1286"/>
      <c r="I5" s="1286"/>
      <c r="J5" s="1276" t="s">
        <v>118</v>
      </c>
      <c r="K5" s="1276"/>
      <c r="L5" s="1276"/>
      <c r="M5" s="1276"/>
      <c r="N5" s="1282" t="s">
        <v>119</v>
      </c>
      <c r="O5" s="1282"/>
      <c r="P5" s="1282"/>
      <c r="Q5" s="1282"/>
      <c r="R5" s="1283"/>
    </row>
    <row r="6" spans="2:29" s="380" customFormat="1" ht="16.5" customHeight="1" x14ac:dyDescent="0.3">
      <c r="B6" s="382" t="s">
        <v>120</v>
      </c>
      <c r="C6" s="1271" t="s">
        <v>121</v>
      </c>
      <c r="D6" s="1272"/>
      <c r="E6" s="1272"/>
      <c r="F6" s="1272"/>
      <c r="G6" s="1272"/>
      <c r="H6" s="1272"/>
      <c r="I6" s="1273"/>
      <c r="J6" s="1277" t="s">
        <v>118</v>
      </c>
      <c r="K6" s="1277"/>
      <c r="L6" s="1277"/>
      <c r="M6" s="1277"/>
      <c r="N6" s="1284" t="s">
        <v>119</v>
      </c>
      <c r="O6" s="1284"/>
      <c r="P6" s="1284"/>
      <c r="Q6" s="1284"/>
      <c r="R6" s="1285"/>
    </row>
    <row r="7" spans="2:29" s="380" customFormat="1" ht="20.25" customHeight="1" thickBot="1" x14ac:dyDescent="0.35">
      <c r="B7" s="383" t="s">
        <v>122</v>
      </c>
      <c r="C7" s="1278" t="s">
        <v>123</v>
      </c>
      <c r="D7" s="1278"/>
      <c r="E7" s="1278"/>
      <c r="F7" s="1278"/>
      <c r="G7" s="1278"/>
      <c r="H7" s="1278"/>
      <c r="I7" s="1278"/>
      <c r="J7" s="1278" t="s">
        <v>124</v>
      </c>
      <c r="K7" s="1278"/>
      <c r="L7" s="1278"/>
      <c r="M7" s="1278"/>
      <c r="N7" s="1274" t="s">
        <v>125</v>
      </c>
      <c r="O7" s="1274"/>
      <c r="P7" s="1274"/>
      <c r="Q7" s="1274"/>
      <c r="R7" s="1275"/>
    </row>
    <row r="8" spans="2:29" s="5" customFormat="1" ht="13.8" x14ac:dyDescent="0.3"/>
    <row r="9" spans="2:29" s="5" customFormat="1" ht="13.8" x14ac:dyDescent="0.3"/>
    <row r="10" spans="2:29" s="5" customFormat="1" ht="18" x14ac:dyDescent="0.35">
      <c r="B10" s="1270" t="s">
        <v>520</v>
      </c>
      <c r="C10" s="1270"/>
      <c r="D10" s="384" t="s">
        <v>508</v>
      </c>
      <c r="E10" s="385" t="s">
        <v>511</v>
      </c>
      <c r="F10" s="384" t="s">
        <v>508</v>
      </c>
      <c r="G10" s="384"/>
      <c r="H10" s="384"/>
      <c r="I10" s="384"/>
      <c r="J10" s="386">
        <f>173.33*12</f>
        <v>2079.96</v>
      </c>
      <c r="K10" s="384" t="s">
        <v>512</v>
      </c>
    </row>
    <row r="11" spans="2:29" s="5" customFormat="1" ht="18" x14ac:dyDescent="0.35">
      <c r="B11" s="1270" t="s">
        <v>519</v>
      </c>
      <c r="C11" s="1270"/>
      <c r="D11" s="384" t="s">
        <v>508</v>
      </c>
      <c r="E11" s="385" t="s">
        <v>509</v>
      </c>
      <c r="F11" s="384" t="s">
        <v>508</v>
      </c>
      <c r="G11" s="384"/>
      <c r="H11" s="384"/>
      <c r="I11" s="384"/>
      <c r="J11" s="385">
        <f>151.1111*9</f>
        <v>1359.9999</v>
      </c>
      <c r="K11" s="384" t="s">
        <v>512</v>
      </c>
    </row>
    <row r="12" spans="2:29" s="5" customFormat="1" ht="18" x14ac:dyDescent="0.35">
      <c r="B12" s="1270" t="s">
        <v>518</v>
      </c>
      <c r="C12" s="1270"/>
      <c r="D12" s="384" t="s">
        <v>508</v>
      </c>
      <c r="E12" s="385" t="s">
        <v>510</v>
      </c>
      <c r="F12" s="384" t="s">
        <v>508</v>
      </c>
      <c r="G12" s="384"/>
      <c r="H12" s="384"/>
      <c r="I12" s="384"/>
      <c r="J12" s="387">
        <f>151.1111*3</f>
        <v>453.33330000000001</v>
      </c>
      <c r="K12" s="384" t="s">
        <v>512</v>
      </c>
    </row>
    <row r="13" spans="2:29" ht="18" x14ac:dyDescent="0.35">
      <c r="B13" s="1267" t="s">
        <v>517</v>
      </c>
      <c r="C13" s="1267"/>
      <c r="D13" s="384" t="s">
        <v>508</v>
      </c>
      <c r="E13" s="385" t="s">
        <v>513</v>
      </c>
      <c r="F13" s="384" t="s">
        <v>508</v>
      </c>
      <c r="G13" s="384"/>
      <c r="H13" s="384"/>
      <c r="I13" s="384"/>
      <c r="J13" s="387">
        <v>151.11109999999999</v>
      </c>
      <c r="K13" s="384" t="s">
        <v>512</v>
      </c>
      <c r="L13" s="3" t="s">
        <v>516</v>
      </c>
      <c r="M13" s="385">
        <v>173.33</v>
      </c>
      <c r="N13" s="1270" t="s">
        <v>521</v>
      </c>
      <c r="O13" s="1270"/>
      <c r="P13" s="1270"/>
      <c r="Q13" s="1270"/>
    </row>
    <row r="14" spans="2:29" x14ac:dyDescent="0.25">
      <c r="J14" s="28"/>
      <c r="K14" s="28"/>
      <c r="M14" s="1269"/>
      <c r="N14" s="1269"/>
    </row>
    <row r="15" spans="2:29" x14ac:dyDescent="0.25">
      <c r="J15" s="28"/>
      <c r="K15" s="28"/>
      <c r="M15" s="9"/>
      <c r="N15" s="9"/>
    </row>
    <row r="16" spans="2:29" ht="15.75" customHeight="1" x14ac:dyDescent="0.25">
      <c r="B16" s="1268" t="s">
        <v>514</v>
      </c>
      <c r="C16" s="1268"/>
      <c r="D16" s="1268"/>
      <c r="E16" s="1268"/>
      <c r="F16" s="1268"/>
      <c r="G16" s="1268"/>
      <c r="H16" s="1268"/>
      <c r="I16" s="1268"/>
      <c r="J16" s="1268"/>
      <c r="K16" s="1268"/>
      <c r="L16" s="1268"/>
      <c r="M16" s="1268"/>
      <c r="N16" s="1268"/>
      <c r="O16" s="1268"/>
      <c r="P16" s="1268"/>
      <c r="Q16" s="1268"/>
      <c r="R16" s="1268"/>
    </row>
    <row r="17" spans="2:18" ht="8.25" customHeight="1" x14ac:dyDescent="0.25">
      <c r="B17" s="388"/>
      <c r="C17" s="388"/>
      <c r="D17" s="388"/>
      <c r="E17" s="388"/>
      <c r="F17" s="388"/>
      <c r="G17" s="388"/>
      <c r="H17" s="388"/>
      <c r="I17" s="388"/>
      <c r="J17" s="388"/>
      <c r="K17" s="388"/>
      <c r="L17" s="388"/>
      <c r="M17" s="388"/>
      <c r="N17" s="388"/>
      <c r="O17" s="388"/>
      <c r="P17" s="388"/>
      <c r="Q17" s="388"/>
      <c r="R17" s="388"/>
    </row>
    <row r="18" spans="2:18" x14ac:dyDescent="0.25">
      <c r="B18" s="1268" t="s">
        <v>500</v>
      </c>
      <c r="C18" s="1268"/>
      <c r="D18" s="1268"/>
      <c r="E18" s="1268"/>
      <c r="F18" s="1268"/>
      <c r="G18" s="1268"/>
      <c r="H18" s="1268"/>
      <c r="I18" s="1268"/>
      <c r="J18" s="1268"/>
      <c r="K18" s="1268"/>
      <c r="L18" s="1268"/>
      <c r="M18" s="1268"/>
      <c r="N18" s="1268"/>
      <c r="O18" s="1268"/>
      <c r="P18" s="1268"/>
      <c r="Q18" s="1268"/>
      <c r="R18" s="1268"/>
    </row>
    <row r="19" spans="2:18" ht="18.75" customHeight="1" x14ac:dyDescent="0.25">
      <c r="B19" s="1268"/>
      <c r="C19" s="1268"/>
      <c r="D19" s="1268"/>
      <c r="E19" s="1268"/>
      <c r="F19" s="1268"/>
      <c r="G19" s="1268"/>
      <c r="H19" s="1268"/>
      <c r="I19" s="1268"/>
      <c r="J19" s="1268"/>
      <c r="K19" s="1268"/>
      <c r="L19" s="1268"/>
      <c r="M19" s="1268"/>
      <c r="N19" s="1268"/>
      <c r="O19" s="1268"/>
      <c r="P19" s="1268"/>
      <c r="Q19" s="1268"/>
      <c r="R19" s="1268"/>
    </row>
  </sheetData>
  <mergeCells count="20">
    <mergeCell ref="B2:R2"/>
    <mergeCell ref="C6:I6"/>
    <mergeCell ref="B10:C10"/>
    <mergeCell ref="B11:C11"/>
    <mergeCell ref="B12:C12"/>
    <mergeCell ref="N7:R7"/>
    <mergeCell ref="J5:M5"/>
    <mergeCell ref="J6:M6"/>
    <mergeCell ref="J7:M7"/>
    <mergeCell ref="N4:R4"/>
    <mergeCell ref="B4:M4"/>
    <mergeCell ref="N5:R5"/>
    <mergeCell ref="N6:R6"/>
    <mergeCell ref="C7:I7"/>
    <mergeCell ref="C5:I5"/>
    <mergeCell ref="B13:C13"/>
    <mergeCell ref="B18:R19"/>
    <mergeCell ref="B16:R16"/>
    <mergeCell ref="M14:N14"/>
    <mergeCell ref="N13:Q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33"/>
  <sheetViews>
    <sheetView showGridLines="0" workbookViewId="0">
      <selection activeCell="N33" sqref="N33"/>
    </sheetView>
  </sheetViews>
  <sheetFormatPr defaultRowHeight="13.2" x14ac:dyDescent="0.25"/>
  <cols>
    <col min="1" max="1" width="3.33203125" customWidth="1"/>
    <col min="2" max="2" width="10.109375" customWidth="1"/>
    <col min="3" max="3" width="10.88671875" customWidth="1"/>
    <col min="4" max="4" width="5.5546875" customWidth="1"/>
    <col min="5" max="5" width="11.5546875" customWidth="1"/>
    <col min="6" max="6" width="12.5546875" customWidth="1"/>
    <col min="7" max="7" width="4.88671875" customWidth="1"/>
    <col min="8" max="8" width="10.44140625" customWidth="1"/>
    <col min="9" max="9" width="11.33203125" customWidth="1"/>
    <col min="10" max="10" width="4.33203125" customWidth="1"/>
    <col min="11" max="11" width="12.33203125" customWidth="1"/>
    <col min="12" max="12" width="12.6640625" customWidth="1"/>
    <col min="13" max="13" width="4.6640625" customWidth="1"/>
    <col min="14" max="14" width="10.6640625" customWidth="1"/>
    <col min="15" max="15" width="10.33203125" customWidth="1"/>
    <col min="16" max="16" width="4" customWidth="1"/>
    <col min="17" max="17" width="11.6640625" customWidth="1"/>
    <col min="18" max="18" width="11.5546875" customWidth="1"/>
  </cols>
  <sheetData>
    <row r="1" spans="1:18" ht="51.75" customHeight="1" x14ac:dyDescent="0.3">
      <c r="A1" s="1295" t="s">
        <v>476</v>
      </c>
      <c r="B1" s="1296"/>
      <c r="C1" s="1296"/>
      <c r="D1" s="1296"/>
      <c r="E1" s="1296"/>
      <c r="F1" s="1296"/>
      <c r="G1" s="304"/>
      <c r="H1" s="1297" t="s">
        <v>477</v>
      </c>
      <c r="I1" s="1297"/>
      <c r="J1" s="1297"/>
      <c r="K1" s="1297"/>
      <c r="L1" s="1297"/>
      <c r="M1" s="304"/>
      <c r="N1" s="1297" t="s">
        <v>478</v>
      </c>
      <c r="O1" s="1297"/>
      <c r="P1" s="1297"/>
      <c r="Q1" s="1297"/>
      <c r="R1" s="1297"/>
    </row>
    <row r="2" spans="1:18" ht="13.8" thickBot="1" x14ac:dyDescent="0.3">
      <c r="B2" s="1298"/>
      <c r="C2" s="1299"/>
      <c r="D2" s="1299"/>
      <c r="E2" s="1299"/>
      <c r="F2" s="1299"/>
      <c r="G2" s="1299"/>
      <c r="H2" s="1299"/>
      <c r="I2" s="1299"/>
      <c r="J2" s="1299"/>
      <c r="K2" s="1299"/>
      <c r="L2" s="1299"/>
    </row>
    <row r="3" spans="1:18" ht="15" customHeight="1" x14ac:dyDescent="0.25">
      <c r="B3" s="1300" t="s">
        <v>479</v>
      </c>
      <c r="C3" s="1301"/>
      <c r="E3" s="1302" t="s">
        <v>480</v>
      </c>
      <c r="F3" s="1303"/>
      <c r="H3" s="1302" t="s">
        <v>479</v>
      </c>
      <c r="I3" s="1303"/>
      <c r="K3" s="1302" t="s">
        <v>481</v>
      </c>
      <c r="L3" s="1303"/>
      <c r="N3" s="1302" t="s">
        <v>479</v>
      </c>
      <c r="O3" s="1303"/>
      <c r="Q3" s="1302" t="s">
        <v>482</v>
      </c>
      <c r="R3" s="1303"/>
    </row>
    <row r="4" spans="1:18" ht="15" customHeight="1" x14ac:dyDescent="0.25">
      <c r="B4" s="1293" t="s">
        <v>483</v>
      </c>
      <c r="C4" s="1294"/>
      <c r="E4" s="1287" t="s">
        <v>484</v>
      </c>
      <c r="F4" s="1288"/>
      <c r="H4" s="1287" t="s">
        <v>485</v>
      </c>
      <c r="I4" s="1288"/>
      <c r="K4" s="1287" t="s">
        <v>484</v>
      </c>
      <c r="L4" s="1288"/>
      <c r="N4" s="1287" t="s">
        <v>486</v>
      </c>
      <c r="O4" s="1288"/>
      <c r="Q4" s="1287" t="s">
        <v>484</v>
      </c>
      <c r="R4" s="1288"/>
    </row>
    <row r="5" spans="1:18" ht="15" customHeight="1" thickBot="1" x14ac:dyDescent="0.3">
      <c r="B5" s="1289" t="s">
        <v>487</v>
      </c>
      <c r="C5" s="1290"/>
      <c r="E5" s="1291" t="s">
        <v>487</v>
      </c>
      <c r="F5" s="1292"/>
      <c r="H5" s="1291" t="s">
        <v>488</v>
      </c>
      <c r="I5" s="1292"/>
      <c r="K5" s="1291" t="s">
        <v>488</v>
      </c>
      <c r="L5" s="1292"/>
      <c r="N5" s="1291" t="s">
        <v>489</v>
      </c>
      <c r="O5" s="1292"/>
      <c r="Q5" s="1291" t="s">
        <v>489</v>
      </c>
      <c r="R5" s="1292"/>
    </row>
    <row r="6" spans="1:18" ht="24.9" customHeight="1" thickBot="1" x14ac:dyDescent="0.3">
      <c r="A6" s="14"/>
      <c r="B6" s="263" t="s">
        <v>490</v>
      </c>
      <c r="C6" s="264" t="s">
        <v>491</v>
      </c>
      <c r="D6" s="14"/>
      <c r="E6" s="265" t="s">
        <v>491</v>
      </c>
      <c r="F6" s="266" t="s">
        <v>490</v>
      </c>
      <c r="H6" s="267" t="s">
        <v>490</v>
      </c>
      <c r="I6" s="268" t="s">
        <v>492</v>
      </c>
      <c r="K6" s="269" t="s">
        <v>492</v>
      </c>
      <c r="L6" s="270" t="s">
        <v>490</v>
      </c>
      <c r="N6" s="271" t="s">
        <v>490</v>
      </c>
      <c r="O6" s="272" t="s">
        <v>493</v>
      </c>
      <c r="Q6" s="273" t="s">
        <v>493</v>
      </c>
      <c r="R6" s="274" t="s">
        <v>490</v>
      </c>
    </row>
    <row r="7" spans="1:18" x14ac:dyDescent="0.25">
      <c r="A7" s="14"/>
      <c r="B7" s="275">
        <v>1</v>
      </c>
      <c r="C7" s="276">
        <f t="shared" ref="C7:C29" si="0">+B7*E$7</f>
        <v>12</v>
      </c>
      <c r="D7" s="14"/>
      <c r="E7" s="277">
        <v>12</v>
      </c>
      <c r="F7" s="278">
        <f t="shared" ref="F7:F19" si="1">+E7/E$7</f>
        <v>1</v>
      </c>
      <c r="H7" s="275">
        <v>1</v>
      </c>
      <c r="I7" s="279">
        <f>+H7*K$7</f>
        <v>9</v>
      </c>
      <c r="K7" s="277">
        <v>9</v>
      </c>
      <c r="L7" s="278">
        <f>+K7/K$7</f>
        <v>1</v>
      </c>
      <c r="N7" s="275">
        <v>1</v>
      </c>
      <c r="O7" s="279">
        <f>+N7*Q$7</f>
        <v>3</v>
      </c>
      <c r="Q7" s="277">
        <v>3</v>
      </c>
      <c r="R7" s="278">
        <f>+Q7/Q$7</f>
        <v>1</v>
      </c>
    </row>
    <row r="8" spans="1:18" x14ac:dyDescent="0.25">
      <c r="A8" s="14"/>
      <c r="B8" s="280">
        <v>0.95</v>
      </c>
      <c r="C8" s="281">
        <f t="shared" si="0"/>
        <v>11.399999999999999</v>
      </c>
      <c r="D8" s="14"/>
      <c r="E8" s="282">
        <v>11</v>
      </c>
      <c r="F8" s="283">
        <f t="shared" si="1"/>
        <v>0.91666666666666663</v>
      </c>
      <c r="H8" s="284">
        <v>0.95</v>
      </c>
      <c r="I8" s="285">
        <f t="shared" ref="I8:I28" si="2">+H8*K$7</f>
        <v>8.5499999999999989</v>
      </c>
      <c r="K8" s="282">
        <v>8</v>
      </c>
      <c r="L8" s="286">
        <f t="shared" ref="L8:L16" si="3">+K8/K$7</f>
        <v>0.88888888888888884</v>
      </c>
      <c r="N8" s="284">
        <v>0.95</v>
      </c>
      <c r="O8" s="285">
        <f t="shared" ref="O8:O28" si="4">+N8*Q$7</f>
        <v>2.8499999999999996</v>
      </c>
      <c r="Q8" s="282">
        <v>2</v>
      </c>
      <c r="R8" s="286">
        <f>+Q8/Q$7</f>
        <v>0.66666666666666663</v>
      </c>
    </row>
    <row r="9" spans="1:18" x14ac:dyDescent="0.25">
      <c r="A9" s="14"/>
      <c r="B9" s="284">
        <v>0.9</v>
      </c>
      <c r="C9" s="281">
        <f t="shared" si="0"/>
        <v>10.8</v>
      </c>
      <c r="D9" s="14"/>
      <c r="E9" s="282">
        <v>10</v>
      </c>
      <c r="F9" s="283">
        <f t="shared" si="1"/>
        <v>0.83333333333333337</v>
      </c>
      <c r="H9" s="284">
        <v>0.9</v>
      </c>
      <c r="I9" s="285">
        <f t="shared" si="2"/>
        <v>8.1</v>
      </c>
      <c r="K9" s="282">
        <v>7</v>
      </c>
      <c r="L9" s="286">
        <f t="shared" si="3"/>
        <v>0.77777777777777779</v>
      </c>
      <c r="N9" s="284">
        <v>0.9</v>
      </c>
      <c r="O9" s="285">
        <f t="shared" si="4"/>
        <v>2.7</v>
      </c>
      <c r="Q9" s="282">
        <v>1</v>
      </c>
      <c r="R9" s="286">
        <f>+Q9/Q$7</f>
        <v>0.33333333333333331</v>
      </c>
    </row>
    <row r="10" spans="1:18" ht="13.8" thickBot="1" x14ac:dyDescent="0.3">
      <c r="A10" s="14"/>
      <c r="B10" s="284">
        <v>0.85</v>
      </c>
      <c r="C10" s="281">
        <f t="shared" si="0"/>
        <v>10.199999999999999</v>
      </c>
      <c r="D10" s="14"/>
      <c r="E10" s="282">
        <v>9</v>
      </c>
      <c r="F10" s="283">
        <f t="shared" si="1"/>
        <v>0.75</v>
      </c>
      <c r="H10" s="284">
        <v>0.85</v>
      </c>
      <c r="I10" s="285">
        <f t="shared" si="2"/>
        <v>7.6499999999999995</v>
      </c>
      <c r="K10" s="282">
        <v>6</v>
      </c>
      <c r="L10" s="286">
        <f t="shared" si="3"/>
        <v>0.66666666666666663</v>
      </c>
      <c r="N10" s="284">
        <v>0.85</v>
      </c>
      <c r="O10" s="285">
        <f t="shared" si="4"/>
        <v>2.5499999999999998</v>
      </c>
      <c r="Q10" s="287">
        <v>0.5</v>
      </c>
      <c r="R10" s="288">
        <f>+Q10/Q$7</f>
        <v>0.16666666666666666</v>
      </c>
    </row>
    <row r="11" spans="1:18" x14ac:dyDescent="0.25">
      <c r="A11" s="14"/>
      <c r="B11" s="284">
        <v>0.8</v>
      </c>
      <c r="C11" s="281">
        <f t="shared" si="0"/>
        <v>9.6000000000000014</v>
      </c>
      <c r="D11" s="14"/>
      <c r="E11" s="282">
        <v>8</v>
      </c>
      <c r="F11" s="283">
        <f t="shared" si="1"/>
        <v>0.66666666666666663</v>
      </c>
      <c r="H11" s="284">
        <v>0.8</v>
      </c>
      <c r="I11" s="285">
        <f t="shared" si="2"/>
        <v>7.2</v>
      </c>
      <c r="K11" s="282">
        <v>5</v>
      </c>
      <c r="L11" s="286">
        <f t="shared" si="3"/>
        <v>0.55555555555555558</v>
      </c>
      <c r="N11" s="284">
        <v>0.8</v>
      </c>
      <c r="O11" s="285">
        <f t="shared" si="4"/>
        <v>2.4000000000000004</v>
      </c>
    </row>
    <row r="12" spans="1:18" x14ac:dyDescent="0.25">
      <c r="A12" s="14"/>
      <c r="B12" s="284">
        <v>0.75</v>
      </c>
      <c r="C12" s="281">
        <f t="shared" si="0"/>
        <v>9</v>
      </c>
      <c r="D12" s="14"/>
      <c r="E12" s="282">
        <v>7</v>
      </c>
      <c r="F12" s="283">
        <f t="shared" si="1"/>
        <v>0.58333333333333337</v>
      </c>
      <c r="H12" s="284">
        <v>0.75</v>
      </c>
      <c r="I12" s="285">
        <f t="shared" si="2"/>
        <v>6.75</v>
      </c>
      <c r="K12" s="282">
        <v>4</v>
      </c>
      <c r="L12" s="286">
        <f t="shared" si="3"/>
        <v>0.44444444444444442</v>
      </c>
      <c r="N12" s="284">
        <v>0.75</v>
      </c>
      <c r="O12" s="285">
        <f t="shared" si="4"/>
        <v>2.25</v>
      </c>
      <c r="Q12" s="24" t="s">
        <v>494</v>
      </c>
    </row>
    <row r="13" spans="1:18" x14ac:dyDescent="0.25">
      <c r="A13" s="14"/>
      <c r="B13" s="284">
        <v>0.7</v>
      </c>
      <c r="C13" s="281">
        <f t="shared" si="0"/>
        <v>8.3999999999999986</v>
      </c>
      <c r="D13" s="14"/>
      <c r="E13" s="282">
        <v>6</v>
      </c>
      <c r="F13" s="283">
        <f t="shared" si="1"/>
        <v>0.5</v>
      </c>
      <c r="H13" s="284">
        <v>0.7</v>
      </c>
      <c r="I13" s="285">
        <f t="shared" si="2"/>
        <v>6.3</v>
      </c>
      <c r="K13" s="282">
        <v>3</v>
      </c>
      <c r="L13" s="286">
        <f t="shared" si="3"/>
        <v>0.33333333333333331</v>
      </c>
      <c r="N13" s="284">
        <v>0.7</v>
      </c>
      <c r="O13" s="285">
        <f t="shared" si="4"/>
        <v>2.0999999999999996</v>
      </c>
      <c r="Q13" s="289">
        <v>1</v>
      </c>
      <c r="R13" s="290">
        <f>+Q13/Q$7</f>
        <v>0.33333333333333331</v>
      </c>
    </row>
    <row r="14" spans="1:18" x14ac:dyDescent="0.25">
      <c r="A14" s="14"/>
      <c r="B14" s="284">
        <v>0.65</v>
      </c>
      <c r="C14" s="281">
        <f t="shared" si="0"/>
        <v>7.8000000000000007</v>
      </c>
      <c r="D14" s="14"/>
      <c r="E14" s="282">
        <v>5</v>
      </c>
      <c r="F14" s="283">
        <f t="shared" si="1"/>
        <v>0.41666666666666669</v>
      </c>
      <c r="H14" s="284">
        <v>0.65</v>
      </c>
      <c r="I14" s="285">
        <f t="shared" si="2"/>
        <v>5.8500000000000005</v>
      </c>
      <c r="K14" s="282">
        <v>2</v>
      </c>
      <c r="L14" s="286">
        <f t="shared" si="3"/>
        <v>0.22222222222222221</v>
      </c>
      <c r="N14" s="284">
        <v>0.65</v>
      </c>
      <c r="O14" s="285">
        <f t="shared" si="4"/>
        <v>1.9500000000000002</v>
      </c>
    </row>
    <row r="15" spans="1:18" x14ac:dyDescent="0.25">
      <c r="A15" s="14"/>
      <c r="B15" s="284">
        <v>0.6</v>
      </c>
      <c r="C15" s="281">
        <f t="shared" si="0"/>
        <v>7.1999999999999993</v>
      </c>
      <c r="D15" s="14"/>
      <c r="E15" s="282">
        <v>4</v>
      </c>
      <c r="F15" s="283">
        <f t="shared" si="1"/>
        <v>0.33333333333333331</v>
      </c>
      <c r="H15" s="284">
        <v>0.6</v>
      </c>
      <c r="I15" s="285">
        <f t="shared" si="2"/>
        <v>5.3999999999999995</v>
      </c>
      <c r="K15" s="282">
        <v>1</v>
      </c>
      <c r="L15" s="286">
        <f t="shared" si="3"/>
        <v>0.1111111111111111</v>
      </c>
      <c r="N15" s="284">
        <v>0.6</v>
      </c>
      <c r="O15" s="285">
        <f t="shared" si="4"/>
        <v>1.7999999999999998</v>
      </c>
    </row>
    <row r="16" spans="1:18" ht="13.8" thickBot="1" x14ac:dyDescent="0.3">
      <c r="A16" s="14"/>
      <c r="B16" s="284">
        <v>0.55000000000000004</v>
      </c>
      <c r="C16" s="281">
        <f t="shared" si="0"/>
        <v>6.6000000000000005</v>
      </c>
      <c r="D16" s="14"/>
      <c r="E16" s="282">
        <v>3</v>
      </c>
      <c r="F16" s="283">
        <f t="shared" si="1"/>
        <v>0.25</v>
      </c>
      <c r="H16" s="284">
        <v>0.55000000000000004</v>
      </c>
      <c r="I16" s="285">
        <f t="shared" si="2"/>
        <v>4.95</v>
      </c>
      <c r="K16" s="287">
        <v>0.5</v>
      </c>
      <c r="L16" s="288">
        <f t="shared" si="3"/>
        <v>5.5555555555555552E-2</v>
      </c>
      <c r="N16" s="284">
        <v>0.55000000000000004</v>
      </c>
      <c r="O16" s="285">
        <f t="shared" si="4"/>
        <v>1.6500000000000001</v>
      </c>
    </row>
    <row r="17" spans="1:18" x14ac:dyDescent="0.25">
      <c r="A17" s="14"/>
      <c r="B17" s="284">
        <v>0.5</v>
      </c>
      <c r="C17" s="281">
        <f t="shared" si="0"/>
        <v>6</v>
      </c>
      <c r="D17" s="14"/>
      <c r="E17" s="282">
        <v>2</v>
      </c>
      <c r="F17" s="283">
        <f t="shared" si="1"/>
        <v>0.16666666666666666</v>
      </c>
      <c r="H17" s="284">
        <v>0.5</v>
      </c>
      <c r="I17" s="285">
        <f t="shared" si="2"/>
        <v>4.5</v>
      </c>
      <c r="N17" s="284">
        <v>0.5</v>
      </c>
      <c r="O17" s="285">
        <f t="shared" si="4"/>
        <v>1.5</v>
      </c>
    </row>
    <row r="18" spans="1:18" x14ac:dyDescent="0.25">
      <c r="A18" s="14"/>
      <c r="B18" s="284">
        <v>0.45</v>
      </c>
      <c r="C18" s="281">
        <f t="shared" si="0"/>
        <v>5.4</v>
      </c>
      <c r="D18" s="14"/>
      <c r="E18" s="282">
        <v>1</v>
      </c>
      <c r="F18" s="283">
        <f t="shared" si="1"/>
        <v>8.3333333333333329E-2</v>
      </c>
      <c r="H18" s="284">
        <v>0.45</v>
      </c>
      <c r="I18" s="285">
        <f t="shared" si="2"/>
        <v>4.05</v>
      </c>
      <c r="K18" s="24" t="s">
        <v>495</v>
      </c>
      <c r="N18" s="284">
        <v>0.45</v>
      </c>
      <c r="O18" s="285">
        <f t="shared" si="4"/>
        <v>1.35</v>
      </c>
    </row>
    <row r="19" spans="1:18" ht="13.8" thickBot="1" x14ac:dyDescent="0.3">
      <c r="A19" s="14"/>
      <c r="B19" s="284">
        <v>0.4</v>
      </c>
      <c r="C19" s="281">
        <f t="shared" si="0"/>
        <v>4.8000000000000007</v>
      </c>
      <c r="D19" s="14"/>
      <c r="E19" s="287">
        <v>0.5</v>
      </c>
      <c r="F19" s="291">
        <f t="shared" si="1"/>
        <v>4.1666666666666664E-2</v>
      </c>
      <c r="H19" s="284">
        <v>0.4</v>
      </c>
      <c r="I19" s="285">
        <f t="shared" si="2"/>
        <v>3.6</v>
      </c>
      <c r="K19" s="292">
        <v>2.7</v>
      </c>
      <c r="L19" s="290">
        <f>+K19/K$7</f>
        <v>0.30000000000000004</v>
      </c>
      <c r="N19" s="284">
        <v>0.4</v>
      </c>
      <c r="O19" s="285">
        <f t="shared" si="4"/>
        <v>1.2000000000000002</v>
      </c>
    </row>
    <row r="20" spans="1:18" x14ac:dyDescent="0.25">
      <c r="A20" s="14"/>
      <c r="B20" s="284">
        <v>0.35</v>
      </c>
      <c r="C20" s="281">
        <f t="shared" si="0"/>
        <v>4.1999999999999993</v>
      </c>
      <c r="D20" s="14"/>
      <c r="E20" s="14"/>
      <c r="F20" s="14"/>
      <c r="H20" s="284">
        <v>0.35</v>
      </c>
      <c r="I20" s="285">
        <f t="shared" si="2"/>
        <v>3.15</v>
      </c>
      <c r="N20" s="284">
        <v>0.35</v>
      </c>
      <c r="O20" s="285">
        <f t="shared" si="4"/>
        <v>1.0499999999999998</v>
      </c>
    </row>
    <row r="21" spans="1:18" x14ac:dyDescent="0.25">
      <c r="A21" s="14"/>
      <c r="B21" s="284">
        <v>0.3</v>
      </c>
      <c r="C21" s="281">
        <f t="shared" si="0"/>
        <v>3.5999999999999996</v>
      </c>
      <c r="D21" s="14"/>
      <c r="E21" s="24" t="s">
        <v>496</v>
      </c>
      <c r="H21" s="284">
        <v>0.3</v>
      </c>
      <c r="I21" s="285">
        <f t="shared" si="2"/>
        <v>2.6999999999999997</v>
      </c>
      <c r="N21" s="284">
        <v>0.3</v>
      </c>
      <c r="O21" s="285">
        <f t="shared" si="4"/>
        <v>0.89999999999999991</v>
      </c>
    </row>
    <row r="22" spans="1:18" x14ac:dyDescent="0.25">
      <c r="A22" s="14"/>
      <c r="B22" s="284">
        <v>0.25</v>
      </c>
      <c r="C22" s="281">
        <f t="shared" si="0"/>
        <v>3</v>
      </c>
      <c r="D22" s="14"/>
      <c r="E22" s="293">
        <v>0</v>
      </c>
      <c r="F22" s="290">
        <f>+E22/E$7</f>
        <v>0</v>
      </c>
      <c r="H22" s="284">
        <v>0.25</v>
      </c>
      <c r="I22" s="285">
        <f t="shared" si="2"/>
        <v>2.25</v>
      </c>
      <c r="N22" s="284">
        <v>0.25</v>
      </c>
      <c r="O22" s="285">
        <f t="shared" si="4"/>
        <v>0.75</v>
      </c>
    </row>
    <row r="23" spans="1:18" x14ac:dyDescent="0.25">
      <c r="A23" s="14"/>
      <c r="B23" s="284">
        <v>0.2</v>
      </c>
      <c r="C23" s="281">
        <f t="shared" si="0"/>
        <v>2.4000000000000004</v>
      </c>
      <c r="D23" s="14"/>
      <c r="H23" s="284">
        <v>0.2</v>
      </c>
      <c r="I23" s="285">
        <f t="shared" si="2"/>
        <v>1.8</v>
      </c>
      <c r="N23" s="284">
        <v>0.2</v>
      </c>
      <c r="O23" s="285">
        <f t="shared" si="4"/>
        <v>0.60000000000000009</v>
      </c>
    </row>
    <row r="24" spans="1:18" x14ac:dyDescent="0.25">
      <c r="A24" s="14"/>
      <c r="B24" s="284">
        <v>0.15</v>
      </c>
      <c r="C24" s="281">
        <f t="shared" si="0"/>
        <v>1.7999999999999998</v>
      </c>
      <c r="D24" s="14"/>
      <c r="H24" s="284">
        <v>0.15</v>
      </c>
      <c r="I24" s="285">
        <f t="shared" si="2"/>
        <v>1.3499999999999999</v>
      </c>
      <c r="N24" s="284">
        <v>0.15</v>
      </c>
      <c r="O24" s="285">
        <f t="shared" si="4"/>
        <v>0.44999999999999996</v>
      </c>
    </row>
    <row r="25" spans="1:18" x14ac:dyDescent="0.25">
      <c r="A25" s="14"/>
      <c r="B25" s="284">
        <v>0.1</v>
      </c>
      <c r="C25" s="281">
        <f t="shared" si="0"/>
        <v>1.2000000000000002</v>
      </c>
      <c r="D25" s="14"/>
      <c r="H25" s="284">
        <v>0.1</v>
      </c>
      <c r="I25" s="285">
        <f t="shared" si="2"/>
        <v>0.9</v>
      </c>
      <c r="N25" s="284">
        <v>0.1</v>
      </c>
      <c r="O25" s="285">
        <f t="shared" si="4"/>
        <v>0.30000000000000004</v>
      </c>
    </row>
    <row r="26" spans="1:18" x14ac:dyDescent="0.25">
      <c r="A26" s="14"/>
      <c r="B26" s="284">
        <v>0.08</v>
      </c>
      <c r="C26" s="281">
        <f t="shared" si="0"/>
        <v>0.96</v>
      </c>
      <c r="D26" s="14"/>
      <c r="H26" s="284">
        <v>0.08</v>
      </c>
      <c r="I26" s="285">
        <f t="shared" si="2"/>
        <v>0.72</v>
      </c>
      <c r="N26" s="284">
        <v>0.08</v>
      </c>
      <c r="O26" s="285">
        <f t="shared" si="4"/>
        <v>0.24</v>
      </c>
    </row>
    <row r="27" spans="1:18" x14ac:dyDescent="0.25">
      <c r="A27" s="14"/>
      <c r="B27" s="284">
        <v>0.05</v>
      </c>
      <c r="C27" s="281">
        <f t="shared" si="0"/>
        <v>0.60000000000000009</v>
      </c>
      <c r="D27" s="14"/>
      <c r="H27" s="284">
        <v>0.05</v>
      </c>
      <c r="I27" s="285">
        <f t="shared" si="2"/>
        <v>0.45</v>
      </c>
      <c r="N27" s="284">
        <v>0.05</v>
      </c>
      <c r="O27" s="285">
        <f t="shared" si="4"/>
        <v>0.15000000000000002</v>
      </c>
      <c r="Q27" s="14"/>
      <c r="R27" s="14"/>
    </row>
    <row r="28" spans="1:18" x14ac:dyDescent="0.25">
      <c r="A28" s="14"/>
      <c r="B28" s="284">
        <v>0.03</v>
      </c>
      <c r="C28" s="281">
        <f t="shared" si="0"/>
        <v>0.36</v>
      </c>
      <c r="D28" s="14"/>
      <c r="H28" s="284">
        <v>0.03</v>
      </c>
      <c r="I28" s="285">
        <f t="shared" si="2"/>
        <v>0.27</v>
      </c>
      <c r="N28" s="284">
        <v>0.03</v>
      </c>
      <c r="O28" s="285">
        <f t="shared" si="4"/>
        <v>0.09</v>
      </c>
    </row>
    <row r="29" spans="1:18" ht="13.8" thickBot="1" x14ac:dyDescent="0.3">
      <c r="A29" s="14"/>
      <c r="B29" s="294">
        <v>0.02</v>
      </c>
      <c r="C29" s="295">
        <f t="shared" si="0"/>
        <v>0.24</v>
      </c>
      <c r="D29" s="14"/>
      <c r="H29" s="294">
        <v>0.02</v>
      </c>
      <c r="I29" s="296">
        <f>+H29*K$7</f>
        <v>0.18</v>
      </c>
      <c r="K29" s="14"/>
      <c r="L29" s="14"/>
      <c r="N29" s="294">
        <v>0.02</v>
      </c>
      <c r="O29" s="296">
        <f>+N29*Q$7</f>
        <v>0.06</v>
      </c>
    </row>
    <row r="30" spans="1:18" x14ac:dyDescent="0.25">
      <c r="A30" s="14"/>
      <c r="B30" s="297"/>
      <c r="C30" s="298"/>
      <c r="D30" s="14"/>
      <c r="H30" s="297"/>
      <c r="I30" s="299"/>
      <c r="K30" s="14"/>
      <c r="L30" s="14"/>
      <c r="N30" s="297"/>
      <c r="O30" s="299"/>
    </row>
    <row r="31" spans="1:18" x14ac:dyDescent="0.25">
      <c r="A31" s="14"/>
      <c r="B31" s="14"/>
      <c r="C31" s="14"/>
      <c r="D31" s="14"/>
      <c r="H31" s="24" t="s">
        <v>497</v>
      </c>
      <c r="N31" s="24" t="s">
        <v>498</v>
      </c>
    </row>
    <row r="32" spans="1:18" x14ac:dyDescent="0.25">
      <c r="B32" s="24" t="s">
        <v>499</v>
      </c>
      <c r="H32" s="300">
        <v>0.3</v>
      </c>
      <c r="I32" s="301">
        <f>+H32*K$7</f>
        <v>2.6999999999999997</v>
      </c>
      <c r="N32" s="302">
        <v>0.15</v>
      </c>
      <c r="O32" s="301">
        <f>+N32*Q$7</f>
        <v>0.44999999999999996</v>
      </c>
    </row>
    <row r="33" spans="2:18" s="14" customFormat="1" x14ac:dyDescent="0.25">
      <c r="B33" s="303">
        <v>0</v>
      </c>
      <c r="C33" s="301">
        <f>+B33*E$7</f>
        <v>0</v>
      </c>
      <c r="H33"/>
      <c r="I33"/>
      <c r="K33"/>
      <c r="L33"/>
      <c r="Q33"/>
      <c r="R33"/>
    </row>
  </sheetData>
  <mergeCells count="22">
    <mergeCell ref="A1:F1"/>
    <mergeCell ref="H1:L1"/>
    <mergeCell ref="N1:R1"/>
    <mergeCell ref="B2:L2"/>
    <mergeCell ref="B3:C3"/>
    <mergeCell ref="E3:F3"/>
    <mergeCell ref="H3:I3"/>
    <mergeCell ref="K3:L3"/>
    <mergeCell ref="N3:O3"/>
    <mergeCell ref="Q3:R3"/>
    <mergeCell ref="H4:I4"/>
    <mergeCell ref="K4:L4"/>
    <mergeCell ref="N4:O4"/>
    <mergeCell ref="Q4:R4"/>
    <mergeCell ref="B5:C5"/>
    <mergeCell ref="E5:F5"/>
    <mergeCell ref="H5:I5"/>
    <mergeCell ref="K5:L5"/>
    <mergeCell ref="N5:O5"/>
    <mergeCell ref="Q5:R5"/>
    <mergeCell ref="B4:C4"/>
    <mergeCell ref="E4: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8000"/>
    <pageSetUpPr fitToPage="1"/>
  </sheetPr>
  <dimension ref="A1:Q147"/>
  <sheetViews>
    <sheetView showGridLines="0" workbookViewId="0">
      <selection activeCell="F110" sqref="F110"/>
    </sheetView>
  </sheetViews>
  <sheetFormatPr defaultColWidth="9.109375" defaultRowHeight="15" x14ac:dyDescent="0.25"/>
  <cols>
    <col min="1" max="1" width="2.88671875" style="190" customWidth="1"/>
    <col min="2" max="2" width="4" style="190" customWidth="1"/>
    <col min="3" max="3" width="10.109375" style="190" customWidth="1"/>
    <col min="4" max="4" width="69.44140625" style="190" customWidth="1"/>
    <col min="5" max="5" width="7.109375" style="190" customWidth="1"/>
    <col min="6" max="6" width="16.109375" style="190" customWidth="1"/>
    <col min="7" max="7" width="14.5546875" style="190" customWidth="1"/>
    <col min="8" max="8" width="15.109375" style="190" customWidth="1"/>
    <col min="9" max="9" width="18.88671875" style="190" customWidth="1"/>
    <col min="10" max="10" width="7.5546875" style="190" customWidth="1"/>
    <col min="11" max="11" width="8.6640625" style="190" customWidth="1"/>
    <col min="12" max="12" width="8" style="190" customWidth="1"/>
    <col min="13" max="13" width="12.109375" style="190" customWidth="1"/>
    <col min="14" max="14" width="18.109375" style="190" customWidth="1"/>
    <col min="15" max="15" width="9" style="190" customWidth="1"/>
    <col min="16" max="16" width="8" style="190" customWidth="1"/>
    <col min="17" max="16384" width="9.109375" style="190"/>
  </cols>
  <sheetData>
    <row r="1" spans="1:17" x14ac:dyDescent="0.25">
      <c r="A1" s="256"/>
      <c r="B1" s="257"/>
      <c r="C1" s="257"/>
      <c r="D1" s="257"/>
      <c r="E1" s="257"/>
      <c r="F1" s="257"/>
      <c r="G1" s="257"/>
      <c r="H1" s="257"/>
      <c r="I1" s="257"/>
      <c r="J1" s="257"/>
      <c r="K1" s="257"/>
      <c r="L1" s="257"/>
      <c r="M1" s="257"/>
      <c r="N1" s="257"/>
      <c r="O1" s="257"/>
      <c r="P1" s="258"/>
    </row>
    <row r="2" spans="1:17" s="11" customFormat="1" ht="31.5" customHeight="1" x14ac:dyDescent="0.25">
      <c r="A2" s="1307" t="s">
        <v>469</v>
      </c>
      <c r="B2" s="1308"/>
      <c r="C2" s="1308"/>
      <c r="D2" s="1308"/>
      <c r="E2" s="1308"/>
      <c r="F2" s="1308"/>
      <c r="G2" s="259"/>
      <c r="H2" s="259"/>
      <c r="I2" s="259"/>
      <c r="J2" s="259"/>
      <c r="K2" s="259"/>
      <c r="L2" s="259"/>
      <c r="M2" s="259"/>
      <c r="N2" s="1309" t="s">
        <v>141</v>
      </c>
      <c r="O2" s="1309"/>
      <c r="P2" s="1310"/>
      <c r="Q2" s="7"/>
    </row>
    <row r="3" spans="1:17" s="8" customFormat="1" ht="24" customHeight="1" x14ac:dyDescent="0.25">
      <c r="A3" s="1304" t="s">
        <v>470</v>
      </c>
      <c r="B3" s="1305"/>
      <c r="C3" s="1305"/>
      <c r="D3" s="1305"/>
      <c r="E3" s="1305"/>
      <c r="F3" s="1305"/>
      <c r="G3" s="1305"/>
      <c r="H3" s="1305"/>
      <c r="I3" s="1305"/>
      <c r="J3" s="1305"/>
      <c r="K3" s="1305"/>
      <c r="L3" s="1305"/>
      <c r="M3" s="1305"/>
      <c r="N3" s="1305"/>
      <c r="O3" s="1305"/>
      <c r="P3" s="1306"/>
      <c r="Q3" s="10"/>
    </row>
    <row r="4" spans="1:17" x14ac:dyDescent="0.25">
      <c r="A4" s="260"/>
      <c r="B4" s="261"/>
      <c r="C4" s="261"/>
      <c r="D4" s="261"/>
      <c r="E4" s="261"/>
      <c r="F4" s="261"/>
      <c r="G4" s="261"/>
      <c r="H4" s="261"/>
      <c r="I4" s="261"/>
      <c r="J4" s="261"/>
      <c r="K4" s="261"/>
      <c r="L4" s="261"/>
      <c r="M4" s="261"/>
      <c r="N4" s="261"/>
      <c r="O4" s="261"/>
      <c r="P4" s="262"/>
    </row>
    <row r="5" spans="1:17" s="231" customFormat="1" ht="15" customHeight="1" thickBot="1" x14ac:dyDescent="0.3">
      <c r="A5" s="253"/>
      <c r="B5" s="254" t="s">
        <v>165</v>
      </c>
      <c r="C5" s="255" t="s">
        <v>166</v>
      </c>
      <c r="D5" s="255" t="s">
        <v>167</v>
      </c>
      <c r="E5" s="255" t="s">
        <v>168</v>
      </c>
      <c r="F5" s="255" t="s">
        <v>169</v>
      </c>
      <c r="G5" s="255" t="s">
        <v>170</v>
      </c>
      <c r="H5" s="255" t="s">
        <v>171</v>
      </c>
      <c r="I5" s="255" t="s">
        <v>172</v>
      </c>
      <c r="J5" s="255" t="s">
        <v>173</v>
      </c>
      <c r="K5" s="255" t="s">
        <v>174</v>
      </c>
      <c r="L5" s="255" t="s">
        <v>175</v>
      </c>
      <c r="M5" s="255" t="s">
        <v>176</v>
      </c>
      <c r="N5" s="255" t="s">
        <v>177</v>
      </c>
      <c r="O5" s="255" t="s">
        <v>178</v>
      </c>
      <c r="P5" s="255" t="s">
        <v>179</v>
      </c>
    </row>
    <row r="6" spans="1:17" ht="33.75" customHeight="1" thickBot="1" x14ac:dyDescent="0.3">
      <c r="A6" s="221">
        <v>1</v>
      </c>
      <c r="B6" s="222"/>
      <c r="C6" s="223" t="s">
        <v>180</v>
      </c>
      <c r="D6" s="223" t="s">
        <v>181</v>
      </c>
      <c r="E6" s="223" t="s">
        <v>182</v>
      </c>
      <c r="F6" s="222" t="s">
        <v>183</v>
      </c>
      <c r="G6" s="222" t="s">
        <v>184</v>
      </c>
      <c r="H6" s="223" t="s">
        <v>185</v>
      </c>
      <c r="I6" s="223" t="s">
        <v>186</v>
      </c>
      <c r="J6" s="222" t="s">
        <v>187</v>
      </c>
      <c r="K6" s="222" t="s">
        <v>188</v>
      </c>
      <c r="L6" s="222" t="s">
        <v>189</v>
      </c>
      <c r="M6" s="222" t="s">
        <v>190</v>
      </c>
      <c r="N6" s="223" t="s">
        <v>191</v>
      </c>
      <c r="O6" s="222"/>
      <c r="P6" s="224"/>
    </row>
    <row r="7" spans="1:17" ht="13.5" customHeight="1" x14ac:dyDescent="0.25">
      <c r="A7" s="213">
        <v>2</v>
      </c>
      <c r="B7" s="229">
        <v>1</v>
      </c>
      <c r="C7" s="215" t="s">
        <v>192</v>
      </c>
      <c r="D7" s="226" t="s">
        <v>193</v>
      </c>
      <c r="E7" s="214">
        <v>1</v>
      </c>
      <c r="F7" s="217">
        <v>22.26</v>
      </c>
      <c r="G7" s="217">
        <v>36.69</v>
      </c>
      <c r="H7" s="218">
        <v>46300.800000000003</v>
      </c>
      <c r="I7" s="218">
        <v>76315.199999999997</v>
      </c>
      <c r="J7" s="214">
        <v>1001</v>
      </c>
      <c r="K7" s="219">
        <v>0.18</v>
      </c>
      <c r="L7" s="214">
        <v>5</v>
      </c>
      <c r="M7" s="214">
        <v>601300</v>
      </c>
      <c r="N7" s="215" t="s">
        <v>194</v>
      </c>
      <c r="O7" s="220"/>
      <c r="P7" s="220"/>
    </row>
    <row r="8" spans="1:17" ht="13.5" customHeight="1" x14ac:dyDescent="0.25">
      <c r="A8" s="192">
        <v>3</v>
      </c>
      <c r="B8" s="193">
        <v>2</v>
      </c>
      <c r="C8" s="194" t="s">
        <v>195</v>
      </c>
      <c r="D8" s="195" t="s">
        <v>196</v>
      </c>
      <c r="E8" s="196">
        <v>2</v>
      </c>
      <c r="F8" s="197">
        <v>36.700000000000003</v>
      </c>
      <c r="G8" s="197">
        <v>48.07</v>
      </c>
      <c r="H8" s="198">
        <v>76336</v>
      </c>
      <c r="I8" s="198">
        <v>99985.600000000006</v>
      </c>
      <c r="J8" s="196">
        <v>1001</v>
      </c>
      <c r="K8" s="199">
        <v>0.18</v>
      </c>
      <c r="L8" s="196">
        <v>5</v>
      </c>
      <c r="M8" s="196">
        <v>601300</v>
      </c>
      <c r="N8" s="194" t="s">
        <v>194</v>
      </c>
      <c r="O8" s="189"/>
      <c r="P8" s="189"/>
    </row>
    <row r="9" spans="1:17" ht="13.5" customHeight="1" x14ac:dyDescent="0.25">
      <c r="A9" s="192">
        <v>4</v>
      </c>
      <c r="B9" s="193">
        <v>3</v>
      </c>
      <c r="C9" s="194" t="s">
        <v>197</v>
      </c>
      <c r="D9" s="195" t="s">
        <v>198</v>
      </c>
      <c r="E9" s="196">
        <v>3</v>
      </c>
      <c r="F9" s="197">
        <v>48.08</v>
      </c>
      <c r="G9" s="197">
        <v>57.7</v>
      </c>
      <c r="H9" s="198">
        <v>100006.39999999999</v>
      </c>
      <c r="I9" s="198">
        <v>120016</v>
      </c>
      <c r="J9" s="196">
        <v>1001</v>
      </c>
      <c r="K9" s="199">
        <v>0.18</v>
      </c>
      <c r="L9" s="196">
        <v>5</v>
      </c>
      <c r="M9" s="196">
        <v>601300</v>
      </c>
      <c r="N9" s="194" t="s">
        <v>194</v>
      </c>
      <c r="O9" s="189"/>
      <c r="P9" s="189"/>
    </row>
    <row r="10" spans="1:17" ht="13.5" customHeight="1" x14ac:dyDescent="0.25">
      <c r="A10" s="192">
        <v>5</v>
      </c>
      <c r="B10" s="193">
        <v>4</v>
      </c>
      <c r="C10" s="194" t="s">
        <v>199</v>
      </c>
      <c r="D10" s="191" t="s">
        <v>200</v>
      </c>
      <c r="E10" s="196">
        <v>0</v>
      </c>
      <c r="F10" s="811">
        <v>16.899999999999999</v>
      </c>
      <c r="G10" s="197">
        <v>18.350000000000001</v>
      </c>
      <c r="H10" s="198">
        <v>34320</v>
      </c>
      <c r="I10" s="198">
        <v>38168</v>
      </c>
      <c r="J10" s="196">
        <v>1001</v>
      </c>
      <c r="K10" s="199">
        <v>0.18</v>
      </c>
      <c r="L10" s="196">
        <v>5</v>
      </c>
      <c r="M10" s="196">
        <v>601300</v>
      </c>
      <c r="N10" s="194" t="s">
        <v>194</v>
      </c>
      <c r="O10" s="189"/>
      <c r="P10" s="189"/>
    </row>
    <row r="11" spans="1:17" ht="13.5" customHeight="1" x14ac:dyDescent="0.25">
      <c r="A11" s="192">
        <v>6</v>
      </c>
      <c r="B11" s="193">
        <v>5</v>
      </c>
      <c r="C11" s="194" t="s">
        <v>201</v>
      </c>
      <c r="D11" s="191" t="s">
        <v>202</v>
      </c>
      <c r="E11" s="196">
        <v>1</v>
      </c>
      <c r="F11" s="197">
        <v>18.36</v>
      </c>
      <c r="G11" s="197">
        <v>19.79</v>
      </c>
      <c r="H11" s="198">
        <v>38188.800000000003</v>
      </c>
      <c r="I11" s="198">
        <v>41163.199999999997</v>
      </c>
      <c r="J11" s="196">
        <v>1001</v>
      </c>
      <c r="K11" s="199">
        <v>0.18</v>
      </c>
      <c r="L11" s="196">
        <v>5</v>
      </c>
      <c r="M11" s="196">
        <v>601300</v>
      </c>
      <c r="N11" s="194" t="s">
        <v>194</v>
      </c>
      <c r="O11" s="189"/>
      <c r="P11" s="189"/>
    </row>
    <row r="12" spans="1:17" ht="13.5" customHeight="1" x14ac:dyDescent="0.25">
      <c r="A12" s="192">
        <v>7</v>
      </c>
      <c r="B12" s="193">
        <v>6</v>
      </c>
      <c r="C12" s="194" t="s">
        <v>203</v>
      </c>
      <c r="D12" s="191" t="s">
        <v>204</v>
      </c>
      <c r="E12" s="196">
        <v>2</v>
      </c>
      <c r="F12" s="197">
        <v>19.8</v>
      </c>
      <c r="G12" s="197">
        <v>24.24</v>
      </c>
      <c r="H12" s="198">
        <v>41184</v>
      </c>
      <c r="I12" s="198">
        <v>50419.199999999997</v>
      </c>
      <c r="J12" s="196">
        <v>1001</v>
      </c>
      <c r="K12" s="199">
        <v>0.18</v>
      </c>
      <c r="L12" s="196">
        <v>5</v>
      </c>
      <c r="M12" s="196">
        <v>601300</v>
      </c>
      <c r="N12" s="194" t="s">
        <v>194</v>
      </c>
      <c r="O12" s="189"/>
      <c r="P12" s="189"/>
    </row>
    <row r="13" spans="1:17" ht="13.5" customHeight="1" x14ac:dyDescent="0.25">
      <c r="A13" s="192">
        <v>8</v>
      </c>
      <c r="B13" s="193">
        <v>7</v>
      </c>
      <c r="C13" s="194" t="s">
        <v>205</v>
      </c>
      <c r="D13" s="191" t="s">
        <v>206</v>
      </c>
      <c r="E13" s="196">
        <v>3</v>
      </c>
      <c r="F13" s="197">
        <v>24.25</v>
      </c>
      <c r="G13" s="197">
        <v>33.92</v>
      </c>
      <c r="H13" s="198">
        <v>50440</v>
      </c>
      <c r="I13" s="198">
        <v>70553.600000000006</v>
      </c>
      <c r="J13" s="196">
        <v>1001</v>
      </c>
      <c r="K13" s="199">
        <v>0.18</v>
      </c>
      <c r="L13" s="196">
        <v>5</v>
      </c>
      <c r="M13" s="196">
        <v>601300</v>
      </c>
      <c r="N13" s="194" t="s">
        <v>194</v>
      </c>
      <c r="O13" s="189"/>
      <c r="P13" s="189"/>
    </row>
    <row r="14" spans="1:17" ht="13.5" customHeight="1" x14ac:dyDescent="0.25">
      <c r="A14" s="192">
        <v>9</v>
      </c>
      <c r="B14" s="193">
        <v>8</v>
      </c>
      <c r="C14" s="194" t="s">
        <v>207</v>
      </c>
      <c r="D14" s="191" t="s">
        <v>208</v>
      </c>
      <c r="E14" s="196">
        <v>4</v>
      </c>
      <c r="F14" s="197">
        <v>33.93</v>
      </c>
      <c r="G14" s="197">
        <v>38.159999999999997</v>
      </c>
      <c r="H14" s="198">
        <v>70574.399999999994</v>
      </c>
      <c r="I14" s="198">
        <v>79372.800000000003</v>
      </c>
      <c r="J14" s="196">
        <v>1001</v>
      </c>
      <c r="K14" s="199">
        <v>0.18</v>
      </c>
      <c r="L14" s="196">
        <v>5</v>
      </c>
      <c r="M14" s="196">
        <v>601300</v>
      </c>
      <c r="N14" s="194" t="s">
        <v>194</v>
      </c>
      <c r="O14" s="189"/>
      <c r="P14" s="189"/>
    </row>
    <row r="15" spans="1:17" ht="13.5" customHeight="1" x14ac:dyDescent="0.25">
      <c r="A15" s="192">
        <v>10</v>
      </c>
      <c r="B15" s="193">
        <v>9</v>
      </c>
      <c r="C15" s="194" t="s">
        <v>209</v>
      </c>
      <c r="D15" s="191" t="s">
        <v>210</v>
      </c>
      <c r="E15" s="196">
        <v>5</v>
      </c>
      <c r="F15" s="197">
        <v>38.17</v>
      </c>
      <c r="G15" s="197">
        <v>44.1</v>
      </c>
      <c r="H15" s="198">
        <v>79393.600000000006</v>
      </c>
      <c r="I15" s="198">
        <v>91728</v>
      </c>
      <c r="J15" s="196">
        <v>1001</v>
      </c>
      <c r="K15" s="199">
        <v>0.18</v>
      </c>
      <c r="L15" s="196">
        <v>5</v>
      </c>
      <c r="M15" s="196">
        <v>601300</v>
      </c>
      <c r="N15" s="194" t="s">
        <v>194</v>
      </c>
      <c r="O15" s="189"/>
      <c r="P15" s="189"/>
    </row>
    <row r="16" spans="1:17" ht="13.5" customHeight="1" x14ac:dyDescent="0.25">
      <c r="A16" s="192">
        <v>11</v>
      </c>
      <c r="B16" s="193">
        <v>10</v>
      </c>
      <c r="C16" s="194" t="s">
        <v>211</v>
      </c>
      <c r="D16" s="191" t="s">
        <v>212</v>
      </c>
      <c r="E16" s="196">
        <v>6</v>
      </c>
      <c r="F16" s="197">
        <v>44.11</v>
      </c>
      <c r="G16" s="197">
        <v>51.94</v>
      </c>
      <c r="H16" s="198">
        <v>91748.800000000003</v>
      </c>
      <c r="I16" s="198">
        <v>108035.2</v>
      </c>
      <c r="J16" s="196">
        <v>1001</v>
      </c>
      <c r="K16" s="199">
        <v>0.18</v>
      </c>
      <c r="L16" s="196">
        <v>5</v>
      </c>
      <c r="M16" s="196">
        <v>601300</v>
      </c>
      <c r="N16" s="194" t="s">
        <v>194</v>
      </c>
      <c r="O16" s="189"/>
      <c r="P16" s="189"/>
    </row>
    <row r="17" spans="1:16" s="207" customFormat="1" ht="13.5" customHeight="1" x14ac:dyDescent="0.25">
      <c r="A17" s="202">
        <v>12</v>
      </c>
      <c r="B17" s="227">
        <v>11</v>
      </c>
      <c r="C17" s="204" t="s">
        <v>213</v>
      </c>
      <c r="D17" s="205" t="s">
        <v>465</v>
      </c>
      <c r="E17" s="203">
        <v>1</v>
      </c>
      <c r="F17" s="208">
        <v>33.92</v>
      </c>
      <c r="G17" s="208">
        <v>50.96</v>
      </c>
      <c r="H17" s="209">
        <v>70553.600000000006</v>
      </c>
      <c r="I17" s="209">
        <v>105996.8</v>
      </c>
      <c r="J17" s="203">
        <v>1001</v>
      </c>
      <c r="K17" s="210">
        <v>0.18</v>
      </c>
      <c r="L17" s="228">
        <v>1.2</v>
      </c>
      <c r="M17" s="203">
        <v>601201</v>
      </c>
      <c r="N17" s="204" t="s">
        <v>214</v>
      </c>
      <c r="O17" s="211"/>
      <c r="P17" s="211"/>
    </row>
    <row r="18" spans="1:16" s="207" customFormat="1" ht="13.5" customHeight="1" x14ac:dyDescent="0.25">
      <c r="A18" s="202">
        <v>13</v>
      </c>
      <c r="B18" s="227">
        <v>12</v>
      </c>
      <c r="C18" s="204" t="s">
        <v>215</v>
      </c>
      <c r="D18" s="205" t="s">
        <v>466</v>
      </c>
      <c r="E18" s="203">
        <v>2</v>
      </c>
      <c r="F18" s="208">
        <v>50.97</v>
      </c>
      <c r="G18" s="208">
        <v>66.7</v>
      </c>
      <c r="H18" s="209">
        <v>106017.60000000001</v>
      </c>
      <c r="I18" s="209">
        <v>138736</v>
      </c>
      <c r="J18" s="203">
        <v>1001</v>
      </c>
      <c r="K18" s="210">
        <v>0.18</v>
      </c>
      <c r="L18" s="228">
        <v>1.2</v>
      </c>
      <c r="M18" s="203">
        <v>601201</v>
      </c>
      <c r="N18" s="204" t="s">
        <v>214</v>
      </c>
      <c r="O18" s="211"/>
      <c r="P18" s="211"/>
    </row>
    <row r="19" spans="1:16" s="207" customFormat="1" ht="13.5" customHeight="1" x14ac:dyDescent="0.25">
      <c r="A19" s="202">
        <v>14</v>
      </c>
      <c r="B19" s="227">
        <v>13</v>
      </c>
      <c r="C19" s="204" t="s">
        <v>216</v>
      </c>
      <c r="D19" s="205" t="s">
        <v>467</v>
      </c>
      <c r="E19" s="203">
        <v>3</v>
      </c>
      <c r="F19" s="208">
        <v>66.709999999999994</v>
      </c>
      <c r="G19" s="208">
        <v>94.34</v>
      </c>
      <c r="H19" s="209">
        <v>138756.79999999999</v>
      </c>
      <c r="I19" s="209">
        <v>196227.20000000001</v>
      </c>
      <c r="J19" s="203">
        <v>1001</v>
      </c>
      <c r="K19" s="210">
        <v>0.18</v>
      </c>
      <c r="L19" s="228">
        <v>1.2</v>
      </c>
      <c r="M19" s="203">
        <v>601201</v>
      </c>
      <c r="N19" s="204" t="s">
        <v>214</v>
      </c>
      <c r="O19" s="211"/>
      <c r="P19" s="211"/>
    </row>
    <row r="20" spans="1:16" s="207" customFormat="1" ht="13.5" customHeight="1" x14ac:dyDescent="0.25">
      <c r="A20" s="202">
        <v>15</v>
      </c>
      <c r="B20" s="227">
        <v>14</v>
      </c>
      <c r="C20" s="204" t="s">
        <v>217</v>
      </c>
      <c r="D20" s="205" t="s">
        <v>468</v>
      </c>
      <c r="E20" s="203">
        <v>4</v>
      </c>
      <c r="F20" s="208">
        <v>94.35</v>
      </c>
      <c r="G20" s="208">
        <v>148.82</v>
      </c>
      <c r="H20" s="209">
        <v>196248</v>
      </c>
      <c r="I20" s="209">
        <v>309545.59999999998</v>
      </c>
      <c r="J20" s="203">
        <v>1001</v>
      </c>
      <c r="K20" s="210">
        <v>0.18</v>
      </c>
      <c r="L20" s="228">
        <v>1.1000000000000001</v>
      </c>
      <c r="M20" s="203">
        <v>601201</v>
      </c>
      <c r="N20" s="204" t="s">
        <v>214</v>
      </c>
      <c r="O20" s="211"/>
      <c r="P20" s="211"/>
    </row>
    <row r="21" spans="1:16" ht="13.5" customHeight="1" x14ac:dyDescent="0.25">
      <c r="A21" s="192">
        <v>16</v>
      </c>
      <c r="B21" s="193">
        <v>15</v>
      </c>
      <c r="C21" s="194" t="s">
        <v>218</v>
      </c>
      <c r="D21" s="195" t="s">
        <v>219</v>
      </c>
      <c r="E21" s="196">
        <v>1</v>
      </c>
      <c r="F21" s="811">
        <v>16.899999999999999</v>
      </c>
      <c r="G21" s="197">
        <v>20.67</v>
      </c>
      <c r="H21" s="198">
        <v>34320</v>
      </c>
      <c r="I21" s="198">
        <v>42993.599999999999</v>
      </c>
      <c r="J21" s="196">
        <v>1002</v>
      </c>
      <c r="K21" s="199">
        <v>0.05</v>
      </c>
      <c r="L21" s="196">
        <v>9</v>
      </c>
      <c r="M21" s="196">
        <v>601300</v>
      </c>
      <c r="N21" s="194" t="s">
        <v>194</v>
      </c>
      <c r="O21" s="189"/>
      <c r="P21" s="189"/>
    </row>
    <row r="22" spans="1:16" ht="13.5" customHeight="1" x14ac:dyDescent="0.25">
      <c r="A22" s="192">
        <v>17</v>
      </c>
      <c r="B22" s="193">
        <v>16</v>
      </c>
      <c r="C22" s="194" t="s">
        <v>220</v>
      </c>
      <c r="D22" s="195" t="s">
        <v>221</v>
      </c>
      <c r="E22" s="196">
        <v>1</v>
      </c>
      <c r="F22" s="197">
        <v>20</v>
      </c>
      <c r="G22" s="197">
        <v>34.61</v>
      </c>
      <c r="H22" s="198">
        <v>41600</v>
      </c>
      <c r="I22" s="198">
        <v>71988.800000000003</v>
      </c>
      <c r="J22" s="196">
        <v>1005</v>
      </c>
      <c r="K22" s="199">
        <v>1.05</v>
      </c>
      <c r="L22" s="196">
        <v>9</v>
      </c>
      <c r="M22" s="196">
        <v>601300</v>
      </c>
      <c r="N22" s="194" t="s">
        <v>194</v>
      </c>
      <c r="O22" s="189"/>
      <c r="P22" s="189"/>
    </row>
    <row r="23" spans="1:16" ht="13.5" customHeight="1" x14ac:dyDescent="0.25">
      <c r="A23" s="192">
        <v>18</v>
      </c>
      <c r="B23" s="193">
        <v>17</v>
      </c>
      <c r="C23" s="194" t="s">
        <v>222</v>
      </c>
      <c r="D23" s="195" t="s">
        <v>223</v>
      </c>
      <c r="E23" s="196">
        <v>2</v>
      </c>
      <c r="F23" s="197">
        <v>34.619999999999997</v>
      </c>
      <c r="G23" s="197">
        <v>59.49</v>
      </c>
      <c r="H23" s="198">
        <v>72009.600000000006</v>
      </c>
      <c r="I23" s="198">
        <v>123739.2</v>
      </c>
      <c r="J23" s="196">
        <v>1005</v>
      </c>
      <c r="K23" s="199">
        <v>1.05</v>
      </c>
      <c r="L23" s="196">
        <v>9</v>
      </c>
      <c r="M23" s="196">
        <v>601300</v>
      </c>
      <c r="N23" s="194" t="s">
        <v>194</v>
      </c>
      <c r="O23" s="189"/>
      <c r="P23" s="189"/>
    </row>
    <row r="24" spans="1:16" s="207" customFormat="1" ht="13.5" customHeight="1" x14ac:dyDescent="0.25">
      <c r="A24" s="202">
        <v>19</v>
      </c>
      <c r="B24" s="227">
        <v>18</v>
      </c>
      <c r="C24" s="204" t="s">
        <v>224</v>
      </c>
      <c r="D24" s="205" t="s">
        <v>463</v>
      </c>
      <c r="E24" s="203">
        <v>1</v>
      </c>
      <c r="F24" s="204" t="s">
        <v>225</v>
      </c>
      <c r="G24" s="204" t="s">
        <v>225</v>
      </c>
      <c r="H24" s="204" t="s">
        <v>226</v>
      </c>
      <c r="I24" s="204" t="s">
        <v>226</v>
      </c>
      <c r="J24" s="203">
        <v>9999</v>
      </c>
      <c r="K24" s="204" t="s">
        <v>123</v>
      </c>
      <c r="L24" s="203">
        <v>2</v>
      </c>
      <c r="M24" s="203">
        <v>603890</v>
      </c>
      <c r="N24" s="204" t="s">
        <v>227</v>
      </c>
      <c r="O24" s="211"/>
      <c r="P24" s="211"/>
    </row>
    <row r="25" spans="1:16" s="207" customFormat="1" ht="13.5" customHeight="1" x14ac:dyDescent="0.25">
      <c r="A25" s="202">
        <v>20</v>
      </c>
      <c r="B25" s="227">
        <v>19</v>
      </c>
      <c r="C25" s="204" t="s">
        <v>228</v>
      </c>
      <c r="D25" s="205" t="s">
        <v>464</v>
      </c>
      <c r="E25" s="203">
        <v>1</v>
      </c>
      <c r="F25" s="204" t="s">
        <v>225</v>
      </c>
      <c r="G25" s="204" t="s">
        <v>225</v>
      </c>
      <c r="H25" s="204" t="s">
        <v>226</v>
      </c>
      <c r="I25" s="204" t="s">
        <v>226</v>
      </c>
      <c r="J25" s="203">
        <v>9999</v>
      </c>
      <c r="K25" s="204" t="s">
        <v>123</v>
      </c>
      <c r="L25" s="203">
        <v>2</v>
      </c>
      <c r="M25" s="203">
        <v>601201</v>
      </c>
      <c r="N25" s="204" t="s">
        <v>214</v>
      </c>
      <c r="O25" s="211"/>
      <c r="P25" s="211"/>
    </row>
    <row r="26" spans="1:16" ht="13.5" customHeight="1" x14ac:dyDescent="0.25">
      <c r="A26" s="192">
        <v>21</v>
      </c>
      <c r="B26" s="193">
        <v>20</v>
      </c>
      <c r="C26" s="194" t="s">
        <v>229</v>
      </c>
      <c r="D26" s="195" t="s">
        <v>230</v>
      </c>
      <c r="E26" s="196">
        <v>1</v>
      </c>
      <c r="F26" s="197">
        <v>21.2</v>
      </c>
      <c r="G26" s="197">
        <v>31.78</v>
      </c>
      <c r="H26" s="198">
        <v>44096</v>
      </c>
      <c r="I26" s="198">
        <v>66102.399999999994</v>
      </c>
      <c r="J26" s="196">
        <v>1007</v>
      </c>
      <c r="K26" s="199">
        <v>3.07</v>
      </c>
      <c r="L26" s="196">
        <v>6</v>
      </c>
      <c r="M26" s="196">
        <v>601300</v>
      </c>
      <c r="N26" s="194" t="s">
        <v>194</v>
      </c>
      <c r="O26" s="189"/>
      <c r="P26" s="189"/>
    </row>
    <row r="27" spans="1:16" ht="13.5" customHeight="1" x14ac:dyDescent="0.25">
      <c r="A27" s="192">
        <v>22</v>
      </c>
      <c r="B27" s="193">
        <v>21</v>
      </c>
      <c r="C27" s="194" t="s">
        <v>231</v>
      </c>
      <c r="D27" s="195" t="s">
        <v>232</v>
      </c>
      <c r="E27" s="196">
        <v>2</v>
      </c>
      <c r="F27" s="197">
        <v>31.79</v>
      </c>
      <c r="G27" s="197">
        <v>44.52</v>
      </c>
      <c r="H27" s="198">
        <v>66123.199999999997</v>
      </c>
      <c r="I27" s="198">
        <v>92601.600000000006</v>
      </c>
      <c r="J27" s="196">
        <v>1007</v>
      </c>
      <c r="K27" s="199">
        <v>3.07</v>
      </c>
      <c r="L27" s="196">
        <v>6</v>
      </c>
      <c r="M27" s="196">
        <v>601300</v>
      </c>
      <c r="N27" s="194" t="s">
        <v>194</v>
      </c>
      <c r="O27" s="189"/>
      <c r="P27" s="189"/>
    </row>
    <row r="28" spans="1:16" ht="13.5" customHeight="1" x14ac:dyDescent="0.25">
      <c r="A28" s="192">
        <v>23</v>
      </c>
      <c r="B28" s="193">
        <v>22</v>
      </c>
      <c r="C28" s="194" t="s">
        <v>233</v>
      </c>
      <c r="D28" s="195" t="s">
        <v>234</v>
      </c>
      <c r="E28" s="196">
        <v>1</v>
      </c>
      <c r="F28" s="811">
        <v>16.899999999999999</v>
      </c>
      <c r="G28" s="197">
        <v>18.350000000000001</v>
      </c>
      <c r="H28" s="198">
        <v>34320</v>
      </c>
      <c r="I28" s="198">
        <v>38168</v>
      </c>
      <c r="J28" s="196">
        <v>1005</v>
      </c>
      <c r="K28" s="199">
        <v>1.05</v>
      </c>
      <c r="L28" s="196">
        <v>9</v>
      </c>
      <c r="M28" s="196">
        <v>601300</v>
      </c>
      <c r="N28" s="194" t="s">
        <v>194</v>
      </c>
      <c r="O28" s="189"/>
      <c r="P28" s="189"/>
    </row>
    <row r="29" spans="1:16" ht="13.5" customHeight="1" x14ac:dyDescent="0.25">
      <c r="A29" s="192">
        <v>24</v>
      </c>
      <c r="B29" s="193">
        <v>23</v>
      </c>
      <c r="C29" s="194" t="s">
        <v>235</v>
      </c>
      <c r="D29" s="195" t="s">
        <v>236</v>
      </c>
      <c r="E29" s="196">
        <v>2</v>
      </c>
      <c r="F29" s="197">
        <v>18.36</v>
      </c>
      <c r="G29" s="197">
        <v>20.63</v>
      </c>
      <c r="H29" s="198">
        <v>38188.800000000003</v>
      </c>
      <c r="I29" s="198">
        <v>42910.400000000001</v>
      </c>
      <c r="J29" s="196">
        <v>1005</v>
      </c>
      <c r="K29" s="199">
        <v>1.05</v>
      </c>
      <c r="L29" s="196">
        <v>9</v>
      </c>
      <c r="M29" s="196">
        <v>601300</v>
      </c>
      <c r="N29" s="194" t="s">
        <v>194</v>
      </c>
      <c r="O29" s="189"/>
      <c r="P29" s="189"/>
    </row>
    <row r="30" spans="1:16" ht="13.5" customHeight="1" x14ac:dyDescent="0.25">
      <c r="A30" s="192">
        <v>25</v>
      </c>
      <c r="B30" s="193">
        <v>24</v>
      </c>
      <c r="C30" s="194" t="s">
        <v>237</v>
      </c>
      <c r="D30" s="195" t="s">
        <v>238</v>
      </c>
      <c r="E30" s="196">
        <v>3</v>
      </c>
      <c r="F30" s="197">
        <v>20.64</v>
      </c>
      <c r="G30" s="197">
        <v>22.36</v>
      </c>
      <c r="H30" s="198">
        <v>42931.199999999997</v>
      </c>
      <c r="I30" s="198">
        <v>46508.800000000003</v>
      </c>
      <c r="J30" s="196">
        <v>1005</v>
      </c>
      <c r="K30" s="199">
        <v>1.05</v>
      </c>
      <c r="L30" s="196">
        <v>9</v>
      </c>
      <c r="M30" s="196">
        <v>601300</v>
      </c>
      <c r="N30" s="194" t="s">
        <v>194</v>
      </c>
      <c r="O30" s="189"/>
      <c r="P30" s="189"/>
    </row>
    <row r="31" spans="1:16" ht="13.5" customHeight="1" x14ac:dyDescent="0.25">
      <c r="A31" s="192">
        <v>26</v>
      </c>
      <c r="B31" s="193">
        <v>25</v>
      </c>
      <c r="C31" s="194" t="s">
        <v>239</v>
      </c>
      <c r="D31" s="195" t="s">
        <v>240</v>
      </c>
      <c r="E31" s="196">
        <v>4</v>
      </c>
      <c r="F31" s="197">
        <v>22.37</v>
      </c>
      <c r="G31" s="197">
        <v>28.48</v>
      </c>
      <c r="H31" s="198">
        <v>46529.599999999999</v>
      </c>
      <c r="I31" s="198">
        <v>59238.400000000001</v>
      </c>
      <c r="J31" s="196">
        <v>1005</v>
      </c>
      <c r="K31" s="199">
        <v>1.05</v>
      </c>
      <c r="L31" s="196">
        <v>9</v>
      </c>
      <c r="M31" s="196">
        <v>601300</v>
      </c>
      <c r="N31" s="194" t="s">
        <v>194</v>
      </c>
      <c r="O31" s="189"/>
      <c r="P31" s="189"/>
    </row>
    <row r="32" spans="1:16" s="207" customFormat="1" ht="13.5" customHeight="1" x14ac:dyDescent="0.25">
      <c r="A32" s="202">
        <v>27</v>
      </c>
      <c r="B32" s="227">
        <v>26</v>
      </c>
      <c r="C32" s="204" t="s">
        <v>241</v>
      </c>
      <c r="D32" s="205" t="s">
        <v>461</v>
      </c>
      <c r="E32" s="203">
        <v>1</v>
      </c>
      <c r="F32" s="204" t="s">
        <v>225</v>
      </c>
      <c r="G32" s="204" t="s">
        <v>225</v>
      </c>
      <c r="H32" s="204" t="s">
        <v>226</v>
      </c>
      <c r="I32" s="204" t="s">
        <v>226</v>
      </c>
      <c r="J32" s="203">
        <v>1007</v>
      </c>
      <c r="K32" s="210">
        <v>3.07</v>
      </c>
      <c r="L32" s="203">
        <v>2</v>
      </c>
      <c r="M32" s="203">
        <v>601201</v>
      </c>
      <c r="N32" s="204" t="s">
        <v>214</v>
      </c>
      <c r="O32" s="211"/>
      <c r="P32" s="211"/>
    </row>
    <row r="33" spans="1:16" s="207" customFormat="1" ht="13.5" customHeight="1" x14ac:dyDescent="0.25">
      <c r="A33" s="202">
        <v>28</v>
      </c>
      <c r="B33" s="227">
        <v>27</v>
      </c>
      <c r="C33" s="204" t="s">
        <v>242</v>
      </c>
      <c r="D33" s="205" t="s">
        <v>462</v>
      </c>
      <c r="E33" s="203">
        <v>1</v>
      </c>
      <c r="F33" s="204" t="s">
        <v>225</v>
      </c>
      <c r="G33" s="204" t="s">
        <v>225</v>
      </c>
      <c r="H33" s="204" t="s">
        <v>226</v>
      </c>
      <c r="I33" s="204" t="s">
        <v>226</v>
      </c>
      <c r="J33" s="203">
        <v>1002</v>
      </c>
      <c r="K33" s="210">
        <v>0.05</v>
      </c>
      <c r="L33" s="203">
        <v>2</v>
      </c>
      <c r="M33" s="203">
        <v>601201</v>
      </c>
      <c r="N33" s="204" t="s">
        <v>214</v>
      </c>
      <c r="O33" s="211"/>
      <c r="P33" s="211"/>
    </row>
    <row r="34" spans="1:16" ht="13.5" customHeight="1" x14ac:dyDescent="0.25">
      <c r="A34" s="192">
        <v>29</v>
      </c>
      <c r="B34" s="193">
        <v>28</v>
      </c>
      <c r="C34" s="194" t="s">
        <v>243</v>
      </c>
      <c r="D34" s="195" t="s">
        <v>244</v>
      </c>
      <c r="E34" s="196">
        <v>1</v>
      </c>
      <c r="F34" s="811">
        <v>16.899999999999999</v>
      </c>
      <c r="G34" s="197">
        <v>18.350000000000001</v>
      </c>
      <c r="H34" s="198">
        <v>34320</v>
      </c>
      <c r="I34" s="198">
        <v>38168</v>
      </c>
      <c r="J34" s="196">
        <v>1002</v>
      </c>
      <c r="K34" s="199">
        <v>0.05</v>
      </c>
      <c r="L34" s="196">
        <v>7</v>
      </c>
      <c r="M34" s="196">
        <v>601300</v>
      </c>
      <c r="N34" s="194" t="s">
        <v>194</v>
      </c>
      <c r="O34" s="189"/>
      <c r="P34" s="189"/>
    </row>
    <row r="35" spans="1:16" ht="13.5" customHeight="1" x14ac:dyDescent="0.25">
      <c r="A35" s="192">
        <v>30</v>
      </c>
      <c r="B35" s="193">
        <v>29</v>
      </c>
      <c r="C35" s="194" t="s">
        <v>245</v>
      </c>
      <c r="D35" s="195" t="s">
        <v>246</v>
      </c>
      <c r="E35" s="196">
        <v>2</v>
      </c>
      <c r="F35" s="197">
        <v>18.36</v>
      </c>
      <c r="G35" s="197">
        <v>20.63</v>
      </c>
      <c r="H35" s="198">
        <v>38188.800000000003</v>
      </c>
      <c r="I35" s="198">
        <v>42910.400000000001</v>
      </c>
      <c r="J35" s="196">
        <v>1002</v>
      </c>
      <c r="K35" s="199">
        <v>0.05</v>
      </c>
      <c r="L35" s="196">
        <v>7</v>
      </c>
      <c r="M35" s="196">
        <v>601300</v>
      </c>
      <c r="N35" s="194" t="s">
        <v>194</v>
      </c>
      <c r="O35" s="189"/>
      <c r="P35" s="189"/>
    </row>
    <row r="36" spans="1:16" ht="13.5" customHeight="1" x14ac:dyDescent="0.25">
      <c r="A36" s="192">
        <v>31</v>
      </c>
      <c r="B36" s="193">
        <v>30</v>
      </c>
      <c r="C36" s="194" t="s">
        <v>247</v>
      </c>
      <c r="D36" s="195" t="s">
        <v>248</v>
      </c>
      <c r="E36" s="196">
        <v>3</v>
      </c>
      <c r="F36" s="197">
        <v>20.64</v>
      </c>
      <c r="G36" s="197">
        <v>24.38</v>
      </c>
      <c r="H36" s="198">
        <v>42931.199999999997</v>
      </c>
      <c r="I36" s="198">
        <v>50710.400000000001</v>
      </c>
      <c r="J36" s="196">
        <v>1002</v>
      </c>
      <c r="K36" s="199">
        <v>0.05</v>
      </c>
      <c r="L36" s="196">
        <v>7</v>
      </c>
      <c r="M36" s="196">
        <v>601300</v>
      </c>
      <c r="N36" s="194" t="s">
        <v>194</v>
      </c>
      <c r="O36" s="189"/>
      <c r="P36" s="189"/>
    </row>
    <row r="37" spans="1:16" ht="13.5" customHeight="1" x14ac:dyDescent="0.25">
      <c r="A37" s="192">
        <v>32</v>
      </c>
      <c r="B37" s="193">
        <v>31</v>
      </c>
      <c r="C37" s="194" t="s">
        <v>249</v>
      </c>
      <c r="D37" s="195" t="s">
        <v>250</v>
      </c>
      <c r="E37" s="196">
        <v>4</v>
      </c>
      <c r="F37" s="197">
        <v>24.39</v>
      </c>
      <c r="G37" s="197">
        <v>29.68</v>
      </c>
      <c r="H37" s="198">
        <v>50731.199999999997</v>
      </c>
      <c r="I37" s="198">
        <v>61734.400000000001</v>
      </c>
      <c r="J37" s="196">
        <v>1002</v>
      </c>
      <c r="K37" s="199">
        <v>0.05</v>
      </c>
      <c r="L37" s="196">
        <v>7</v>
      </c>
      <c r="M37" s="196">
        <v>601300</v>
      </c>
      <c r="N37" s="194" t="s">
        <v>194</v>
      </c>
      <c r="O37" s="189"/>
      <c r="P37" s="189"/>
    </row>
    <row r="38" spans="1:16" ht="13.5" customHeight="1" x14ac:dyDescent="0.25">
      <c r="A38" s="192">
        <v>33</v>
      </c>
      <c r="B38" s="193">
        <v>32</v>
      </c>
      <c r="C38" s="194" t="s">
        <v>251</v>
      </c>
      <c r="D38" s="195" t="s">
        <v>252</v>
      </c>
      <c r="E38" s="196">
        <v>1</v>
      </c>
      <c r="F38" s="811">
        <v>16.899999999999999</v>
      </c>
      <c r="G38" s="197">
        <v>20.059999999999999</v>
      </c>
      <c r="H38" s="198">
        <v>34320</v>
      </c>
      <c r="I38" s="198">
        <v>41724.800000000003</v>
      </c>
      <c r="J38" s="196">
        <v>1002</v>
      </c>
      <c r="K38" s="199">
        <v>0.05</v>
      </c>
      <c r="L38" s="196">
        <v>9</v>
      </c>
      <c r="M38" s="196">
        <v>601300</v>
      </c>
      <c r="N38" s="194" t="s">
        <v>194</v>
      </c>
      <c r="O38" s="189"/>
      <c r="P38" s="189"/>
    </row>
    <row r="39" spans="1:16" ht="13.5" customHeight="1" x14ac:dyDescent="0.25">
      <c r="A39" s="192">
        <v>34</v>
      </c>
      <c r="B39" s="193">
        <v>33</v>
      </c>
      <c r="C39" s="194" t="s">
        <v>253</v>
      </c>
      <c r="D39" s="195" t="s">
        <v>254</v>
      </c>
      <c r="E39" s="196">
        <v>2</v>
      </c>
      <c r="F39" s="197">
        <v>20.07</v>
      </c>
      <c r="G39" s="197">
        <v>24.38</v>
      </c>
      <c r="H39" s="198">
        <v>41745.599999999999</v>
      </c>
      <c r="I39" s="198">
        <v>50710.400000000001</v>
      </c>
      <c r="J39" s="196">
        <v>1002</v>
      </c>
      <c r="K39" s="199">
        <v>0.05</v>
      </c>
      <c r="L39" s="196">
        <v>9</v>
      </c>
      <c r="M39" s="196">
        <v>601300</v>
      </c>
      <c r="N39" s="194" t="s">
        <v>194</v>
      </c>
      <c r="O39" s="189"/>
      <c r="P39" s="189"/>
    </row>
    <row r="40" spans="1:16" ht="13.5" customHeight="1" x14ac:dyDescent="0.25">
      <c r="A40" s="192">
        <v>35</v>
      </c>
      <c r="B40" s="193">
        <v>34</v>
      </c>
      <c r="C40" s="194" t="s">
        <v>255</v>
      </c>
      <c r="D40" s="195" t="s">
        <v>256</v>
      </c>
      <c r="E40" s="196">
        <v>3</v>
      </c>
      <c r="F40" s="197">
        <v>24.39</v>
      </c>
      <c r="G40" s="197">
        <v>33.92</v>
      </c>
      <c r="H40" s="198">
        <v>50731.199999999997</v>
      </c>
      <c r="I40" s="198">
        <v>70553.600000000006</v>
      </c>
      <c r="J40" s="196">
        <v>1002</v>
      </c>
      <c r="K40" s="199">
        <v>0.05</v>
      </c>
      <c r="L40" s="196">
        <v>9</v>
      </c>
      <c r="M40" s="196">
        <v>601300</v>
      </c>
      <c r="N40" s="194" t="s">
        <v>194</v>
      </c>
      <c r="O40" s="189"/>
      <c r="P40" s="189"/>
    </row>
    <row r="41" spans="1:16" ht="13.5" customHeight="1" x14ac:dyDescent="0.25">
      <c r="A41" s="192">
        <v>36</v>
      </c>
      <c r="B41" s="193">
        <v>35</v>
      </c>
      <c r="C41" s="194" t="s">
        <v>257</v>
      </c>
      <c r="D41" s="195" t="s">
        <v>258</v>
      </c>
      <c r="E41" s="196">
        <v>0</v>
      </c>
      <c r="F41" s="811">
        <v>16.899999999999999</v>
      </c>
      <c r="G41" s="197">
        <v>19.07</v>
      </c>
      <c r="H41" s="198">
        <v>34320</v>
      </c>
      <c r="I41" s="198">
        <v>39665.599999999999</v>
      </c>
      <c r="J41" s="196">
        <v>1002</v>
      </c>
      <c r="K41" s="199">
        <v>0.05</v>
      </c>
      <c r="L41" s="196">
        <v>9</v>
      </c>
      <c r="M41" s="196">
        <v>601300</v>
      </c>
      <c r="N41" s="194" t="s">
        <v>194</v>
      </c>
      <c r="O41" s="189"/>
      <c r="P41" s="189"/>
    </row>
    <row r="42" spans="1:16" ht="13.5" customHeight="1" x14ac:dyDescent="0.25">
      <c r="A42" s="192">
        <v>37</v>
      </c>
      <c r="B42" s="193">
        <v>36</v>
      </c>
      <c r="C42" s="194" t="s">
        <v>259</v>
      </c>
      <c r="D42" s="195" t="s">
        <v>260</v>
      </c>
      <c r="E42" s="196">
        <v>1</v>
      </c>
      <c r="F42" s="197">
        <v>19.079999999999998</v>
      </c>
      <c r="G42" s="197">
        <v>23.1</v>
      </c>
      <c r="H42" s="198">
        <v>39686.400000000001</v>
      </c>
      <c r="I42" s="198">
        <v>48048</v>
      </c>
      <c r="J42" s="196">
        <v>1002</v>
      </c>
      <c r="K42" s="199">
        <v>0.05</v>
      </c>
      <c r="L42" s="196">
        <v>9</v>
      </c>
      <c r="M42" s="196">
        <v>601300</v>
      </c>
      <c r="N42" s="194" t="s">
        <v>194</v>
      </c>
      <c r="O42" s="189"/>
      <c r="P42" s="189"/>
    </row>
    <row r="43" spans="1:16" ht="13.5" customHeight="1" x14ac:dyDescent="0.25">
      <c r="A43" s="192">
        <v>38</v>
      </c>
      <c r="B43" s="193">
        <v>37</v>
      </c>
      <c r="C43" s="194" t="s">
        <v>261</v>
      </c>
      <c r="D43" s="195" t="s">
        <v>262</v>
      </c>
      <c r="E43" s="196">
        <v>2</v>
      </c>
      <c r="F43" s="197">
        <v>23.11</v>
      </c>
      <c r="G43" s="197">
        <v>34.450000000000003</v>
      </c>
      <c r="H43" s="198">
        <v>48068.800000000003</v>
      </c>
      <c r="I43" s="198">
        <v>71656</v>
      </c>
      <c r="J43" s="196">
        <v>1002</v>
      </c>
      <c r="K43" s="199">
        <v>0.05</v>
      </c>
      <c r="L43" s="196">
        <v>9</v>
      </c>
      <c r="M43" s="196">
        <v>601300</v>
      </c>
      <c r="N43" s="194" t="s">
        <v>194</v>
      </c>
      <c r="O43" s="189"/>
      <c r="P43" s="189"/>
    </row>
    <row r="44" spans="1:16" ht="13.5" customHeight="1" x14ac:dyDescent="0.25">
      <c r="A44" s="192">
        <v>39</v>
      </c>
      <c r="B44" s="193">
        <v>38</v>
      </c>
      <c r="C44" s="194" t="s">
        <v>263</v>
      </c>
      <c r="D44" s="195" t="s">
        <v>264</v>
      </c>
      <c r="E44" s="196">
        <v>3</v>
      </c>
      <c r="F44" s="197">
        <v>34.46</v>
      </c>
      <c r="G44" s="197">
        <v>55.12</v>
      </c>
      <c r="H44" s="198">
        <v>71676.800000000003</v>
      </c>
      <c r="I44" s="198">
        <v>114649.60000000001</v>
      </c>
      <c r="J44" s="196">
        <v>1002</v>
      </c>
      <c r="K44" s="199">
        <v>0.05</v>
      </c>
      <c r="L44" s="196">
        <v>9</v>
      </c>
      <c r="M44" s="196">
        <v>601300</v>
      </c>
      <c r="N44" s="194" t="s">
        <v>194</v>
      </c>
      <c r="O44" s="189"/>
      <c r="P44" s="189"/>
    </row>
    <row r="45" spans="1:16" ht="13.5" customHeight="1" x14ac:dyDescent="0.25">
      <c r="A45" s="192">
        <v>40</v>
      </c>
      <c r="B45" s="193">
        <v>39</v>
      </c>
      <c r="C45" s="194" t="s">
        <v>265</v>
      </c>
      <c r="D45" s="195" t="s">
        <v>266</v>
      </c>
      <c r="E45" s="196">
        <v>1</v>
      </c>
      <c r="F45" s="197">
        <v>18.739999999999998</v>
      </c>
      <c r="G45" s="197">
        <v>24.07</v>
      </c>
      <c r="H45" s="198">
        <v>38979.199999999997</v>
      </c>
      <c r="I45" s="198">
        <v>50065.599999999999</v>
      </c>
      <c r="J45" s="196">
        <v>1002</v>
      </c>
      <c r="K45" s="199">
        <v>0.05</v>
      </c>
      <c r="L45" s="196">
        <v>9</v>
      </c>
      <c r="M45" s="196">
        <v>601300</v>
      </c>
      <c r="N45" s="194" t="s">
        <v>194</v>
      </c>
      <c r="O45" s="189"/>
      <c r="P45" s="189"/>
    </row>
    <row r="46" spans="1:16" ht="13.5" customHeight="1" x14ac:dyDescent="0.25">
      <c r="A46" s="192">
        <v>41</v>
      </c>
      <c r="B46" s="193">
        <v>40</v>
      </c>
      <c r="C46" s="194" t="s">
        <v>267</v>
      </c>
      <c r="D46" s="195" t="s">
        <v>268</v>
      </c>
      <c r="E46" s="196">
        <v>1</v>
      </c>
      <c r="F46" s="197">
        <v>18.739999999999998</v>
      </c>
      <c r="G46" s="197">
        <v>24.07</v>
      </c>
      <c r="H46" s="198">
        <v>38979.199999999997</v>
      </c>
      <c r="I46" s="198">
        <v>50065.599999999999</v>
      </c>
      <c r="J46" s="196">
        <v>1002</v>
      </c>
      <c r="K46" s="199">
        <v>0.05</v>
      </c>
      <c r="L46" s="196">
        <v>9</v>
      </c>
      <c r="M46" s="196">
        <v>601300</v>
      </c>
      <c r="N46" s="194" t="s">
        <v>194</v>
      </c>
      <c r="O46" s="189"/>
      <c r="P46" s="189"/>
    </row>
    <row r="47" spans="1:16" ht="13.5" customHeight="1" x14ac:dyDescent="0.25">
      <c r="A47" s="192">
        <v>42</v>
      </c>
      <c r="B47" s="193">
        <v>41</v>
      </c>
      <c r="C47" s="194" t="s">
        <v>269</v>
      </c>
      <c r="D47" s="195" t="s">
        <v>270</v>
      </c>
      <c r="E47" s="196">
        <v>2</v>
      </c>
      <c r="F47" s="197">
        <v>24.08</v>
      </c>
      <c r="G47" s="197">
        <v>35.54</v>
      </c>
      <c r="H47" s="198">
        <v>50086.400000000001</v>
      </c>
      <c r="I47" s="198">
        <v>73923.199999999997</v>
      </c>
      <c r="J47" s="196">
        <v>1002</v>
      </c>
      <c r="K47" s="199">
        <v>0.05</v>
      </c>
      <c r="L47" s="196">
        <v>9</v>
      </c>
      <c r="M47" s="196">
        <v>601300</v>
      </c>
      <c r="N47" s="194" t="s">
        <v>194</v>
      </c>
      <c r="O47" s="189"/>
      <c r="P47" s="189"/>
    </row>
    <row r="48" spans="1:16" ht="13.5" customHeight="1" x14ac:dyDescent="0.25">
      <c r="A48" s="192">
        <v>43</v>
      </c>
      <c r="B48" s="193">
        <v>42</v>
      </c>
      <c r="C48" s="194" t="s">
        <v>271</v>
      </c>
      <c r="D48" s="195" t="s">
        <v>272</v>
      </c>
      <c r="E48" s="196">
        <v>1</v>
      </c>
      <c r="F48" s="197">
        <v>26.5</v>
      </c>
      <c r="G48" s="197">
        <v>43.57</v>
      </c>
      <c r="H48" s="198">
        <v>55120</v>
      </c>
      <c r="I48" s="198">
        <v>90625.600000000006</v>
      </c>
      <c r="J48" s="196">
        <v>1001</v>
      </c>
      <c r="K48" s="199">
        <v>0.18</v>
      </c>
      <c r="L48" s="196">
        <v>9</v>
      </c>
      <c r="M48" s="196">
        <v>601300</v>
      </c>
      <c r="N48" s="194" t="s">
        <v>194</v>
      </c>
      <c r="O48" s="189"/>
      <c r="P48" s="189"/>
    </row>
    <row r="49" spans="1:16" ht="13.5" customHeight="1" x14ac:dyDescent="0.25">
      <c r="A49" s="192">
        <v>44</v>
      </c>
      <c r="B49" s="193">
        <v>43</v>
      </c>
      <c r="C49" s="194" t="s">
        <v>273</v>
      </c>
      <c r="D49" s="195" t="s">
        <v>274</v>
      </c>
      <c r="E49" s="196">
        <v>1</v>
      </c>
      <c r="F49" s="197">
        <v>21</v>
      </c>
      <c r="G49" s="197">
        <v>30.85</v>
      </c>
      <c r="H49" s="198">
        <v>43680</v>
      </c>
      <c r="I49" s="198">
        <v>64168</v>
      </c>
      <c r="J49" s="196">
        <v>1002</v>
      </c>
      <c r="K49" s="199">
        <v>0.05</v>
      </c>
      <c r="L49" s="196">
        <v>9</v>
      </c>
      <c r="M49" s="196">
        <v>601300</v>
      </c>
      <c r="N49" s="194" t="s">
        <v>194</v>
      </c>
      <c r="O49" s="189"/>
      <c r="P49" s="189"/>
    </row>
    <row r="50" spans="1:16" ht="13.5" customHeight="1" x14ac:dyDescent="0.25">
      <c r="A50" s="192">
        <v>45</v>
      </c>
      <c r="B50" s="193">
        <v>44</v>
      </c>
      <c r="C50" s="194" t="s">
        <v>275</v>
      </c>
      <c r="D50" s="195" t="s">
        <v>276</v>
      </c>
      <c r="E50" s="196">
        <v>2</v>
      </c>
      <c r="F50" s="197">
        <v>30.86</v>
      </c>
      <c r="G50" s="197">
        <v>43.57</v>
      </c>
      <c r="H50" s="198">
        <v>64188.800000000003</v>
      </c>
      <c r="I50" s="198">
        <v>90625.600000000006</v>
      </c>
      <c r="J50" s="196">
        <v>1002</v>
      </c>
      <c r="K50" s="199">
        <v>0.05</v>
      </c>
      <c r="L50" s="196">
        <v>9</v>
      </c>
      <c r="M50" s="196">
        <v>601300</v>
      </c>
      <c r="N50" s="194" t="s">
        <v>194</v>
      </c>
      <c r="O50" s="189"/>
      <c r="P50" s="189"/>
    </row>
    <row r="51" spans="1:16" ht="13.5" customHeight="1" x14ac:dyDescent="0.25">
      <c r="A51" s="192">
        <v>46</v>
      </c>
      <c r="B51" s="193">
        <v>45</v>
      </c>
      <c r="C51" s="194" t="s">
        <v>277</v>
      </c>
      <c r="D51" s="195" t="s">
        <v>278</v>
      </c>
      <c r="E51" s="196">
        <v>3</v>
      </c>
      <c r="F51" s="197">
        <v>43.58</v>
      </c>
      <c r="G51" s="197">
        <v>44.77</v>
      </c>
      <c r="H51" s="198">
        <v>90646.399999999994</v>
      </c>
      <c r="I51" s="198">
        <v>93121.600000000006</v>
      </c>
      <c r="J51" s="196">
        <v>1002</v>
      </c>
      <c r="K51" s="199">
        <v>0.05</v>
      </c>
      <c r="L51" s="196">
        <v>9</v>
      </c>
      <c r="M51" s="196">
        <v>601300</v>
      </c>
      <c r="N51" s="194" t="s">
        <v>194</v>
      </c>
      <c r="O51" s="200"/>
      <c r="P51" s="200"/>
    </row>
    <row r="52" spans="1:16" ht="13.5" customHeight="1" x14ac:dyDescent="0.25">
      <c r="A52" s="232"/>
      <c r="B52" s="233"/>
      <c r="C52" s="234"/>
      <c r="D52" s="235"/>
      <c r="E52" s="236"/>
      <c r="F52" s="237"/>
      <c r="G52" s="237"/>
      <c r="H52" s="238"/>
      <c r="I52" s="238"/>
      <c r="J52" s="236"/>
      <c r="K52" s="239"/>
      <c r="L52" s="236"/>
      <c r="M52" s="236"/>
      <c r="N52" s="234"/>
      <c r="O52" s="212"/>
      <c r="P52" s="212"/>
    </row>
    <row r="53" spans="1:16" s="242" customFormat="1" ht="18.75" customHeight="1" thickBot="1" x14ac:dyDescent="0.3">
      <c r="A53" s="240"/>
      <c r="B53" s="241" t="s">
        <v>165</v>
      </c>
      <c r="C53" s="241" t="s">
        <v>166</v>
      </c>
      <c r="D53" s="241" t="s">
        <v>167</v>
      </c>
      <c r="E53" s="241" t="s">
        <v>168</v>
      </c>
      <c r="F53" s="241" t="s">
        <v>169</v>
      </c>
      <c r="G53" s="241" t="s">
        <v>170</v>
      </c>
      <c r="H53" s="241" t="s">
        <v>171</v>
      </c>
      <c r="I53" s="241" t="s">
        <v>172</v>
      </c>
      <c r="J53" s="241" t="s">
        <v>173</v>
      </c>
      <c r="K53" s="241" t="s">
        <v>174</v>
      </c>
      <c r="L53" s="241" t="s">
        <v>175</v>
      </c>
      <c r="M53" s="241" t="s">
        <v>176</v>
      </c>
      <c r="N53" s="241" t="s">
        <v>177</v>
      </c>
      <c r="O53" s="241" t="s">
        <v>178</v>
      </c>
      <c r="P53" s="241" t="s">
        <v>179</v>
      </c>
    </row>
    <row r="54" spans="1:16" ht="33.75" customHeight="1" thickBot="1" x14ac:dyDescent="0.3">
      <c r="A54" s="221">
        <v>1</v>
      </c>
      <c r="B54" s="222"/>
      <c r="C54" s="223" t="s">
        <v>180</v>
      </c>
      <c r="D54" s="223" t="s">
        <v>181</v>
      </c>
      <c r="E54" s="223" t="s">
        <v>182</v>
      </c>
      <c r="F54" s="222" t="s">
        <v>183</v>
      </c>
      <c r="G54" s="222" t="s">
        <v>184</v>
      </c>
      <c r="H54" s="223" t="s">
        <v>185</v>
      </c>
      <c r="I54" s="223" t="s">
        <v>186</v>
      </c>
      <c r="J54" s="222" t="s">
        <v>187</v>
      </c>
      <c r="K54" s="222" t="s">
        <v>188</v>
      </c>
      <c r="L54" s="222" t="s">
        <v>189</v>
      </c>
      <c r="M54" s="222" t="s">
        <v>190</v>
      </c>
      <c r="N54" s="223" t="s">
        <v>191</v>
      </c>
      <c r="O54" s="222"/>
      <c r="P54" s="224"/>
    </row>
    <row r="55" spans="1:16" ht="13.5" customHeight="1" x14ac:dyDescent="0.25">
      <c r="A55" s="213">
        <v>47</v>
      </c>
      <c r="B55" s="225">
        <v>46</v>
      </c>
      <c r="C55" s="215" t="s">
        <v>279</v>
      </c>
      <c r="D55" s="226" t="s">
        <v>280</v>
      </c>
      <c r="E55" s="214">
        <v>4</v>
      </c>
      <c r="F55" s="217">
        <v>55.78</v>
      </c>
      <c r="G55" s="217">
        <v>64.89</v>
      </c>
      <c r="H55" s="218">
        <v>116022.39999999999</v>
      </c>
      <c r="I55" s="218">
        <v>134971.20000000001</v>
      </c>
      <c r="J55" s="214">
        <v>1002</v>
      </c>
      <c r="K55" s="219">
        <v>0.05</v>
      </c>
      <c r="L55" s="214">
        <v>2</v>
      </c>
      <c r="M55" s="214">
        <v>601300</v>
      </c>
      <c r="N55" s="215" t="s">
        <v>194</v>
      </c>
      <c r="O55" s="220"/>
      <c r="P55" s="220"/>
    </row>
    <row r="56" spans="1:16" ht="13.5" customHeight="1" x14ac:dyDescent="0.25">
      <c r="A56" s="192">
        <v>48</v>
      </c>
      <c r="B56" s="201">
        <v>47</v>
      </c>
      <c r="C56" s="194" t="s">
        <v>281</v>
      </c>
      <c r="D56" s="191" t="s">
        <v>282</v>
      </c>
      <c r="E56" s="196">
        <v>5</v>
      </c>
      <c r="F56" s="197">
        <v>64.900000000000006</v>
      </c>
      <c r="G56" s="197">
        <v>124.8</v>
      </c>
      <c r="H56" s="198">
        <v>134992</v>
      </c>
      <c r="I56" s="198">
        <v>259584</v>
      </c>
      <c r="J56" s="196">
        <v>1002</v>
      </c>
      <c r="K56" s="199">
        <v>0.05</v>
      </c>
      <c r="L56" s="196">
        <v>2</v>
      </c>
      <c r="M56" s="196">
        <v>601300</v>
      </c>
      <c r="N56" s="194" t="s">
        <v>194</v>
      </c>
      <c r="O56" s="189"/>
      <c r="P56" s="189"/>
    </row>
    <row r="57" spans="1:16" ht="13.5" customHeight="1" x14ac:dyDescent="0.25">
      <c r="A57" s="192">
        <v>49</v>
      </c>
      <c r="B57" s="201">
        <v>48</v>
      </c>
      <c r="C57" s="194" t="s">
        <v>283</v>
      </c>
      <c r="D57" s="195" t="s">
        <v>284</v>
      </c>
      <c r="E57" s="196">
        <v>1</v>
      </c>
      <c r="F57" s="811">
        <v>16.899999999999999</v>
      </c>
      <c r="G57" s="197">
        <v>22.93</v>
      </c>
      <c r="H57" s="198">
        <v>34320</v>
      </c>
      <c r="I57" s="198">
        <v>47694.400000000001</v>
      </c>
      <c r="J57" s="196">
        <v>1007</v>
      </c>
      <c r="K57" s="199">
        <v>3.07</v>
      </c>
      <c r="L57" s="196">
        <v>8</v>
      </c>
      <c r="M57" s="196">
        <v>601300</v>
      </c>
      <c r="N57" s="194" t="s">
        <v>194</v>
      </c>
      <c r="O57" s="189"/>
      <c r="P57" s="189"/>
    </row>
    <row r="58" spans="1:16" ht="13.5" customHeight="1" x14ac:dyDescent="0.25">
      <c r="A58" s="192">
        <v>50</v>
      </c>
      <c r="B58" s="201">
        <v>49</v>
      </c>
      <c r="C58" s="194" t="s">
        <v>285</v>
      </c>
      <c r="D58" s="195" t="s">
        <v>286</v>
      </c>
      <c r="E58" s="196">
        <v>2</v>
      </c>
      <c r="F58" s="197">
        <v>22.94</v>
      </c>
      <c r="G58" s="197">
        <v>370.1</v>
      </c>
      <c r="H58" s="198">
        <v>47715.199999999997</v>
      </c>
      <c r="I58" s="198">
        <v>769808</v>
      </c>
      <c r="J58" s="196">
        <v>1007</v>
      </c>
      <c r="K58" s="199">
        <v>3.07</v>
      </c>
      <c r="L58" s="196">
        <v>8</v>
      </c>
      <c r="M58" s="196">
        <v>601300</v>
      </c>
      <c r="N58" s="194" t="s">
        <v>194</v>
      </c>
      <c r="O58" s="189"/>
      <c r="P58" s="189"/>
    </row>
    <row r="59" spans="1:16" ht="13.5" customHeight="1" x14ac:dyDescent="0.25">
      <c r="A59" s="192">
        <v>51</v>
      </c>
      <c r="B59" s="201">
        <v>50</v>
      </c>
      <c r="C59" s="194" t="s">
        <v>287</v>
      </c>
      <c r="D59" s="191" t="s">
        <v>288</v>
      </c>
      <c r="E59" s="196">
        <v>1</v>
      </c>
      <c r="F59" s="811">
        <v>16.899999999999999</v>
      </c>
      <c r="G59" s="197">
        <v>18.350000000000001</v>
      </c>
      <c r="H59" s="198">
        <v>34320</v>
      </c>
      <c r="I59" s="198">
        <v>38168</v>
      </c>
      <c r="J59" s="196">
        <v>1001</v>
      </c>
      <c r="K59" s="199">
        <v>0.18</v>
      </c>
      <c r="L59" s="196">
        <v>5</v>
      </c>
      <c r="M59" s="196">
        <v>601103</v>
      </c>
      <c r="N59" s="194" t="s">
        <v>289</v>
      </c>
      <c r="O59" s="189"/>
      <c r="P59" s="189"/>
    </row>
    <row r="60" spans="1:16" ht="13.5" customHeight="1" x14ac:dyDescent="0.25">
      <c r="A60" s="192">
        <v>52</v>
      </c>
      <c r="B60" s="201">
        <v>51</v>
      </c>
      <c r="C60" s="194" t="s">
        <v>290</v>
      </c>
      <c r="D60" s="191" t="s">
        <v>291</v>
      </c>
      <c r="E60" s="196">
        <v>2</v>
      </c>
      <c r="F60" s="197">
        <v>18.36</v>
      </c>
      <c r="G60" s="197">
        <v>20.64</v>
      </c>
      <c r="H60" s="198">
        <v>38188.800000000003</v>
      </c>
      <c r="I60" s="198">
        <v>42931.199999999997</v>
      </c>
      <c r="J60" s="196">
        <v>1001</v>
      </c>
      <c r="K60" s="199">
        <v>0.18</v>
      </c>
      <c r="L60" s="196">
        <v>5</v>
      </c>
      <c r="M60" s="196">
        <v>601103</v>
      </c>
      <c r="N60" s="194" t="s">
        <v>289</v>
      </c>
      <c r="O60" s="189"/>
      <c r="P60" s="189"/>
    </row>
    <row r="61" spans="1:16" ht="13.5" customHeight="1" x14ac:dyDescent="0.25">
      <c r="A61" s="192">
        <v>53</v>
      </c>
      <c r="B61" s="201">
        <v>52</v>
      </c>
      <c r="C61" s="194" t="s">
        <v>292</v>
      </c>
      <c r="D61" s="191" t="s">
        <v>293</v>
      </c>
      <c r="E61" s="196">
        <v>3</v>
      </c>
      <c r="F61" s="197">
        <v>20.65</v>
      </c>
      <c r="G61" s="197">
        <v>25.44</v>
      </c>
      <c r="H61" s="198">
        <v>42952</v>
      </c>
      <c r="I61" s="198">
        <v>52915.199999999997</v>
      </c>
      <c r="J61" s="196">
        <v>1001</v>
      </c>
      <c r="K61" s="199">
        <v>0.18</v>
      </c>
      <c r="L61" s="196">
        <v>5</v>
      </c>
      <c r="M61" s="196">
        <v>601103</v>
      </c>
      <c r="N61" s="194" t="s">
        <v>289</v>
      </c>
      <c r="O61" s="189"/>
      <c r="P61" s="189"/>
    </row>
    <row r="62" spans="1:16" s="785" customFormat="1" ht="13.5" customHeight="1" x14ac:dyDescent="0.25">
      <c r="A62" s="776">
        <v>54</v>
      </c>
      <c r="B62" s="777">
        <v>53</v>
      </c>
      <c r="C62" s="778" t="s">
        <v>294</v>
      </c>
      <c r="D62" s="779" t="s">
        <v>295</v>
      </c>
      <c r="E62" s="780">
        <v>1</v>
      </c>
      <c r="F62" s="811">
        <v>16.899999999999999</v>
      </c>
      <c r="G62" s="781">
        <v>18.350000000000001</v>
      </c>
      <c r="H62" s="782">
        <v>34320</v>
      </c>
      <c r="I62" s="782">
        <v>38168</v>
      </c>
      <c r="J62" s="780">
        <v>1002</v>
      </c>
      <c r="K62" s="783">
        <v>0.05</v>
      </c>
      <c r="L62" s="780">
        <v>5</v>
      </c>
      <c r="M62" s="780">
        <v>601103</v>
      </c>
      <c r="N62" s="778" t="s">
        <v>289</v>
      </c>
      <c r="O62" s="784"/>
      <c r="P62" s="784"/>
    </row>
    <row r="63" spans="1:16" s="785" customFormat="1" ht="13.5" customHeight="1" x14ac:dyDescent="0.25">
      <c r="A63" s="776">
        <v>55</v>
      </c>
      <c r="B63" s="777">
        <v>54</v>
      </c>
      <c r="C63" s="778" t="s">
        <v>296</v>
      </c>
      <c r="D63" s="779" t="s">
        <v>297</v>
      </c>
      <c r="E63" s="780">
        <v>2</v>
      </c>
      <c r="F63" s="781">
        <v>18.36</v>
      </c>
      <c r="G63" s="781">
        <v>20.64</v>
      </c>
      <c r="H63" s="782">
        <v>38188.800000000003</v>
      </c>
      <c r="I63" s="782">
        <v>42931.199999999997</v>
      </c>
      <c r="J63" s="780">
        <v>1002</v>
      </c>
      <c r="K63" s="783">
        <v>0.05</v>
      </c>
      <c r="L63" s="780">
        <v>5</v>
      </c>
      <c r="M63" s="780">
        <v>601103</v>
      </c>
      <c r="N63" s="778" t="s">
        <v>289</v>
      </c>
      <c r="O63" s="784"/>
      <c r="P63" s="784"/>
    </row>
    <row r="64" spans="1:16" s="785" customFormat="1" ht="13.5" customHeight="1" x14ac:dyDescent="0.25">
      <c r="A64" s="776">
        <v>56</v>
      </c>
      <c r="B64" s="777">
        <v>55</v>
      </c>
      <c r="C64" s="778" t="s">
        <v>298</v>
      </c>
      <c r="D64" s="779" t="s">
        <v>299</v>
      </c>
      <c r="E64" s="780">
        <v>3</v>
      </c>
      <c r="F64" s="781">
        <v>20.65</v>
      </c>
      <c r="G64" s="781">
        <v>25.44</v>
      </c>
      <c r="H64" s="782">
        <v>42952</v>
      </c>
      <c r="I64" s="782">
        <v>52915.199999999997</v>
      </c>
      <c r="J64" s="780">
        <v>1002</v>
      </c>
      <c r="K64" s="783">
        <v>0.05</v>
      </c>
      <c r="L64" s="780">
        <v>5</v>
      </c>
      <c r="M64" s="780">
        <v>601103</v>
      </c>
      <c r="N64" s="778" t="s">
        <v>289</v>
      </c>
      <c r="O64" s="784"/>
      <c r="P64" s="784"/>
    </row>
    <row r="65" spans="1:16" ht="13.5" customHeight="1" x14ac:dyDescent="0.25">
      <c r="A65" s="192">
        <v>57</v>
      </c>
      <c r="B65" s="201">
        <v>56</v>
      </c>
      <c r="C65" s="194" t="s">
        <v>300</v>
      </c>
      <c r="D65" s="195" t="s">
        <v>301</v>
      </c>
      <c r="E65" s="196">
        <v>1</v>
      </c>
      <c r="F65" s="197">
        <v>21.2</v>
      </c>
      <c r="G65" s="197">
        <v>26.5</v>
      </c>
      <c r="H65" s="198">
        <v>44096</v>
      </c>
      <c r="I65" s="198">
        <v>55120</v>
      </c>
      <c r="J65" s="196">
        <v>1001</v>
      </c>
      <c r="K65" s="199">
        <v>0.18</v>
      </c>
      <c r="L65" s="196">
        <v>5</v>
      </c>
      <c r="M65" s="196">
        <v>601300</v>
      </c>
      <c r="N65" s="194" t="s">
        <v>194</v>
      </c>
      <c r="O65" s="189"/>
      <c r="P65" s="189"/>
    </row>
    <row r="66" spans="1:16" ht="13.5" customHeight="1" x14ac:dyDescent="0.25">
      <c r="A66" s="192">
        <v>58</v>
      </c>
      <c r="B66" s="201">
        <v>57</v>
      </c>
      <c r="C66" s="194" t="s">
        <v>302</v>
      </c>
      <c r="D66" s="195" t="s">
        <v>303</v>
      </c>
      <c r="E66" s="196">
        <v>2</v>
      </c>
      <c r="F66" s="197">
        <v>26.51</v>
      </c>
      <c r="G66" s="197">
        <v>33.92</v>
      </c>
      <c r="H66" s="198">
        <v>55140.800000000003</v>
      </c>
      <c r="I66" s="198">
        <v>70553.600000000006</v>
      </c>
      <c r="J66" s="196">
        <v>1001</v>
      </c>
      <c r="K66" s="199">
        <v>0.18</v>
      </c>
      <c r="L66" s="196">
        <v>5</v>
      </c>
      <c r="M66" s="196">
        <v>601300</v>
      </c>
      <c r="N66" s="194" t="s">
        <v>194</v>
      </c>
      <c r="O66" s="189"/>
      <c r="P66" s="189"/>
    </row>
    <row r="67" spans="1:16" ht="13.5" customHeight="1" x14ac:dyDescent="0.25">
      <c r="A67" s="192">
        <v>59</v>
      </c>
      <c r="B67" s="201">
        <v>58</v>
      </c>
      <c r="C67" s="194" t="s">
        <v>304</v>
      </c>
      <c r="D67" s="195" t="s">
        <v>305</v>
      </c>
      <c r="E67" s="196">
        <v>3</v>
      </c>
      <c r="F67" s="197">
        <v>33.93</v>
      </c>
      <c r="G67" s="197">
        <v>38.159999999999997</v>
      </c>
      <c r="H67" s="198">
        <v>70574.399999999994</v>
      </c>
      <c r="I67" s="198">
        <v>79372.800000000003</v>
      </c>
      <c r="J67" s="196">
        <v>1001</v>
      </c>
      <c r="K67" s="199">
        <v>0.18</v>
      </c>
      <c r="L67" s="196">
        <v>5</v>
      </c>
      <c r="M67" s="196">
        <v>601300</v>
      </c>
      <c r="N67" s="194" t="s">
        <v>194</v>
      </c>
      <c r="O67" s="189"/>
      <c r="P67" s="189"/>
    </row>
    <row r="68" spans="1:16" ht="13.5" customHeight="1" x14ac:dyDescent="0.25">
      <c r="A68" s="192">
        <v>60</v>
      </c>
      <c r="B68" s="201">
        <v>59</v>
      </c>
      <c r="C68" s="194" t="s">
        <v>306</v>
      </c>
      <c r="D68" s="195" t="s">
        <v>307</v>
      </c>
      <c r="E68" s="196">
        <v>4</v>
      </c>
      <c r="F68" s="197">
        <v>38.17</v>
      </c>
      <c r="G68" s="197">
        <v>51.59</v>
      </c>
      <c r="H68" s="198">
        <v>79393.600000000006</v>
      </c>
      <c r="I68" s="198">
        <v>107307.2</v>
      </c>
      <c r="J68" s="196">
        <v>1001</v>
      </c>
      <c r="K68" s="199">
        <v>0.18</v>
      </c>
      <c r="L68" s="196">
        <v>5</v>
      </c>
      <c r="M68" s="196">
        <v>601300</v>
      </c>
      <c r="N68" s="194" t="s">
        <v>194</v>
      </c>
      <c r="O68" s="189"/>
      <c r="P68" s="189"/>
    </row>
    <row r="69" spans="1:16" ht="13.5" customHeight="1" x14ac:dyDescent="0.25">
      <c r="A69" s="192">
        <v>61</v>
      </c>
      <c r="B69" s="201">
        <v>60</v>
      </c>
      <c r="C69" s="194" t="s">
        <v>308</v>
      </c>
      <c r="D69" s="195" t="s">
        <v>309</v>
      </c>
      <c r="E69" s="196">
        <v>2</v>
      </c>
      <c r="F69" s="197">
        <v>18.739999999999998</v>
      </c>
      <c r="G69" s="197">
        <v>24.07</v>
      </c>
      <c r="H69" s="198">
        <v>38979.199999999997</v>
      </c>
      <c r="I69" s="198">
        <v>50065.599999999999</v>
      </c>
      <c r="J69" s="196">
        <v>1002</v>
      </c>
      <c r="K69" s="199">
        <v>0.05</v>
      </c>
      <c r="L69" s="196">
        <v>9</v>
      </c>
      <c r="M69" s="196">
        <v>601300</v>
      </c>
      <c r="N69" s="194" t="s">
        <v>194</v>
      </c>
      <c r="O69" s="189"/>
      <c r="P69" s="189"/>
    </row>
    <row r="70" spans="1:16" ht="13.5" customHeight="1" x14ac:dyDescent="0.25">
      <c r="A70" s="192">
        <v>62</v>
      </c>
      <c r="B70" s="201">
        <v>61</v>
      </c>
      <c r="C70" s="194" t="s">
        <v>310</v>
      </c>
      <c r="D70" s="195" t="s">
        <v>311</v>
      </c>
      <c r="E70" s="196">
        <v>1</v>
      </c>
      <c r="F70" s="197">
        <v>21.2</v>
      </c>
      <c r="G70" s="197">
        <v>26.5</v>
      </c>
      <c r="H70" s="198">
        <v>44096</v>
      </c>
      <c r="I70" s="198">
        <v>55120</v>
      </c>
      <c r="J70" s="196">
        <v>1001</v>
      </c>
      <c r="K70" s="199">
        <v>0.18</v>
      </c>
      <c r="L70" s="196">
        <v>5</v>
      </c>
      <c r="M70" s="196">
        <v>601300</v>
      </c>
      <c r="N70" s="194" t="s">
        <v>194</v>
      </c>
      <c r="O70" s="189"/>
      <c r="P70" s="189"/>
    </row>
    <row r="71" spans="1:16" ht="13.5" customHeight="1" x14ac:dyDescent="0.25">
      <c r="A71" s="192">
        <v>63</v>
      </c>
      <c r="B71" s="201">
        <v>62</v>
      </c>
      <c r="C71" s="194" t="s">
        <v>312</v>
      </c>
      <c r="D71" s="195" t="s">
        <v>313</v>
      </c>
      <c r="E71" s="196">
        <v>2</v>
      </c>
      <c r="F71" s="197">
        <v>26.51</v>
      </c>
      <c r="G71" s="197">
        <v>31.8</v>
      </c>
      <c r="H71" s="198">
        <v>55140.800000000003</v>
      </c>
      <c r="I71" s="198">
        <v>66144</v>
      </c>
      <c r="J71" s="196">
        <v>1001</v>
      </c>
      <c r="K71" s="199">
        <v>0.18</v>
      </c>
      <c r="L71" s="196">
        <v>5</v>
      </c>
      <c r="M71" s="196">
        <v>601300</v>
      </c>
      <c r="N71" s="194" t="s">
        <v>194</v>
      </c>
      <c r="O71" s="189"/>
      <c r="P71" s="189"/>
    </row>
    <row r="72" spans="1:16" ht="13.5" customHeight="1" x14ac:dyDescent="0.25">
      <c r="A72" s="192">
        <v>64</v>
      </c>
      <c r="B72" s="201">
        <v>63</v>
      </c>
      <c r="C72" s="194" t="s">
        <v>314</v>
      </c>
      <c r="D72" s="195" t="s">
        <v>315</v>
      </c>
      <c r="E72" s="196">
        <v>3</v>
      </c>
      <c r="F72" s="197">
        <v>31.81</v>
      </c>
      <c r="G72" s="197">
        <v>51.59</v>
      </c>
      <c r="H72" s="198">
        <v>66164.800000000003</v>
      </c>
      <c r="I72" s="198">
        <v>107307.2</v>
      </c>
      <c r="J72" s="196">
        <v>1001</v>
      </c>
      <c r="K72" s="199">
        <v>0.18</v>
      </c>
      <c r="L72" s="196">
        <v>5</v>
      </c>
      <c r="M72" s="196">
        <v>601300</v>
      </c>
      <c r="N72" s="194" t="s">
        <v>194</v>
      </c>
      <c r="O72" s="189"/>
      <c r="P72" s="189"/>
    </row>
    <row r="73" spans="1:16" ht="13.5" customHeight="1" x14ac:dyDescent="0.25">
      <c r="A73" s="192">
        <v>65</v>
      </c>
      <c r="B73" s="201">
        <v>64</v>
      </c>
      <c r="C73" s="194" t="s">
        <v>316</v>
      </c>
      <c r="D73" s="195" t="s">
        <v>317</v>
      </c>
      <c r="E73" s="196">
        <v>1</v>
      </c>
      <c r="F73" s="197">
        <v>21.2</v>
      </c>
      <c r="G73" s="197">
        <v>27.56</v>
      </c>
      <c r="H73" s="198">
        <v>44096</v>
      </c>
      <c r="I73" s="198">
        <v>57324.800000000003</v>
      </c>
      <c r="J73" s="196">
        <v>1001</v>
      </c>
      <c r="K73" s="199">
        <v>0.18</v>
      </c>
      <c r="L73" s="196">
        <v>2</v>
      </c>
      <c r="M73" s="196">
        <v>601300</v>
      </c>
      <c r="N73" s="194" t="s">
        <v>194</v>
      </c>
      <c r="O73" s="189"/>
      <c r="P73" s="189"/>
    </row>
    <row r="74" spans="1:16" ht="13.5" customHeight="1" x14ac:dyDescent="0.25">
      <c r="A74" s="192">
        <v>66</v>
      </c>
      <c r="B74" s="201">
        <v>65</v>
      </c>
      <c r="C74" s="194" t="s">
        <v>318</v>
      </c>
      <c r="D74" s="195" t="s">
        <v>319</v>
      </c>
      <c r="E74" s="196">
        <v>2</v>
      </c>
      <c r="F74" s="197">
        <v>27.57</v>
      </c>
      <c r="G74" s="197">
        <v>38.159999999999997</v>
      </c>
      <c r="H74" s="198">
        <v>57345.599999999999</v>
      </c>
      <c r="I74" s="198">
        <v>79372.800000000003</v>
      </c>
      <c r="J74" s="196">
        <v>1001</v>
      </c>
      <c r="K74" s="199">
        <v>0.18</v>
      </c>
      <c r="L74" s="196">
        <v>2</v>
      </c>
      <c r="M74" s="196">
        <v>601300</v>
      </c>
      <c r="N74" s="194" t="s">
        <v>194</v>
      </c>
      <c r="O74" s="189"/>
      <c r="P74" s="189"/>
    </row>
    <row r="75" spans="1:16" ht="13.5" customHeight="1" x14ac:dyDescent="0.25">
      <c r="A75" s="192">
        <v>67</v>
      </c>
      <c r="B75" s="201">
        <v>66</v>
      </c>
      <c r="C75" s="194" t="s">
        <v>320</v>
      </c>
      <c r="D75" s="195" t="s">
        <v>321</v>
      </c>
      <c r="E75" s="196">
        <v>3</v>
      </c>
      <c r="F75" s="197">
        <v>38.17</v>
      </c>
      <c r="G75" s="197">
        <v>51.59</v>
      </c>
      <c r="H75" s="198">
        <v>79393.600000000006</v>
      </c>
      <c r="I75" s="198">
        <v>107307.2</v>
      </c>
      <c r="J75" s="196">
        <v>1001</v>
      </c>
      <c r="K75" s="199">
        <v>0.18</v>
      </c>
      <c r="L75" s="196">
        <v>2</v>
      </c>
      <c r="M75" s="196">
        <v>601300</v>
      </c>
      <c r="N75" s="194" t="s">
        <v>194</v>
      </c>
      <c r="O75" s="189"/>
      <c r="P75" s="189"/>
    </row>
    <row r="76" spans="1:16" ht="13.5" customHeight="1" x14ac:dyDescent="0.25">
      <c r="A76" s="192">
        <v>68</v>
      </c>
      <c r="B76" s="201">
        <v>67</v>
      </c>
      <c r="C76" s="194" t="s">
        <v>322</v>
      </c>
      <c r="D76" s="195" t="s">
        <v>323</v>
      </c>
      <c r="E76" s="196">
        <v>4</v>
      </c>
      <c r="F76" s="197">
        <v>51.6</v>
      </c>
      <c r="G76" s="197">
        <v>68.790000000000006</v>
      </c>
      <c r="H76" s="198">
        <v>107328</v>
      </c>
      <c r="I76" s="198">
        <v>143083.20000000001</v>
      </c>
      <c r="J76" s="196">
        <v>1001</v>
      </c>
      <c r="K76" s="199">
        <v>0.18</v>
      </c>
      <c r="L76" s="196">
        <v>2</v>
      </c>
      <c r="M76" s="196">
        <v>601300</v>
      </c>
      <c r="N76" s="194" t="s">
        <v>194</v>
      </c>
      <c r="O76" s="189"/>
      <c r="P76" s="189"/>
    </row>
    <row r="77" spans="1:16" ht="13.5" customHeight="1" x14ac:dyDescent="0.25">
      <c r="A77" s="244">
        <v>69</v>
      </c>
      <c r="B77" s="245">
        <v>68</v>
      </c>
      <c r="C77" s="246" t="s">
        <v>324</v>
      </c>
      <c r="D77" s="247" t="s">
        <v>325</v>
      </c>
      <c r="E77" s="248">
        <v>1</v>
      </c>
      <c r="F77" s="249">
        <v>140</v>
      </c>
      <c r="G77" s="249">
        <v>143.38999999999999</v>
      </c>
      <c r="H77" s="250">
        <v>291200</v>
      </c>
      <c r="I77" s="250">
        <v>298251.2</v>
      </c>
      <c r="J77" s="248">
        <v>1007</v>
      </c>
      <c r="K77" s="251">
        <v>3.07</v>
      </c>
      <c r="L77" s="248">
        <v>6</v>
      </c>
      <c r="M77" s="248">
        <v>601300</v>
      </c>
      <c r="N77" s="246" t="s">
        <v>194</v>
      </c>
      <c r="O77" s="252"/>
      <c r="P77" s="252"/>
    </row>
    <row r="78" spans="1:16" ht="13.5" customHeight="1" x14ac:dyDescent="0.25">
      <c r="A78" s="192">
        <v>70</v>
      </c>
      <c r="B78" s="201">
        <v>69</v>
      </c>
      <c r="C78" s="194" t="s">
        <v>326</v>
      </c>
      <c r="D78" s="195" t="s">
        <v>327</v>
      </c>
      <c r="E78" s="196">
        <v>1</v>
      </c>
      <c r="F78" s="197">
        <v>18.739999999999998</v>
      </c>
      <c r="G78" s="197">
        <v>24.07</v>
      </c>
      <c r="H78" s="198">
        <v>38979.199999999997</v>
      </c>
      <c r="I78" s="198">
        <v>50065.599999999999</v>
      </c>
      <c r="J78" s="196">
        <v>1002</v>
      </c>
      <c r="K78" s="199">
        <v>0.05</v>
      </c>
      <c r="L78" s="196">
        <v>9</v>
      </c>
      <c r="M78" s="196">
        <v>601300</v>
      </c>
      <c r="N78" s="194" t="s">
        <v>194</v>
      </c>
      <c r="O78" s="189"/>
      <c r="P78" s="189"/>
    </row>
    <row r="79" spans="1:16" ht="13.5" customHeight="1" x14ac:dyDescent="0.25">
      <c r="A79" s="192">
        <v>71</v>
      </c>
      <c r="B79" s="201">
        <v>70</v>
      </c>
      <c r="C79" s="194" t="s">
        <v>328</v>
      </c>
      <c r="D79" s="195" t="s">
        <v>329</v>
      </c>
      <c r="E79" s="196">
        <v>0</v>
      </c>
      <c r="F79" s="197">
        <v>18.72</v>
      </c>
      <c r="G79" s="197">
        <v>21.98</v>
      </c>
      <c r="H79" s="198">
        <v>38937.599999999999</v>
      </c>
      <c r="I79" s="198">
        <v>45718.400000000001</v>
      </c>
      <c r="J79" s="196">
        <v>1001</v>
      </c>
      <c r="K79" s="199">
        <v>0.18</v>
      </c>
      <c r="L79" s="196">
        <v>2</v>
      </c>
      <c r="M79" s="196">
        <v>601300</v>
      </c>
      <c r="N79" s="194" t="s">
        <v>194</v>
      </c>
      <c r="O79" s="189"/>
      <c r="P79" s="189"/>
    </row>
    <row r="80" spans="1:16" ht="13.5" customHeight="1" x14ac:dyDescent="0.25">
      <c r="A80" s="192">
        <v>72</v>
      </c>
      <c r="B80" s="201">
        <v>71</v>
      </c>
      <c r="C80" s="194" t="s">
        <v>330</v>
      </c>
      <c r="D80" s="195" t="s">
        <v>331</v>
      </c>
      <c r="E80" s="196">
        <v>1</v>
      </c>
      <c r="F80" s="197">
        <v>21.99</v>
      </c>
      <c r="G80" s="197">
        <v>30.21</v>
      </c>
      <c r="H80" s="198">
        <v>45739.199999999997</v>
      </c>
      <c r="I80" s="198">
        <v>62836.800000000003</v>
      </c>
      <c r="J80" s="196">
        <v>1001</v>
      </c>
      <c r="K80" s="199">
        <v>0.18</v>
      </c>
      <c r="L80" s="196">
        <v>2</v>
      </c>
      <c r="M80" s="196">
        <v>601300</v>
      </c>
      <c r="N80" s="194" t="s">
        <v>194</v>
      </c>
      <c r="O80" s="189"/>
      <c r="P80" s="189"/>
    </row>
    <row r="81" spans="1:16" ht="13.5" customHeight="1" x14ac:dyDescent="0.25">
      <c r="A81" s="192">
        <v>73</v>
      </c>
      <c r="B81" s="201">
        <v>72</v>
      </c>
      <c r="C81" s="194" t="s">
        <v>332</v>
      </c>
      <c r="D81" s="195" t="s">
        <v>333</v>
      </c>
      <c r="E81" s="196">
        <v>2</v>
      </c>
      <c r="F81" s="197">
        <v>30.22</v>
      </c>
      <c r="G81" s="197">
        <v>40.28</v>
      </c>
      <c r="H81" s="198">
        <v>62857.599999999999</v>
      </c>
      <c r="I81" s="198">
        <v>83782.399999999994</v>
      </c>
      <c r="J81" s="196">
        <v>1001</v>
      </c>
      <c r="K81" s="199">
        <v>0.18</v>
      </c>
      <c r="L81" s="196">
        <v>2</v>
      </c>
      <c r="M81" s="196">
        <v>601300</v>
      </c>
      <c r="N81" s="194" t="s">
        <v>194</v>
      </c>
      <c r="O81" s="189"/>
      <c r="P81" s="189"/>
    </row>
    <row r="82" spans="1:16" ht="13.5" customHeight="1" x14ac:dyDescent="0.25">
      <c r="A82" s="192">
        <v>74</v>
      </c>
      <c r="B82" s="201">
        <v>73</v>
      </c>
      <c r="C82" s="194" t="s">
        <v>334</v>
      </c>
      <c r="D82" s="195" t="s">
        <v>335</v>
      </c>
      <c r="E82" s="196">
        <v>3</v>
      </c>
      <c r="F82" s="197">
        <v>40.29</v>
      </c>
      <c r="G82" s="197">
        <v>44.52</v>
      </c>
      <c r="H82" s="198">
        <v>83803.199999999997</v>
      </c>
      <c r="I82" s="198">
        <v>92601.600000000006</v>
      </c>
      <c r="J82" s="196">
        <v>1001</v>
      </c>
      <c r="K82" s="199">
        <v>0.18</v>
      </c>
      <c r="L82" s="196">
        <v>2</v>
      </c>
      <c r="M82" s="196">
        <v>601300</v>
      </c>
      <c r="N82" s="194" t="s">
        <v>194</v>
      </c>
      <c r="O82" s="189"/>
      <c r="P82" s="189"/>
    </row>
    <row r="83" spans="1:16" ht="13.5" customHeight="1" x14ac:dyDescent="0.25">
      <c r="A83" s="192">
        <v>75</v>
      </c>
      <c r="B83" s="201">
        <v>74</v>
      </c>
      <c r="C83" s="194" t="s">
        <v>336</v>
      </c>
      <c r="D83" s="195" t="s">
        <v>337</v>
      </c>
      <c r="E83" s="196">
        <v>4</v>
      </c>
      <c r="F83" s="197">
        <v>44.53</v>
      </c>
      <c r="G83" s="197">
        <v>51.94</v>
      </c>
      <c r="H83" s="198">
        <v>92622.399999999994</v>
      </c>
      <c r="I83" s="198">
        <v>108035.2</v>
      </c>
      <c r="J83" s="196">
        <v>1001</v>
      </c>
      <c r="K83" s="199">
        <v>0.18</v>
      </c>
      <c r="L83" s="196">
        <v>2</v>
      </c>
      <c r="M83" s="196">
        <v>601300</v>
      </c>
      <c r="N83" s="194" t="s">
        <v>194</v>
      </c>
      <c r="O83" s="189"/>
      <c r="P83" s="189"/>
    </row>
    <row r="84" spans="1:16" ht="13.5" customHeight="1" x14ac:dyDescent="0.25">
      <c r="A84" s="192">
        <v>76</v>
      </c>
      <c r="B84" s="201">
        <v>75</v>
      </c>
      <c r="C84" s="194" t="s">
        <v>338</v>
      </c>
      <c r="D84" s="195" t="s">
        <v>339</v>
      </c>
      <c r="E84" s="196">
        <v>1</v>
      </c>
      <c r="F84" s="811">
        <v>16.899999999999999</v>
      </c>
      <c r="G84" s="197">
        <v>19.61</v>
      </c>
      <c r="H84" s="198">
        <v>34320</v>
      </c>
      <c r="I84" s="198">
        <v>40788.800000000003</v>
      </c>
      <c r="J84" s="196">
        <v>1001</v>
      </c>
      <c r="K84" s="199">
        <v>0.18</v>
      </c>
      <c r="L84" s="196">
        <v>7</v>
      </c>
      <c r="M84" s="196">
        <v>601300</v>
      </c>
      <c r="N84" s="194" t="s">
        <v>194</v>
      </c>
      <c r="O84" s="189"/>
      <c r="P84" s="189"/>
    </row>
    <row r="85" spans="1:16" ht="13.5" customHeight="1" x14ac:dyDescent="0.25">
      <c r="A85" s="192">
        <v>77</v>
      </c>
      <c r="B85" s="201">
        <v>76</v>
      </c>
      <c r="C85" s="194" t="s">
        <v>340</v>
      </c>
      <c r="D85" s="195" t="s">
        <v>341</v>
      </c>
      <c r="E85" s="196">
        <v>2</v>
      </c>
      <c r="F85" s="197">
        <v>19.62</v>
      </c>
      <c r="G85" s="197">
        <v>25.44</v>
      </c>
      <c r="H85" s="198">
        <v>40809.599999999999</v>
      </c>
      <c r="I85" s="198">
        <v>52915.199999999997</v>
      </c>
      <c r="J85" s="196">
        <v>1001</v>
      </c>
      <c r="K85" s="199">
        <v>0.18</v>
      </c>
      <c r="L85" s="196">
        <v>7</v>
      </c>
      <c r="M85" s="196">
        <v>601300</v>
      </c>
      <c r="N85" s="194" t="s">
        <v>194</v>
      </c>
      <c r="O85" s="189"/>
      <c r="P85" s="189"/>
    </row>
    <row r="86" spans="1:16" ht="13.5" customHeight="1" x14ac:dyDescent="0.25">
      <c r="A86" s="192">
        <v>78</v>
      </c>
      <c r="B86" s="201">
        <v>77</v>
      </c>
      <c r="C86" s="194" t="s">
        <v>342</v>
      </c>
      <c r="D86" s="195" t="s">
        <v>343</v>
      </c>
      <c r="E86" s="196">
        <v>1</v>
      </c>
      <c r="F86" s="197">
        <v>24.25</v>
      </c>
      <c r="G86" s="197">
        <v>42.56</v>
      </c>
      <c r="H86" s="198">
        <v>50440</v>
      </c>
      <c r="I86" s="198">
        <v>88524.800000000003</v>
      </c>
      <c r="J86" s="196">
        <v>1001</v>
      </c>
      <c r="K86" s="199">
        <v>0.18</v>
      </c>
      <c r="L86" s="196">
        <v>5</v>
      </c>
      <c r="M86" s="196">
        <v>601300</v>
      </c>
      <c r="N86" s="194" t="s">
        <v>194</v>
      </c>
      <c r="O86" s="189"/>
      <c r="P86" s="189"/>
    </row>
    <row r="87" spans="1:16" ht="13.5" customHeight="1" x14ac:dyDescent="0.25">
      <c r="A87" s="192">
        <v>79</v>
      </c>
      <c r="B87" s="201">
        <v>78</v>
      </c>
      <c r="C87" s="194" t="s">
        <v>344</v>
      </c>
      <c r="D87" s="195" t="s">
        <v>345</v>
      </c>
      <c r="E87" s="196">
        <v>1</v>
      </c>
      <c r="F87" s="811">
        <v>16.899999999999999</v>
      </c>
      <c r="G87" s="197">
        <v>23.13</v>
      </c>
      <c r="H87" s="198">
        <v>34320</v>
      </c>
      <c r="I87" s="198">
        <v>48110.400000000001</v>
      </c>
      <c r="J87" s="196">
        <v>1007</v>
      </c>
      <c r="K87" s="199">
        <v>3.07</v>
      </c>
      <c r="L87" s="196">
        <v>9</v>
      </c>
      <c r="M87" s="196">
        <v>601300</v>
      </c>
      <c r="N87" s="194" t="s">
        <v>194</v>
      </c>
      <c r="O87" s="189"/>
      <c r="P87" s="189"/>
    </row>
    <row r="88" spans="1:16" ht="13.5" customHeight="1" x14ac:dyDescent="0.25">
      <c r="A88" s="192">
        <v>80</v>
      </c>
      <c r="B88" s="201">
        <v>79</v>
      </c>
      <c r="C88" s="194" t="s">
        <v>346</v>
      </c>
      <c r="D88" s="195" t="s">
        <v>347</v>
      </c>
      <c r="E88" s="196">
        <v>2</v>
      </c>
      <c r="F88" s="197">
        <v>23.14</v>
      </c>
      <c r="G88" s="197">
        <v>37.1</v>
      </c>
      <c r="H88" s="198">
        <v>48131.199999999997</v>
      </c>
      <c r="I88" s="198">
        <v>77168</v>
      </c>
      <c r="J88" s="196">
        <v>1007</v>
      </c>
      <c r="K88" s="199">
        <v>3.07</v>
      </c>
      <c r="L88" s="196">
        <v>9</v>
      </c>
      <c r="M88" s="196">
        <v>601300</v>
      </c>
      <c r="N88" s="194" t="s">
        <v>194</v>
      </c>
      <c r="O88" s="189"/>
      <c r="P88" s="189"/>
    </row>
    <row r="89" spans="1:16" ht="13.5" customHeight="1" x14ac:dyDescent="0.25">
      <c r="A89" s="244">
        <v>81</v>
      </c>
      <c r="B89" s="245">
        <v>80</v>
      </c>
      <c r="C89" s="246" t="s">
        <v>348</v>
      </c>
      <c r="D89" s="247" t="s">
        <v>349</v>
      </c>
      <c r="E89" s="248">
        <v>1</v>
      </c>
      <c r="F89" s="811">
        <v>16.899999999999999</v>
      </c>
      <c r="G89" s="249">
        <v>120</v>
      </c>
      <c r="H89" s="250">
        <v>34320</v>
      </c>
      <c r="I89" s="250">
        <v>249600</v>
      </c>
      <c r="J89" s="248">
        <v>1002</v>
      </c>
      <c r="K89" s="251">
        <v>0.05</v>
      </c>
      <c r="L89" s="248">
        <v>9</v>
      </c>
      <c r="M89" s="248">
        <v>601300</v>
      </c>
      <c r="N89" s="246" t="s">
        <v>194</v>
      </c>
      <c r="O89" s="252"/>
      <c r="P89" s="252"/>
    </row>
    <row r="90" spans="1:16" ht="13.5" customHeight="1" x14ac:dyDescent="0.25">
      <c r="A90" s="244">
        <v>82</v>
      </c>
      <c r="B90" s="245">
        <v>81</v>
      </c>
      <c r="C90" s="246" t="s">
        <v>350</v>
      </c>
      <c r="D90" s="247" t="s">
        <v>351</v>
      </c>
      <c r="E90" s="248">
        <v>1</v>
      </c>
      <c r="F90" s="249">
        <v>40</v>
      </c>
      <c r="G90" s="249">
        <v>150</v>
      </c>
      <c r="H90" s="250">
        <v>83200</v>
      </c>
      <c r="I90" s="250">
        <v>312000</v>
      </c>
      <c r="J90" s="248">
        <v>1002</v>
      </c>
      <c r="K90" s="251">
        <v>0.05</v>
      </c>
      <c r="L90" s="248">
        <v>9</v>
      </c>
      <c r="M90" s="248">
        <v>601300</v>
      </c>
      <c r="N90" s="246" t="s">
        <v>194</v>
      </c>
      <c r="O90" s="252"/>
      <c r="P90" s="252"/>
    </row>
    <row r="91" spans="1:16" ht="13.5" customHeight="1" x14ac:dyDescent="0.25">
      <c r="A91" s="244">
        <v>83</v>
      </c>
      <c r="B91" s="245">
        <v>82</v>
      </c>
      <c r="C91" s="246" t="s">
        <v>352</v>
      </c>
      <c r="D91" s="247" t="s">
        <v>353</v>
      </c>
      <c r="E91" s="248">
        <v>1</v>
      </c>
      <c r="F91" s="249">
        <v>30</v>
      </c>
      <c r="G91" s="249">
        <v>150</v>
      </c>
      <c r="H91" s="250">
        <v>62400</v>
      </c>
      <c r="I91" s="250">
        <v>312000</v>
      </c>
      <c r="J91" s="248">
        <v>1002</v>
      </c>
      <c r="K91" s="251">
        <v>0.05</v>
      </c>
      <c r="L91" s="248">
        <v>9</v>
      </c>
      <c r="M91" s="248">
        <v>601300</v>
      </c>
      <c r="N91" s="246" t="s">
        <v>194</v>
      </c>
      <c r="O91" s="252"/>
      <c r="P91" s="252"/>
    </row>
    <row r="92" spans="1:16" ht="13.5" customHeight="1" x14ac:dyDescent="0.25">
      <c r="A92" s="244">
        <v>84</v>
      </c>
      <c r="B92" s="245">
        <v>83</v>
      </c>
      <c r="C92" s="246" t="s">
        <v>354</v>
      </c>
      <c r="D92" s="247" t="s">
        <v>355</v>
      </c>
      <c r="E92" s="248">
        <v>1</v>
      </c>
      <c r="F92" s="249">
        <v>50</v>
      </c>
      <c r="G92" s="249">
        <v>75</v>
      </c>
      <c r="H92" s="250">
        <v>104000</v>
      </c>
      <c r="I92" s="250">
        <v>156000</v>
      </c>
      <c r="J92" s="248">
        <v>1002</v>
      </c>
      <c r="K92" s="251">
        <v>0.05</v>
      </c>
      <c r="L92" s="248">
        <v>9</v>
      </c>
      <c r="M92" s="248">
        <v>601300</v>
      </c>
      <c r="N92" s="246" t="s">
        <v>194</v>
      </c>
      <c r="O92" s="252"/>
      <c r="P92" s="252"/>
    </row>
    <row r="93" spans="1:16" ht="13.5" customHeight="1" x14ac:dyDescent="0.25">
      <c r="A93" s="244">
        <v>85</v>
      </c>
      <c r="B93" s="245">
        <v>84</v>
      </c>
      <c r="C93" s="246" t="s">
        <v>356</v>
      </c>
      <c r="D93" s="247" t="s">
        <v>357</v>
      </c>
      <c r="E93" s="248">
        <v>1</v>
      </c>
      <c r="F93" s="249">
        <v>85</v>
      </c>
      <c r="G93" s="249">
        <v>110</v>
      </c>
      <c r="H93" s="250">
        <v>176800</v>
      </c>
      <c r="I93" s="250">
        <v>228800</v>
      </c>
      <c r="J93" s="248">
        <v>1002</v>
      </c>
      <c r="K93" s="251">
        <v>0.05</v>
      </c>
      <c r="L93" s="248">
        <v>9</v>
      </c>
      <c r="M93" s="248">
        <v>601300</v>
      </c>
      <c r="N93" s="246" t="s">
        <v>194</v>
      </c>
      <c r="O93" s="252"/>
      <c r="P93" s="252"/>
    </row>
    <row r="94" spans="1:16" ht="13.5" customHeight="1" x14ac:dyDescent="0.25">
      <c r="A94" s="244">
        <v>86</v>
      </c>
      <c r="B94" s="245">
        <v>85</v>
      </c>
      <c r="C94" s="246" t="s">
        <v>358</v>
      </c>
      <c r="D94" s="247" t="s">
        <v>359</v>
      </c>
      <c r="E94" s="248">
        <v>1</v>
      </c>
      <c r="F94" s="249">
        <v>30</v>
      </c>
      <c r="G94" s="249">
        <v>130</v>
      </c>
      <c r="H94" s="250">
        <v>62400</v>
      </c>
      <c r="I94" s="250">
        <v>270400</v>
      </c>
      <c r="J94" s="248">
        <v>1002</v>
      </c>
      <c r="K94" s="251">
        <v>0.05</v>
      </c>
      <c r="L94" s="248">
        <v>9</v>
      </c>
      <c r="M94" s="248">
        <v>601300</v>
      </c>
      <c r="N94" s="246" t="s">
        <v>194</v>
      </c>
      <c r="O94" s="252"/>
      <c r="P94" s="252"/>
    </row>
    <row r="95" spans="1:16" ht="13.5" customHeight="1" x14ac:dyDescent="0.25">
      <c r="A95" s="192">
        <v>87</v>
      </c>
      <c r="B95" s="201">
        <v>86</v>
      </c>
      <c r="C95" s="194" t="s">
        <v>360</v>
      </c>
      <c r="D95" s="191" t="s">
        <v>361</v>
      </c>
      <c r="E95" s="196">
        <v>0</v>
      </c>
      <c r="F95" s="197">
        <v>29.34</v>
      </c>
      <c r="G95" s="194" t="s">
        <v>225</v>
      </c>
      <c r="H95" s="198">
        <v>61027.199999999997</v>
      </c>
      <c r="I95" s="194" t="s">
        <v>226</v>
      </c>
      <c r="J95" s="196">
        <v>1007</v>
      </c>
      <c r="K95" s="199">
        <v>3.07</v>
      </c>
      <c r="L95" s="196">
        <v>2</v>
      </c>
      <c r="M95" s="196">
        <v>601300</v>
      </c>
      <c r="N95" s="194" t="s">
        <v>194</v>
      </c>
      <c r="O95" s="189"/>
      <c r="P95" s="189"/>
    </row>
    <row r="96" spans="1:16" ht="13.5" customHeight="1" x14ac:dyDescent="0.25">
      <c r="A96" s="192">
        <v>88</v>
      </c>
      <c r="B96" s="201">
        <v>87</v>
      </c>
      <c r="C96" s="194" t="s">
        <v>362</v>
      </c>
      <c r="D96" s="191" t="s">
        <v>363</v>
      </c>
      <c r="E96" s="196">
        <v>1</v>
      </c>
      <c r="F96" s="197">
        <v>29.54</v>
      </c>
      <c r="G96" s="194" t="s">
        <v>225</v>
      </c>
      <c r="H96" s="198">
        <v>61443.199999999997</v>
      </c>
      <c r="I96" s="194" t="s">
        <v>226</v>
      </c>
      <c r="J96" s="196">
        <v>1007</v>
      </c>
      <c r="K96" s="199">
        <v>3.07</v>
      </c>
      <c r="L96" s="196">
        <v>2</v>
      </c>
      <c r="M96" s="196">
        <v>601300</v>
      </c>
      <c r="N96" s="194" t="s">
        <v>194</v>
      </c>
      <c r="O96" s="189"/>
      <c r="P96" s="189"/>
    </row>
    <row r="97" spans="1:16" ht="13.5" customHeight="1" x14ac:dyDescent="0.25">
      <c r="A97" s="192">
        <v>89</v>
      </c>
      <c r="B97" s="201">
        <v>88</v>
      </c>
      <c r="C97" s="194" t="s">
        <v>364</v>
      </c>
      <c r="D97" s="191" t="s">
        <v>365</v>
      </c>
      <c r="E97" s="196">
        <v>2</v>
      </c>
      <c r="F97" s="197">
        <v>29.76</v>
      </c>
      <c r="G97" s="194" t="s">
        <v>225</v>
      </c>
      <c r="H97" s="198">
        <v>61900.800000000003</v>
      </c>
      <c r="I97" s="194" t="s">
        <v>226</v>
      </c>
      <c r="J97" s="196">
        <v>1007</v>
      </c>
      <c r="K97" s="199">
        <v>3.07</v>
      </c>
      <c r="L97" s="196">
        <v>2</v>
      </c>
      <c r="M97" s="196">
        <v>601300</v>
      </c>
      <c r="N97" s="194" t="s">
        <v>194</v>
      </c>
      <c r="O97" s="189"/>
      <c r="P97" s="189"/>
    </row>
    <row r="98" spans="1:16" ht="13.5" customHeight="1" x14ac:dyDescent="0.25">
      <c r="A98" s="192">
        <v>90</v>
      </c>
      <c r="B98" s="201">
        <v>89</v>
      </c>
      <c r="C98" s="194" t="s">
        <v>366</v>
      </c>
      <c r="D98" s="191" t="s">
        <v>367</v>
      </c>
      <c r="E98" s="196">
        <v>3</v>
      </c>
      <c r="F98" s="197">
        <v>30.95</v>
      </c>
      <c r="G98" s="194" t="s">
        <v>225</v>
      </c>
      <c r="H98" s="198">
        <v>64376</v>
      </c>
      <c r="I98" s="194" t="s">
        <v>226</v>
      </c>
      <c r="J98" s="196">
        <v>1007</v>
      </c>
      <c r="K98" s="199">
        <v>3.07</v>
      </c>
      <c r="L98" s="196">
        <v>2</v>
      </c>
      <c r="M98" s="196">
        <v>601300</v>
      </c>
      <c r="N98" s="194" t="s">
        <v>194</v>
      </c>
      <c r="O98" s="189"/>
      <c r="P98" s="189"/>
    </row>
    <row r="99" spans="1:16" ht="13.5" customHeight="1" x14ac:dyDescent="0.25">
      <c r="A99" s="192">
        <v>91</v>
      </c>
      <c r="B99" s="201">
        <v>90</v>
      </c>
      <c r="C99" s="194" t="s">
        <v>368</v>
      </c>
      <c r="D99" s="191" t="s">
        <v>369</v>
      </c>
      <c r="E99" s="196">
        <v>4</v>
      </c>
      <c r="F99" s="197">
        <v>31.97</v>
      </c>
      <c r="G99" s="194" t="s">
        <v>225</v>
      </c>
      <c r="H99" s="198">
        <v>66497.600000000006</v>
      </c>
      <c r="I99" s="194" t="s">
        <v>226</v>
      </c>
      <c r="J99" s="196">
        <v>1007</v>
      </c>
      <c r="K99" s="199">
        <v>3.07</v>
      </c>
      <c r="L99" s="196">
        <v>2</v>
      </c>
      <c r="M99" s="196">
        <v>601300</v>
      </c>
      <c r="N99" s="194" t="s">
        <v>194</v>
      </c>
      <c r="O99" s="200"/>
      <c r="P99" s="200"/>
    </row>
    <row r="100" spans="1:16" ht="13.5" customHeight="1" x14ac:dyDescent="0.25">
      <c r="A100" s="192"/>
      <c r="B100" s="201"/>
      <c r="C100" s="194"/>
      <c r="D100" s="191"/>
      <c r="E100" s="196"/>
      <c r="F100" s="197"/>
      <c r="G100" s="194"/>
      <c r="H100" s="198"/>
      <c r="I100" s="194"/>
      <c r="J100" s="196"/>
      <c r="K100" s="199"/>
      <c r="L100" s="196"/>
      <c r="M100" s="196"/>
      <c r="N100" s="194"/>
      <c r="O100" s="200"/>
      <c r="P100" s="200"/>
    </row>
    <row r="101" spans="1:16" s="231" customFormat="1" ht="16.5" customHeight="1" thickBot="1" x14ac:dyDescent="0.35">
      <c r="A101" s="243"/>
      <c r="B101" s="230" t="s">
        <v>165</v>
      </c>
      <c r="C101" s="230" t="s">
        <v>166</v>
      </c>
      <c r="D101" s="230" t="s">
        <v>167</v>
      </c>
      <c r="E101" s="230" t="s">
        <v>168</v>
      </c>
      <c r="F101" s="230" t="s">
        <v>169</v>
      </c>
      <c r="G101" s="230" t="s">
        <v>170</v>
      </c>
      <c r="H101" s="230" t="s">
        <v>171</v>
      </c>
      <c r="I101" s="230" t="s">
        <v>172</v>
      </c>
      <c r="J101" s="230" t="s">
        <v>173</v>
      </c>
      <c r="K101" s="230" t="s">
        <v>174</v>
      </c>
      <c r="L101" s="230" t="s">
        <v>175</v>
      </c>
      <c r="M101" s="230" t="s">
        <v>176</v>
      </c>
      <c r="N101" s="230" t="s">
        <v>177</v>
      </c>
      <c r="O101" s="230" t="s">
        <v>178</v>
      </c>
      <c r="P101" s="230" t="s">
        <v>179</v>
      </c>
    </row>
    <row r="102" spans="1:16" ht="33.75" customHeight="1" thickBot="1" x14ac:dyDescent="0.3">
      <c r="A102" s="221">
        <v>1</v>
      </c>
      <c r="B102" s="222"/>
      <c r="C102" s="223" t="s">
        <v>180</v>
      </c>
      <c r="D102" s="223" t="s">
        <v>181</v>
      </c>
      <c r="E102" s="223" t="s">
        <v>182</v>
      </c>
      <c r="F102" s="222" t="s">
        <v>183</v>
      </c>
      <c r="G102" s="222" t="s">
        <v>184</v>
      </c>
      <c r="H102" s="223" t="s">
        <v>185</v>
      </c>
      <c r="I102" s="223" t="s">
        <v>186</v>
      </c>
      <c r="J102" s="222" t="s">
        <v>187</v>
      </c>
      <c r="K102" s="222" t="s">
        <v>188</v>
      </c>
      <c r="L102" s="222" t="s">
        <v>189</v>
      </c>
      <c r="M102" s="222" t="s">
        <v>190</v>
      </c>
      <c r="N102" s="223" t="s">
        <v>191</v>
      </c>
      <c r="O102" s="222"/>
      <c r="P102" s="224"/>
    </row>
    <row r="103" spans="1:16" ht="13.5" customHeight="1" x14ac:dyDescent="0.25">
      <c r="A103" s="213">
        <v>92</v>
      </c>
      <c r="B103" s="214">
        <v>91</v>
      </c>
      <c r="C103" s="215" t="s">
        <v>370</v>
      </c>
      <c r="D103" s="216" t="s">
        <v>371</v>
      </c>
      <c r="E103" s="214">
        <v>5</v>
      </c>
      <c r="F103" s="217">
        <v>31.16</v>
      </c>
      <c r="G103" s="215" t="s">
        <v>225</v>
      </c>
      <c r="H103" s="218">
        <v>64812.800000000003</v>
      </c>
      <c r="I103" s="215" t="s">
        <v>226</v>
      </c>
      <c r="J103" s="214">
        <v>1007</v>
      </c>
      <c r="K103" s="219">
        <v>3.07</v>
      </c>
      <c r="L103" s="214">
        <v>2</v>
      </c>
      <c r="M103" s="214">
        <v>601300</v>
      </c>
      <c r="N103" s="215" t="s">
        <v>194</v>
      </c>
      <c r="O103" s="220"/>
      <c r="P103" s="220"/>
    </row>
    <row r="104" spans="1:16" ht="13.5" customHeight="1" x14ac:dyDescent="0.25">
      <c r="A104" s="192">
        <v>93</v>
      </c>
      <c r="B104" s="196">
        <v>92</v>
      </c>
      <c r="C104" s="194" t="s">
        <v>372</v>
      </c>
      <c r="D104" s="191" t="s">
        <v>373</v>
      </c>
      <c r="E104" s="196">
        <v>6</v>
      </c>
      <c r="F104" s="197">
        <v>34.39</v>
      </c>
      <c r="G104" s="194" t="s">
        <v>225</v>
      </c>
      <c r="H104" s="198">
        <v>71531.199999999997</v>
      </c>
      <c r="I104" s="194" t="s">
        <v>226</v>
      </c>
      <c r="J104" s="196">
        <v>1007</v>
      </c>
      <c r="K104" s="199">
        <v>3.07</v>
      </c>
      <c r="L104" s="196">
        <v>2</v>
      </c>
      <c r="M104" s="196">
        <v>601300</v>
      </c>
      <c r="N104" s="194" t="s">
        <v>194</v>
      </c>
      <c r="O104" s="189"/>
      <c r="P104" s="189"/>
    </row>
    <row r="105" spans="1:16" ht="13.5" customHeight="1" x14ac:dyDescent="0.25">
      <c r="A105" s="192">
        <v>94</v>
      </c>
      <c r="B105" s="196">
        <v>93</v>
      </c>
      <c r="C105" s="194" t="s">
        <v>374</v>
      </c>
      <c r="D105" s="191" t="s">
        <v>375</v>
      </c>
      <c r="E105" s="196">
        <v>7</v>
      </c>
      <c r="F105" s="197">
        <v>35.619999999999997</v>
      </c>
      <c r="G105" s="194" t="s">
        <v>225</v>
      </c>
      <c r="H105" s="198">
        <v>74089.600000000006</v>
      </c>
      <c r="I105" s="194" t="s">
        <v>226</v>
      </c>
      <c r="J105" s="196">
        <v>1007</v>
      </c>
      <c r="K105" s="199">
        <v>3.07</v>
      </c>
      <c r="L105" s="196">
        <v>2</v>
      </c>
      <c r="M105" s="196">
        <v>601300</v>
      </c>
      <c r="N105" s="194" t="s">
        <v>194</v>
      </c>
      <c r="O105" s="189"/>
      <c r="P105" s="189"/>
    </row>
    <row r="106" spans="1:16" ht="13.5" customHeight="1" x14ac:dyDescent="0.25">
      <c r="A106" s="192">
        <v>95</v>
      </c>
      <c r="B106" s="196">
        <v>94</v>
      </c>
      <c r="C106" s="194" t="s">
        <v>376</v>
      </c>
      <c r="D106" s="191" t="s">
        <v>377</v>
      </c>
      <c r="E106" s="196">
        <v>1</v>
      </c>
      <c r="F106" s="197">
        <v>33.07</v>
      </c>
      <c r="G106" s="197">
        <v>51.41</v>
      </c>
      <c r="H106" s="198">
        <v>68785.600000000006</v>
      </c>
      <c r="I106" s="198">
        <v>106932.8</v>
      </c>
      <c r="J106" s="196">
        <v>1002</v>
      </c>
      <c r="K106" s="199">
        <v>0.05</v>
      </c>
      <c r="L106" s="196">
        <v>2</v>
      </c>
      <c r="M106" s="196">
        <v>601201</v>
      </c>
      <c r="N106" s="194" t="s">
        <v>214</v>
      </c>
      <c r="O106" s="189"/>
      <c r="P106" s="189"/>
    </row>
    <row r="107" spans="1:16" ht="13.5" customHeight="1" x14ac:dyDescent="0.25">
      <c r="A107" s="192">
        <v>96</v>
      </c>
      <c r="B107" s="196">
        <v>95</v>
      </c>
      <c r="C107" s="194" t="s">
        <v>378</v>
      </c>
      <c r="D107" s="191" t="s">
        <v>379</v>
      </c>
      <c r="E107" s="196">
        <v>2</v>
      </c>
      <c r="F107" s="197">
        <v>51.42</v>
      </c>
      <c r="G107" s="197">
        <v>72.290000000000006</v>
      </c>
      <c r="H107" s="198">
        <v>106953.60000000001</v>
      </c>
      <c r="I107" s="198">
        <v>150363.20000000001</v>
      </c>
      <c r="J107" s="196">
        <v>1002</v>
      </c>
      <c r="K107" s="199">
        <v>0.05</v>
      </c>
      <c r="L107" s="196">
        <v>2</v>
      </c>
      <c r="M107" s="196">
        <v>601201</v>
      </c>
      <c r="N107" s="194" t="s">
        <v>214</v>
      </c>
      <c r="O107" s="189"/>
      <c r="P107" s="189"/>
    </row>
    <row r="108" spans="1:16" ht="13.5" customHeight="1" x14ac:dyDescent="0.25">
      <c r="A108" s="192">
        <v>97</v>
      </c>
      <c r="B108" s="196">
        <v>96</v>
      </c>
      <c r="C108" s="194" t="s">
        <v>380</v>
      </c>
      <c r="D108" s="191" t="s">
        <v>381</v>
      </c>
      <c r="E108" s="196">
        <v>3</v>
      </c>
      <c r="F108" s="197">
        <v>72.3</v>
      </c>
      <c r="G108" s="197">
        <v>89.88</v>
      </c>
      <c r="H108" s="198">
        <v>150384</v>
      </c>
      <c r="I108" s="198">
        <v>186950.39999999999</v>
      </c>
      <c r="J108" s="196">
        <v>1002</v>
      </c>
      <c r="K108" s="199">
        <v>0.05</v>
      </c>
      <c r="L108" s="196">
        <v>2</v>
      </c>
      <c r="M108" s="196">
        <v>601201</v>
      </c>
      <c r="N108" s="194" t="s">
        <v>214</v>
      </c>
      <c r="O108" s="189"/>
      <c r="P108" s="189"/>
    </row>
    <row r="109" spans="1:16" ht="13.5" customHeight="1" x14ac:dyDescent="0.25">
      <c r="A109" s="192">
        <v>98</v>
      </c>
      <c r="B109" s="196">
        <v>97</v>
      </c>
      <c r="C109" s="194" t="s">
        <v>382</v>
      </c>
      <c r="D109" s="191" t="s">
        <v>383</v>
      </c>
      <c r="E109" s="196">
        <v>4</v>
      </c>
      <c r="F109" s="197">
        <v>89.89</v>
      </c>
      <c r="G109" s="197">
        <v>137.80000000000001</v>
      </c>
      <c r="H109" s="198">
        <v>186971.2</v>
      </c>
      <c r="I109" s="198">
        <v>286624</v>
      </c>
      <c r="J109" s="196">
        <v>1002</v>
      </c>
      <c r="K109" s="199">
        <v>0.05</v>
      </c>
      <c r="L109" s="196">
        <v>2</v>
      </c>
      <c r="M109" s="196">
        <v>601201</v>
      </c>
      <c r="N109" s="194" t="s">
        <v>214</v>
      </c>
      <c r="O109" s="189"/>
      <c r="P109" s="189"/>
    </row>
    <row r="110" spans="1:16" ht="13.5" customHeight="1" x14ac:dyDescent="0.25">
      <c r="A110" s="192">
        <v>99</v>
      </c>
      <c r="B110" s="196">
        <v>98</v>
      </c>
      <c r="C110" s="194" t="s">
        <v>384</v>
      </c>
      <c r="D110" s="191" t="s">
        <v>385</v>
      </c>
      <c r="E110" s="196">
        <v>1</v>
      </c>
      <c r="F110" s="197">
        <v>33.07</v>
      </c>
      <c r="G110" s="197">
        <v>51.41</v>
      </c>
      <c r="H110" s="198">
        <v>68785.600000000006</v>
      </c>
      <c r="I110" s="198">
        <v>106932.8</v>
      </c>
      <c r="J110" s="196">
        <v>1002</v>
      </c>
      <c r="K110" s="199">
        <v>0.05</v>
      </c>
      <c r="L110" s="196">
        <v>2</v>
      </c>
      <c r="M110" s="196">
        <v>601201</v>
      </c>
      <c r="N110" s="194" t="s">
        <v>214</v>
      </c>
      <c r="O110" s="189"/>
      <c r="P110" s="189"/>
    </row>
    <row r="111" spans="1:16" ht="13.5" customHeight="1" x14ac:dyDescent="0.25">
      <c r="A111" s="192">
        <v>100</v>
      </c>
      <c r="B111" s="196">
        <v>99</v>
      </c>
      <c r="C111" s="194" t="s">
        <v>386</v>
      </c>
      <c r="D111" s="191" t="s">
        <v>387</v>
      </c>
      <c r="E111" s="196">
        <v>2</v>
      </c>
      <c r="F111" s="197">
        <v>51.42</v>
      </c>
      <c r="G111" s="197">
        <v>72.290000000000006</v>
      </c>
      <c r="H111" s="198">
        <v>106953.60000000001</v>
      </c>
      <c r="I111" s="198">
        <v>150363.20000000001</v>
      </c>
      <c r="J111" s="196">
        <v>1002</v>
      </c>
      <c r="K111" s="199">
        <v>0.05</v>
      </c>
      <c r="L111" s="196">
        <v>2</v>
      </c>
      <c r="M111" s="196">
        <v>601201</v>
      </c>
      <c r="N111" s="194" t="s">
        <v>214</v>
      </c>
      <c r="O111" s="189"/>
      <c r="P111" s="189"/>
    </row>
    <row r="112" spans="1:16" ht="13.5" customHeight="1" x14ac:dyDescent="0.25">
      <c r="A112" s="192">
        <v>101</v>
      </c>
      <c r="B112" s="196">
        <v>100</v>
      </c>
      <c r="C112" s="194" t="s">
        <v>388</v>
      </c>
      <c r="D112" s="191" t="s">
        <v>389</v>
      </c>
      <c r="E112" s="196">
        <v>3</v>
      </c>
      <c r="F112" s="197">
        <v>72.3</v>
      </c>
      <c r="G112" s="197">
        <v>89.88</v>
      </c>
      <c r="H112" s="198">
        <v>150384</v>
      </c>
      <c r="I112" s="198">
        <v>186950.39999999999</v>
      </c>
      <c r="J112" s="196">
        <v>1002</v>
      </c>
      <c r="K112" s="199">
        <v>0.05</v>
      </c>
      <c r="L112" s="196">
        <v>2</v>
      </c>
      <c r="M112" s="196">
        <v>601201</v>
      </c>
      <c r="N112" s="194" t="s">
        <v>214</v>
      </c>
      <c r="O112" s="189"/>
      <c r="P112" s="189"/>
    </row>
    <row r="113" spans="1:16" ht="13.5" customHeight="1" x14ac:dyDescent="0.25">
      <c r="A113" s="192">
        <v>102</v>
      </c>
      <c r="B113" s="196">
        <v>101</v>
      </c>
      <c r="C113" s="194" t="s">
        <v>390</v>
      </c>
      <c r="D113" s="191" t="s">
        <v>391</v>
      </c>
      <c r="E113" s="196">
        <v>4</v>
      </c>
      <c r="F113" s="197">
        <v>89.89</v>
      </c>
      <c r="G113" s="197">
        <v>137.80000000000001</v>
      </c>
      <c r="H113" s="198">
        <v>186971.2</v>
      </c>
      <c r="I113" s="198">
        <v>286624</v>
      </c>
      <c r="J113" s="196">
        <v>1002</v>
      </c>
      <c r="K113" s="199">
        <v>0.05</v>
      </c>
      <c r="L113" s="196">
        <v>2</v>
      </c>
      <c r="M113" s="196">
        <v>601201</v>
      </c>
      <c r="N113" s="194" t="s">
        <v>214</v>
      </c>
      <c r="O113" s="189"/>
      <c r="P113" s="189"/>
    </row>
    <row r="114" spans="1:16" ht="13.5" customHeight="1" x14ac:dyDescent="0.25">
      <c r="A114" s="192">
        <v>103</v>
      </c>
      <c r="B114" s="196">
        <v>102</v>
      </c>
      <c r="C114" s="194" t="s">
        <v>392</v>
      </c>
      <c r="D114" s="191" t="s">
        <v>393</v>
      </c>
      <c r="E114" s="196">
        <v>1</v>
      </c>
      <c r="F114" s="197">
        <v>33.07</v>
      </c>
      <c r="G114" s="197">
        <v>51.41</v>
      </c>
      <c r="H114" s="198">
        <v>68785.600000000006</v>
      </c>
      <c r="I114" s="198">
        <v>106932.8</v>
      </c>
      <c r="J114" s="196">
        <v>1002</v>
      </c>
      <c r="K114" s="199">
        <v>0.05</v>
      </c>
      <c r="L114" s="196">
        <v>2</v>
      </c>
      <c r="M114" s="196">
        <v>601201</v>
      </c>
      <c r="N114" s="194" t="s">
        <v>214</v>
      </c>
      <c r="O114" s="189"/>
      <c r="P114" s="189"/>
    </row>
    <row r="115" spans="1:16" ht="13.5" customHeight="1" x14ac:dyDescent="0.25">
      <c r="A115" s="192">
        <v>104</v>
      </c>
      <c r="B115" s="196">
        <v>103</v>
      </c>
      <c r="C115" s="194" t="s">
        <v>394</v>
      </c>
      <c r="D115" s="191" t="s">
        <v>395</v>
      </c>
      <c r="E115" s="196">
        <v>2</v>
      </c>
      <c r="F115" s="197">
        <v>51.42</v>
      </c>
      <c r="G115" s="197">
        <v>72.290000000000006</v>
      </c>
      <c r="H115" s="198">
        <v>106953.60000000001</v>
      </c>
      <c r="I115" s="198">
        <v>150363.20000000001</v>
      </c>
      <c r="J115" s="196">
        <v>1002</v>
      </c>
      <c r="K115" s="199">
        <v>0.05</v>
      </c>
      <c r="L115" s="196">
        <v>2</v>
      </c>
      <c r="M115" s="196">
        <v>601201</v>
      </c>
      <c r="N115" s="194" t="s">
        <v>214</v>
      </c>
      <c r="O115" s="189"/>
      <c r="P115" s="189"/>
    </row>
    <row r="116" spans="1:16" ht="13.5" customHeight="1" x14ac:dyDescent="0.25">
      <c r="A116" s="192">
        <v>105</v>
      </c>
      <c r="B116" s="196">
        <v>104</v>
      </c>
      <c r="C116" s="194" t="s">
        <v>396</v>
      </c>
      <c r="D116" s="191" t="s">
        <v>397</v>
      </c>
      <c r="E116" s="196">
        <v>3</v>
      </c>
      <c r="F116" s="197">
        <v>72.3</v>
      </c>
      <c r="G116" s="197">
        <v>89.88</v>
      </c>
      <c r="H116" s="198">
        <v>150384</v>
      </c>
      <c r="I116" s="198">
        <v>186950.39999999999</v>
      </c>
      <c r="J116" s="196">
        <v>1002</v>
      </c>
      <c r="K116" s="199">
        <v>0.05</v>
      </c>
      <c r="L116" s="196">
        <v>2</v>
      </c>
      <c r="M116" s="196">
        <v>601201</v>
      </c>
      <c r="N116" s="194" t="s">
        <v>214</v>
      </c>
      <c r="O116" s="189"/>
      <c r="P116" s="189"/>
    </row>
    <row r="117" spans="1:16" ht="13.5" customHeight="1" x14ac:dyDescent="0.25">
      <c r="A117" s="192">
        <v>106</v>
      </c>
      <c r="B117" s="196">
        <v>105</v>
      </c>
      <c r="C117" s="194" t="s">
        <v>398</v>
      </c>
      <c r="D117" s="191" t="s">
        <v>399</v>
      </c>
      <c r="E117" s="196">
        <v>4</v>
      </c>
      <c r="F117" s="197">
        <v>89.89</v>
      </c>
      <c r="G117" s="197">
        <v>137.80000000000001</v>
      </c>
      <c r="H117" s="198">
        <v>186971.2</v>
      </c>
      <c r="I117" s="198">
        <v>286624</v>
      </c>
      <c r="J117" s="196">
        <v>1002</v>
      </c>
      <c r="K117" s="199">
        <v>0.05</v>
      </c>
      <c r="L117" s="196">
        <v>2</v>
      </c>
      <c r="M117" s="196">
        <v>601201</v>
      </c>
      <c r="N117" s="194" t="s">
        <v>214</v>
      </c>
      <c r="O117" s="189"/>
      <c r="P117" s="189"/>
    </row>
    <row r="118" spans="1:16" ht="13.5" customHeight="1" x14ac:dyDescent="0.25">
      <c r="A118" s="192">
        <v>107</v>
      </c>
      <c r="B118" s="196">
        <v>106</v>
      </c>
      <c r="C118" s="194" t="s">
        <v>400</v>
      </c>
      <c r="D118" s="191" t="s">
        <v>401</v>
      </c>
      <c r="E118" s="196">
        <v>0</v>
      </c>
      <c r="F118" s="811">
        <v>16.899999999999999</v>
      </c>
      <c r="G118" s="197">
        <v>18.350000000000001</v>
      </c>
      <c r="H118" s="198">
        <v>34320</v>
      </c>
      <c r="I118" s="198">
        <v>38168</v>
      </c>
      <c r="J118" s="196">
        <v>1007</v>
      </c>
      <c r="K118" s="199">
        <v>3.07</v>
      </c>
      <c r="L118" s="196">
        <v>7</v>
      </c>
      <c r="M118" s="196">
        <v>601300</v>
      </c>
      <c r="N118" s="194" t="s">
        <v>194</v>
      </c>
      <c r="O118" s="189"/>
      <c r="P118" s="189"/>
    </row>
    <row r="119" spans="1:16" ht="13.5" customHeight="1" x14ac:dyDescent="0.25">
      <c r="A119" s="192">
        <v>108</v>
      </c>
      <c r="B119" s="196">
        <v>107</v>
      </c>
      <c r="C119" s="194" t="s">
        <v>402</v>
      </c>
      <c r="D119" s="191" t="s">
        <v>403</v>
      </c>
      <c r="E119" s="196">
        <v>1</v>
      </c>
      <c r="F119" s="197">
        <v>18.36</v>
      </c>
      <c r="G119" s="197">
        <v>20.64</v>
      </c>
      <c r="H119" s="198">
        <v>38188.800000000003</v>
      </c>
      <c r="I119" s="198">
        <v>42931.199999999997</v>
      </c>
      <c r="J119" s="196">
        <v>1007</v>
      </c>
      <c r="K119" s="199">
        <v>3.07</v>
      </c>
      <c r="L119" s="196">
        <v>7</v>
      </c>
      <c r="M119" s="196">
        <v>601300</v>
      </c>
      <c r="N119" s="194" t="s">
        <v>194</v>
      </c>
      <c r="O119" s="189"/>
      <c r="P119" s="189"/>
    </row>
    <row r="120" spans="1:16" ht="13.5" customHeight="1" x14ac:dyDescent="0.25">
      <c r="A120" s="192">
        <v>109</v>
      </c>
      <c r="B120" s="196">
        <v>108</v>
      </c>
      <c r="C120" s="194" t="s">
        <v>404</v>
      </c>
      <c r="D120" s="191" t="s">
        <v>405</v>
      </c>
      <c r="E120" s="196">
        <v>2</v>
      </c>
      <c r="F120" s="197">
        <v>20.65</v>
      </c>
      <c r="G120" s="197">
        <v>25.36</v>
      </c>
      <c r="H120" s="198">
        <v>42952</v>
      </c>
      <c r="I120" s="198">
        <v>52748.800000000003</v>
      </c>
      <c r="J120" s="196">
        <v>1007</v>
      </c>
      <c r="K120" s="199">
        <v>3.07</v>
      </c>
      <c r="L120" s="196">
        <v>7</v>
      </c>
      <c r="M120" s="196">
        <v>601300</v>
      </c>
      <c r="N120" s="194" t="s">
        <v>194</v>
      </c>
      <c r="O120" s="189"/>
      <c r="P120" s="189"/>
    </row>
    <row r="121" spans="1:16" ht="13.5" customHeight="1" x14ac:dyDescent="0.25">
      <c r="A121" s="192">
        <v>110</v>
      </c>
      <c r="B121" s="196">
        <v>109</v>
      </c>
      <c r="C121" s="194" t="s">
        <v>406</v>
      </c>
      <c r="D121" s="191" t="s">
        <v>407</v>
      </c>
      <c r="E121" s="196">
        <v>3</v>
      </c>
      <c r="F121" s="197">
        <v>25.37</v>
      </c>
      <c r="G121" s="197">
        <v>31.8</v>
      </c>
      <c r="H121" s="198">
        <v>52769.599999999999</v>
      </c>
      <c r="I121" s="198">
        <v>66144</v>
      </c>
      <c r="J121" s="196">
        <v>1007</v>
      </c>
      <c r="K121" s="199">
        <v>3.07</v>
      </c>
      <c r="L121" s="196">
        <v>7</v>
      </c>
      <c r="M121" s="196">
        <v>601300</v>
      </c>
      <c r="N121" s="194" t="s">
        <v>194</v>
      </c>
      <c r="O121" s="189"/>
      <c r="P121" s="189"/>
    </row>
    <row r="122" spans="1:16" ht="13.5" customHeight="1" x14ac:dyDescent="0.25">
      <c r="A122" s="192">
        <v>111</v>
      </c>
      <c r="B122" s="196">
        <v>110</v>
      </c>
      <c r="C122" s="194" t="s">
        <v>408</v>
      </c>
      <c r="D122" s="191" t="s">
        <v>409</v>
      </c>
      <c r="E122" s="196">
        <v>4</v>
      </c>
      <c r="F122" s="197">
        <v>31.81</v>
      </c>
      <c r="G122" s="197">
        <v>44.1</v>
      </c>
      <c r="H122" s="198">
        <v>66164.800000000003</v>
      </c>
      <c r="I122" s="198">
        <v>91728</v>
      </c>
      <c r="J122" s="196">
        <v>1007</v>
      </c>
      <c r="K122" s="199">
        <v>3.07</v>
      </c>
      <c r="L122" s="196">
        <v>7</v>
      </c>
      <c r="M122" s="196">
        <v>601300</v>
      </c>
      <c r="N122" s="194" t="s">
        <v>194</v>
      </c>
      <c r="O122" s="189"/>
      <c r="P122" s="189"/>
    </row>
    <row r="123" spans="1:16" ht="13.5" customHeight="1" x14ac:dyDescent="0.25">
      <c r="A123" s="192">
        <v>112</v>
      </c>
      <c r="B123" s="196">
        <v>111</v>
      </c>
      <c r="C123" s="194" t="s">
        <v>410</v>
      </c>
      <c r="D123" s="191" t="s">
        <v>411</v>
      </c>
      <c r="E123" s="196">
        <v>0</v>
      </c>
      <c r="F123" s="811">
        <v>16.899999999999999</v>
      </c>
      <c r="G123" s="197">
        <v>22.05</v>
      </c>
      <c r="H123" s="198">
        <v>34320</v>
      </c>
      <c r="I123" s="198">
        <v>45864</v>
      </c>
      <c r="J123" s="196">
        <v>1002</v>
      </c>
      <c r="K123" s="199">
        <v>0.05</v>
      </c>
      <c r="L123" s="196">
        <v>7</v>
      </c>
      <c r="M123" s="196">
        <v>601300</v>
      </c>
      <c r="N123" s="194" t="s">
        <v>194</v>
      </c>
      <c r="O123" s="189"/>
      <c r="P123" s="189"/>
    </row>
    <row r="124" spans="1:16" ht="13.5" customHeight="1" x14ac:dyDescent="0.25">
      <c r="A124" s="192">
        <v>113</v>
      </c>
      <c r="B124" s="196">
        <v>112</v>
      </c>
      <c r="C124" s="194" t="s">
        <v>412</v>
      </c>
      <c r="D124" s="191" t="s">
        <v>413</v>
      </c>
      <c r="E124" s="196">
        <v>1</v>
      </c>
      <c r="F124" s="197">
        <v>22.06</v>
      </c>
      <c r="G124" s="197">
        <v>29.76</v>
      </c>
      <c r="H124" s="198">
        <v>45884.800000000003</v>
      </c>
      <c r="I124" s="198">
        <v>61900.800000000003</v>
      </c>
      <c r="J124" s="196">
        <v>1002</v>
      </c>
      <c r="K124" s="199">
        <v>0.05</v>
      </c>
      <c r="L124" s="196">
        <v>7</v>
      </c>
      <c r="M124" s="196">
        <v>601300</v>
      </c>
      <c r="N124" s="194" t="s">
        <v>194</v>
      </c>
      <c r="O124" s="189"/>
      <c r="P124" s="189"/>
    </row>
    <row r="125" spans="1:16" ht="13.5" customHeight="1" x14ac:dyDescent="0.25">
      <c r="A125" s="192">
        <v>114</v>
      </c>
      <c r="B125" s="196">
        <v>113</v>
      </c>
      <c r="C125" s="194" t="s">
        <v>414</v>
      </c>
      <c r="D125" s="191" t="s">
        <v>415</v>
      </c>
      <c r="E125" s="196">
        <v>2</v>
      </c>
      <c r="F125" s="197">
        <v>29.77</v>
      </c>
      <c r="G125" s="197">
        <v>30.95</v>
      </c>
      <c r="H125" s="198">
        <v>61921.599999999999</v>
      </c>
      <c r="I125" s="198">
        <v>64376</v>
      </c>
      <c r="J125" s="196">
        <v>1002</v>
      </c>
      <c r="K125" s="199">
        <v>0.05</v>
      </c>
      <c r="L125" s="196">
        <v>7</v>
      </c>
      <c r="M125" s="196">
        <v>601300</v>
      </c>
      <c r="N125" s="194" t="s">
        <v>194</v>
      </c>
      <c r="O125" s="189"/>
      <c r="P125" s="189"/>
    </row>
    <row r="126" spans="1:16" ht="13.5" customHeight="1" x14ac:dyDescent="0.25">
      <c r="A126" s="192">
        <v>115</v>
      </c>
      <c r="B126" s="196">
        <v>114</v>
      </c>
      <c r="C126" s="194" t="s">
        <v>416</v>
      </c>
      <c r="D126" s="191" t="s">
        <v>417</v>
      </c>
      <c r="E126" s="196">
        <v>3</v>
      </c>
      <c r="F126" s="197">
        <v>30.96</v>
      </c>
      <c r="G126" s="197">
        <v>41.28</v>
      </c>
      <c r="H126" s="198">
        <v>64396.800000000003</v>
      </c>
      <c r="I126" s="198">
        <v>85862.399999999994</v>
      </c>
      <c r="J126" s="196">
        <v>1002</v>
      </c>
      <c r="K126" s="199">
        <v>0.05</v>
      </c>
      <c r="L126" s="196">
        <v>7</v>
      </c>
      <c r="M126" s="196">
        <v>601300</v>
      </c>
      <c r="N126" s="194" t="s">
        <v>194</v>
      </c>
      <c r="O126" s="189"/>
      <c r="P126" s="189"/>
    </row>
    <row r="127" spans="1:16" ht="13.5" customHeight="1" x14ac:dyDescent="0.25">
      <c r="A127" s="192">
        <v>116</v>
      </c>
      <c r="B127" s="196">
        <v>115</v>
      </c>
      <c r="C127" s="194" t="s">
        <v>418</v>
      </c>
      <c r="D127" s="191" t="s">
        <v>419</v>
      </c>
      <c r="E127" s="196">
        <v>4</v>
      </c>
      <c r="F127" s="197">
        <v>41.29</v>
      </c>
      <c r="G127" s="197">
        <v>48.73</v>
      </c>
      <c r="H127" s="198">
        <v>85883.199999999997</v>
      </c>
      <c r="I127" s="198">
        <v>101358.39999999999</v>
      </c>
      <c r="J127" s="196">
        <v>1002</v>
      </c>
      <c r="K127" s="199">
        <v>0.05</v>
      </c>
      <c r="L127" s="196">
        <v>7</v>
      </c>
      <c r="M127" s="196">
        <v>601300</v>
      </c>
      <c r="N127" s="194" t="s">
        <v>194</v>
      </c>
      <c r="O127" s="189"/>
      <c r="P127" s="189"/>
    </row>
    <row r="128" spans="1:16" ht="13.5" customHeight="1" x14ac:dyDescent="0.25">
      <c r="A128" s="192">
        <v>117</v>
      </c>
      <c r="B128" s="196">
        <v>116</v>
      </c>
      <c r="C128" s="194" t="s">
        <v>420</v>
      </c>
      <c r="D128" s="191" t="s">
        <v>421</v>
      </c>
      <c r="E128" s="196">
        <v>5</v>
      </c>
      <c r="F128" s="197">
        <v>48.74</v>
      </c>
      <c r="G128" s="197">
        <v>68.790000000000006</v>
      </c>
      <c r="H128" s="198">
        <v>101379.2</v>
      </c>
      <c r="I128" s="198">
        <v>143083.20000000001</v>
      </c>
      <c r="J128" s="196">
        <v>1002</v>
      </c>
      <c r="K128" s="199">
        <v>0.05</v>
      </c>
      <c r="L128" s="196">
        <v>7</v>
      </c>
      <c r="M128" s="196">
        <v>601300</v>
      </c>
      <c r="N128" s="194" t="s">
        <v>194</v>
      </c>
      <c r="O128" s="189"/>
      <c r="P128" s="189"/>
    </row>
    <row r="129" spans="1:16" ht="13.5" customHeight="1" x14ac:dyDescent="0.25">
      <c r="A129" s="192">
        <v>118</v>
      </c>
      <c r="B129" s="196">
        <v>117</v>
      </c>
      <c r="C129" s="194" t="s">
        <v>422</v>
      </c>
      <c r="D129" s="191" t="s">
        <v>423</v>
      </c>
      <c r="E129" s="196">
        <v>6</v>
      </c>
      <c r="F129" s="197">
        <v>68.8</v>
      </c>
      <c r="G129" s="197">
        <v>137.80000000000001</v>
      </c>
      <c r="H129" s="198">
        <v>143104</v>
      </c>
      <c r="I129" s="198">
        <v>286624</v>
      </c>
      <c r="J129" s="196">
        <v>1002</v>
      </c>
      <c r="K129" s="199">
        <v>0.05</v>
      </c>
      <c r="L129" s="196">
        <v>7</v>
      </c>
      <c r="M129" s="196">
        <v>601300</v>
      </c>
      <c r="N129" s="194" t="s">
        <v>194</v>
      </c>
      <c r="O129" s="189"/>
      <c r="P129" s="189"/>
    </row>
    <row r="130" spans="1:16" ht="13.5" customHeight="1" x14ac:dyDescent="0.25">
      <c r="A130" s="192">
        <v>119</v>
      </c>
      <c r="B130" s="196">
        <v>118</v>
      </c>
      <c r="C130" s="194" t="s">
        <v>424</v>
      </c>
      <c r="D130" s="195" t="s">
        <v>425</v>
      </c>
      <c r="E130" s="196">
        <v>0</v>
      </c>
      <c r="F130" s="197">
        <v>23.15</v>
      </c>
      <c r="G130" s="197">
        <v>35.54</v>
      </c>
      <c r="H130" s="198">
        <v>48152</v>
      </c>
      <c r="I130" s="198">
        <v>73923.199999999997</v>
      </c>
      <c r="J130" s="196">
        <v>1002</v>
      </c>
      <c r="K130" s="199">
        <v>0.05</v>
      </c>
      <c r="L130" s="196">
        <v>2</v>
      </c>
      <c r="M130" s="196">
        <v>601300</v>
      </c>
      <c r="N130" s="194" t="s">
        <v>194</v>
      </c>
      <c r="O130" s="189"/>
      <c r="P130" s="189"/>
    </row>
    <row r="131" spans="1:16" ht="13.5" customHeight="1" x14ac:dyDescent="0.25">
      <c r="A131" s="192">
        <v>120</v>
      </c>
      <c r="B131" s="196">
        <v>119</v>
      </c>
      <c r="C131" s="194" t="s">
        <v>426</v>
      </c>
      <c r="D131" s="195" t="s">
        <v>427</v>
      </c>
      <c r="E131" s="196">
        <v>1</v>
      </c>
      <c r="F131" s="197">
        <v>35.549999999999997</v>
      </c>
      <c r="G131" s="197">
        <v>51.59</v>
      </c>
      <c r="H131" s="198">
        <v>73944</v>
      </c>
      <c r="I131" s="198">
        <v>107307.2</v>
      </c>
      <c r="J131" s="196">
        <v>1002</v>
      </c>
      <c r="K131" s="199">
        <v>0.05</v>
      </c>
      <c r="L131" s="196">
        <v>2</v>
      </c>
      <c r="M131" s="196">
        <v>601300</v>
      </c>
      <c r="N131" s="194" t="s">
        <v>194</v>
      </c>
      <c r="O131" s="189"/>
      <c r="P131" s="189"/>
    </row>
    <row r="132" spans="1:16" ht="13.5" customHeight="1" x14ac:dyDescent="0.25">
      <c r="A132" s="192">
        <v>121</v>
      </c>
      <c r="B132" s="196">
        <v>120</v>
      </c>
      <c r="C132" s="194" t="s">
        <v>428</v>
      </c>
      <c r="D132" s="195" t="s">
        <v>429</v>
      </c>
      <c r="E132" s="196">
        <v>2</v>
      </c>
      <c r="F132" s="197">
        <v>51.6</v>
      </c>
      <c r="G132" s="197">
        <v>66.489999999999995</v>
      </c>
      <c r="H132" s="198">
        <v>107328</v>
      </c>
      <c r="I132" s="198">
        <v>138299.20000000001</v>
      </c>
      <c r="J132" s="196">
        <v>1002</v>
      </c>
      <c r="K132" s="199">
        <v>0.05</v>
      </c>
      <c r="L132" s="196">
        <v>2</v>
      </c>
      <c r="M132" s="196">
        <v>601300</v>
      </c>
      <c r="N132" s="194" t="s">
        <v>194</v>
      </c>
      <c r="O132" s="189"/>
      <c r="P132" s="189"/>
    </row>
    <row r="133" spans="1:16" ht="13.5" customHeight="1" x14ac:dyDescent="0.25">
      <c r="A133" s="192">
        <v>122</v>
      </c>
      <c r="B133" s="196">
        <v>121</v>
      </c>
      <c r="C133" s="194" t="s">
        <v>430</v>
      </c>
      <c r="D133" s="195" t="s">
        <v>431</v>
      </c>
      <c r="E133" s="196">
        <v>3</v>
      </c>
      <c r="F133" s="197">
        <v>66.5</v>
      </c>
      <c r="G133" s="197">
        <v>71.069999999999993</v>
      </c>
      <c r="H133" s="198">
        <v>138320</v>
      </c>
      <c r="I133" s="198">
        <v>147825.60000000001</v>
      </c>
      <c r="J133" s="196">
        <v>1002</v>
      </c>
      <c r="K133" s="199">
        <v>0.05</v>
      </c>
      <c r="L133" s="196">
        <v>2</v>
      </c>
      <c r="M133" s="196">
        <v>601300</v>
      </c>
      <c r="N133" s="194" t="s">
        <v>194</v>
      </c>
      <c r="O133" s="189"/>
      <c r="P133" s="189"/>
    </row>
    <row r="134" spans="1:16" s="207" customFormat="1" ht="13.5" customHeight="1" x14ac:dyDescent="0.25">
      <c r="A134" s="202">
        <v>123</v>
      </c>
      <c r="B134" s="203">
        <v>122</v>
      </c>
      <c r="C134" s="204" t="s">
        <v>432</v>
      </c>
      <c r="D134" s="205" t="s">
        <v>460</v>
      </c>
      <c r="E134" s="203">
        <v>1</v>
      </c>
      <c r="F134" s="208">
        <v>50</v>
      </c>
      <c r="G134" s="208">
        <v>250</v>
      </c>
      <c r="H134" s="209">
        <v>104000</v>
      </c>
      <c r="I134" s="209">
        <v>520000</v>
      </c>
      <c r="J134" s="203">
        <v>1002</v>
      </c>
      <c r="K134" s="210">
        <v>0.05</v>
      </c>
      <c r="L134" s="203">
        <v>2</v>
      </c>
      <c r="M134" s="203">
        <v>601300</v>
      </c>
      <c r="N134" s="204" t="s">
        <v>194</v>
      </c>
      <c r="O134" s="211"/>
      <c r="P134" s="211"/>
    </row>
    <row r="135" spans="1:16" ht="13.5" customHeight="1" x14ac:dyDescent="0.25">
      <c r="A135" s="192">
        <v>124</v>
      </c>
      <c r="B135" s="196">
        <v>123</v>
      </c>
      <c r="C135" s="194" t="s">
        <v>433</v>
      </c>
      <c r="D135" s="195" t="s">
        <v>434</v>
      </c>
      <c r="E135" s="196">
        <v>1</v>
      </c>
      <c r="F135" s="811">
        <v>16.899999999999999</v>
      </c>
      <c r="G135" s="197">
        <v>20.64</v>
      </c>
      <c r="H135" s="198">
        <v>34320</v>
      </c>
      <c r="I135" s="198">
        <v>42931.199999999997</v>
      </c>
      <c r="J135" s="196">
        <v>1002</v>
      </c>
      <c r="K135" s="199">
        <v>0.05</v>
      </c>
      <c r="L135" s="196">
        <v>9</v>
      </c>
      <c r="M135" s="196">
        <v>601300</v>
      </c>
      <c r="N135" s="194" t="s">
        <v>194</v>
      </c>
      <c r="O135" s="189"/>
      <c r="P135" s="189"/>
    </row>
    <row r="136" spans="1:16" ht="13.5" customHeight="1" x14ac:dyDescent="0.25">
      <c r="A136" s="192">
        <v>125</v>
      </c>
      <c r="B136" s="196">
        <v>124</v>
      </c>
      <c r="C136" s="194" t="s">
        <v>435</v>
      </c>
      <c r="D136" s="195" t="s">
        <v>436</v>
      </c>
      <c r="E136" s="196">
        <v>1</v>
      </c>
      <c r="F136" s="197">
        <v>20.95</v>
      </c>
      <c r="G136" s="197">
        <v>28.66</v>
      </c>
      <c r="H136" s="198">
        <v>43576</v>
      </c>
      <c r="I136" s="198">
        <v>59612.800000000003</v>
      </c>
      <c r="J136" s="196">
        <v>1007</v>
      </c>
      <c r="K136" s="199">
        <v>3.07</v>
      </c>
      <c r="L136" s="196">
        <v>6</v>
      </c>
      <c r="M136" s="196">
        <v>601300</v>
      </c>
      <c r="N136" s="194" t="s">
        <v>194</v>
      </c>
      <c r="O136" s="189"/>
      <c r="P136" s="189"/>
    </row>
    <row r="137" spans="1:16" ht="13.5" customHeight="1" x14ac:dyDescent="0.25">
      <c r="A137" s="192">
        <v>126</v>
      </c>
      <c r="B137" s="196">
        <v>125</v>
      </c>
      <c r="C137" s="194" t="s">
        <v>437</v>
      </c>
      <c r="D137" s="195" t="s">
        <v>438</v>
      </c>
      <c r="E137" s="196">
        <v>2</v>
      </c>
      <c r="F137" s="197">
        <v>28.67</v>
      </c>
      <c r="G137" s="197">
        <v>35.54</v>
      </c>
      <c r="H137" s="198">
        <v>59633.599999999999</v>
      </c>
      <c r="I137" s="198">
        <v>73923.199999999997</v>
      </c>
      <c r="J137" s="196">
        <v>1007</v>
      </c>
      <c r="K137" s="199">
        <v>3.07</v>
      </c>
      <c r="L137" s="196">
        <v>6</v>
      </c>
      <c r="M137" s="196">
        <v>601300</v>
      </c>
      <c r="N137" s="194" t="s">
        <v>194</v>
      </c>
      <c r="O137" s="189"/>
      <c r="P137" s="189"/>
    </row>
    <row r="138" spans="1:16" ht="13.5" customHeight="1" x14ac:dyDescent="0.25">
      <c r="A138" s="192">
        <v>127</v>
      </c>
      <c r="B138" s="196">
        <v>126</v>
      </c>
      <c r="C138" s="194" t="s">
        <v>439</v>
      </c>
      <c r="D138" s="195" t="s">
        <v>440</v>
      </c>
      <c r="E138" s="196">
        <v>3</v>
      </c>
      <c r="F138" s="197">
        <v>35.549999999999997</v>
      </c>
      <c r="G138" s="197">
        <v>41.28</v>
      </c>
      <c r="H138" s="198">
        <v>73944</v>
      </c>
      <c r="I138" s="198">
        <v>85862.399999999994</v>
      </c>
      <c r="J138" s="196">
        <v>1007</v>
      </c>
      <c r="K138" s="199">
        <v>3.07</v>
      </c>
      <c r="L138" s="196">
        <v>6</v>
      </c>
      <c r="M138" s="196">
        <v>601300</v>
      </c>
      <c r="N138" s="194" t="s">
        <v>194</v>
      </c>
      <c r="O138" s="189"/>
      <c r="P138" s="189"/>
    </row>
    <row r="139" spans="1:16" ht="13.5" customHeight="1" x14ac:dyDescent="0.25">
      <c r="A139" s="192">
        <v>128</v>
      </c>
      <c r="B139" s="196">
        <v>127</v>
      </c>
      <c r="C139" s="194" t="s">
        <v>441</v>
      </c>
      <c r="D139" s="195" t="s">
        <v>442</v>
      </c>
      <c r="E139" s="196">
        <v>1</v>
      </c>
      <c r="F139" s="811">
        <v>16.899999999999999</v>
      </c>
      <c r="G139" s="197">
        <v>20.07</v>
      </c>
      <c r="H139" s="198">
        <v>34320</v>
      </c>
      <c r="I139" s="198">
        <v>41745.599999999999</v>
      </c>
      <c r="J139" s="196">
        <v>1002</v>
      </c>
      <c r="K139" s="199">
        <v>0.05</v>
      </c>
      <c r="L139" s="196">
        <v>9</v>
      </c>
      <c r="M139" s="196">
        <v>601300</v>
      </c>
      <c r="N139" s="194" t="s">
        <v>194</v>
      </c>
      <c r="O139" s="189"/>
      <c r="P139" s="189"/>
    </row>
    <row r="140" spans="1:16" s="785" customFormat="1" ht="13.5" customHeight="1" x14ac:dyDescent="0.25">
      <c r="A140" s="776">
        <v>129</v>
      </c>
      <c r="B140" s="780">
        <v>128</v>
      </c>
      <c r="C140" s="778" t="s">
        <v>443</v>
      </c>
      <c r="D140" s="779" t="s">
        <v>444</v>
      </c>
      <c r="E140" s="780">
        <v>1</v>
      </c>
      <c r="F140" s="811">
        <v>16.899999999999999</v>
      </c>
      <c r="G140" s="781">
        <v>18.350000000000001</v>
      </c>
      <c r="H140" s="782">
        <v>34320</v>
      </c>
      <c r="I140" s="782">
        <v>38168</v>
      </c>
      <c r="J140" s="780">
        <v>1002</v>
      </c>
      <c r="K140" s="783">
        <v>0.05</v>
      </c>
      <c r="L140" s="780">
        <v>5</v>
      </c>
      <c r="M140" s="780">
        <v>601303</v>
      </c>
      <c r="N140" s="778" t="s">
        <v>445</v>
      </c>
      <c r="O140" s="784"/>
      <c r="P140" s="784"/>
    </row>
    <row r="141" spans="1:16" s="785" customFormat="1" ht="13.5" customHeight="1" x14ac:dyDescent="0.25">
      <c r="A141" s="776">
        <v>130</v>
      </c>
      <c r="B141" s="780">
        <v>129</v>
      </c>
      <c r="C141" s="778" t="s">
        <v>446</v>
      </c>
      <c r="D141" s="779" t="s">
        <v>447</v>
      </c>
      <c r="E141" s="780">
        <v>2</v>
      </c>
      <c r="F141" s="781">
        <v>18.36</v>
      </c>
      <c r="G141" s="781">
        <v>20.64</v>
      </c>
      <c r="H141" s="782">
        <v>38188.800000000003</v>
      </c>
      <c r="I141" s="782">
        <v>42931.199999999997</v>
      </c>
      <c r="J141" s="780">
        <v>1002</v>
      </c>
      <c r="K141" s="783">
        <v>0.05</v>
      </c>
      <c r="L141" s="780">
        <v>5</v>
      </c>
      <c r="M141" s="780">
        <v>601303</v>
      </c>
      <c r="N141" s="778" t="s">
        <v>445</v>
      </c>
      <c r="O141" s="784"/>
      <c r="P141" s="784"/>
    </row>
    <row r="142" spans="1:16" s="785" customFormat="1" ht="13.5" customHeight="1" x14ac:dyDescent="0.25">
      <c r="A142" s="776">
        <v>131</v>
      </c>
      <c r="B142" s="780">
        <v>130</v>
      </c>
      <c r="C142" s="778" t="s">
        <v>448</v>
      </c>
      <c r="D142" s="779" t="s">
        <v>449</v>
      </c>
      <c r="E142" s="780">
        <v>3</v>
      </c>
      <c r="F142" s="781">
        <v>20.65</v>
      </c>
      <c r="G142" s="781">
        <v>25.44</v>
      </c>
      <c r="H142" s="782">
        <v>42952</v>
      </c>
      <c r="I142" s="782">
        <v>52915.199999999997</v>
      </c>
      <c r="J142" s="780">
        <v>1002</v>
      </c>
      <c r="K142" s="783">
        <v>0.05</v>
      </c>
      <c r="L142" s="780">
        <v>5</v>
      </c>
      <c r="M142" s="780">
        <v>601303</v>
      </c>
      <c r="N142" s="778" t="s">
        <v>445</v>
      </c>
      <c r="O142" s="784"/>
      <c r="P142" s="784"/>
    </row>
    <row r="143" spans="1:16" ht="13.5" customHeight="1" x14ac:dyDescent="0.25">
      <c r="A143" s="192">
        <v>132</v>
      </c>
      <c r="B143" s="196">
        <v>131</v>
      </c>
      <c r="C143" s="194" t="s">
        <v>450</v>
      </c>
      <c r="D143" s="191" t="s">
        <v>451</v>
      </c>
      <c r="E143" s="196">
        <v>1</v>
      </c>
      <c r="F143" s="811">
        <v>16.899999999999999</v>
      </c>
      <c r="G143" s="197">
        <v>18.350000000000001</v>
      </c>
      <c r="H143" s="198">
        <v>34320</v>
      </c>
      <c r="I143" s="198">
        <v>38168</v>
      </c>
      <c r="J143" s="196">
        <v>1001</v>
      </c>
      <c r="K143" s="199">
        <v>0.18</v>
      </c>
      <c r="L143" s="196">
        <v>5</v>
      </c>
      <c r="M143" s="196">
        <v>601303</v>
      </c>
      <c r="N143" s="194" t="s">
        <v>445</v>
      </c>
      <c r="O143" s="189"/>
      <c r="P143" s="189"/>
    </row>
    <row r="144" spans="1:16" ht="13.5" customHeight="1" x14ac:dyDescent="0.25">
      <c r="A144" s="192">
        <v>133</v>
      </c>
      <c r="B144" s="196">
        <v>132</v>
      </c>
      <c r="C144" s="194" t="s">
        <v>452</v>
      </c>
      <c r="D144" s="191" t="s">
        <v>453</v>
      </c>
      <c r="E144" s="196">
        <v>2</v>
      </c>
      <c r="F144" s="197">
        <v>18.36</v>
      </c>
      <c r="G144" s="197">
        <v>20.64</v>
      </c>
      <c r="H144" s="198">
        <v>38188.800000000003</v>
      </c>
      <c r="I144" s="198">
        <v>42931.199999999997</v>
      </c>
      <c r="J144" s="196">
        <v>1001</v>
      </c>
      <c r="K144" s="199">
        <v>0.18</v>
      </c>
      <c r="L144" s="196">
        <v>5</v>
      </c>
      <c r="M144" s="196">
        <v>601303</v>
      </c>
      <c r="N144" s="194" t="s">
        <v>445</v>
      </c>
      <c r="O144" s="189"/>
      <c r="P144" s="189"/>
    </row>
    <row r="145" spans="1:16" ht="13.5" customHeight="1" x14ac:dyDescent="0.25">
      <c r="A145" s="192">
        <v>134</v>
      </c>
      <c r="B145" s="196">
        <v>133</v>
      </c>
      <c r="C145" s="194" t="s">
        <v>454</v>
      </c>
      <c r="D145" s="191" t="s">
        <v>455</v>
      </c>
      <c r="E145" s="196">
        <v>3</v>
      </c>
      <c r="F145" s="197">
        <v>20.65</v>
      </c>
      <c r="G145" s="197">
        <v>25.44</v>
      </c>
      <c r="H145" s="198">
        <v>42952</v>
      </c>
      <c r="I145" s="198">
        <v>52915.199999999997</v>
      </c>
      <c r="J145" s="196">
        <v>1001</v>
      </c>
      <c r="K145" s="199">
        <v>0.18</v>
      </c>
      <c r="L145" s="196">
        <v>5</v>
      </c>
      <c r="M145" s="196">
        <v>601303</v>
      </c>
      <c r="N145" s="194" t="s">
        <v>445</v>
      </c>
      <c r="O145" s="189"/>
      <c r="P145" s="189"/>
    </row>
    <row r="146" spans="1:16" ht="13.5" customHeight="1" x14ac:dyDescent="0.25">
      <c r="A146" s="192">
        <v>135</v>
      </c>
      <c r="B146" s="196">
        <v>134</v>
      </c>
      <c r="C146" s="194" t="s">
        <v>456</v>
      </c>
      <c r="D146" s="195" t="s">
        <v>457</v>
      </c>
      <c r="E146" s="196">
        <v>1</v>
      </c>
      <c r="F146" s="811">
        <v>8</v>
      </c>
      <c r="G146" s="197">
        <v>20.64</v>
      </c>
      <c r="H146" s="198">
        <v>34320</v>
      </c>
      <c r="I146" s="198">
        <v>42931.199999999997</v>
      </c>
      <c r="J146" s="196">
        <v>1002</v>
      </c>
      <c r="K146" s="199">
        <v>0.05</v>
      </c>
      <c r="L146" s="196">
        <v>9</v>
      </c>
      <c r="M146" s="196">
        <v>601300</v>
      </c>
      <c r="N146" s="194" t="s">
        <v>194</v>
      </c>
      <c r="O146" s="189"/>
      <c r="P146" s="189"/>
    </row>
    <row r="147" spans="1:16" s="207" customFormat="1" ht="13.5" customHeight="1" x14ac:dyDescent="0.25">
      <c r="A147" s="202">
        <v>136</v>
      </c>
      <c r="B147" s="203">
        <v>135</v>
      </c>
      <c r="C147" s="204" t="s">
        <v>458</v>
      </c>
      <c r="D147" s="205" t="s">
        <v>459</v>
      </c>
      <c r="E147" s="203">
        <v>1</v>
      </c>
      <c r="F147" s="204" t="s">
        <v>225</v>
      </c>
      <c r="G147" s="204" t="s">
        <v>225</v>
      </c>
      <c r="H147" s="204" t="s">
        <v>226</v>
      </c>
      <c r="I147" s="204" t="s">
        <v>226</v>
      </c>
      <c r="J147" s="203">
        <v>9999</v>
      </c>
      <c r="K147" s="204" t="s">
        <v>123</v>
      </c>
      <c r="L147" s="204" t="s">
        <v>123</v>
      </c>
      <c r="M147" s="203">
        <v>601300</v>
      </c>
      <c r="N147" s="204" t="s">
        <v>194</v>
      </c>
      <c r="O147" s="206"/>
      <c r="P147" s="206"/>
    </row>
  </sheetData>
  <sheetProtection selectLockedCells="1" selectUnlockedCells="1"/>
  <mergeCells count="3">
    <mergeCell ref="A3:P3"/>
    <mergeCell ref="A2:F2"/>
    <mergeCell ref="N2:P2"/>
  </mergeCells>
  <hyperlinks>
    <hyperlink ref="A3:P3" r:id="rId1" display="California Employment Laws 2025: https://www.employmentlawhandbook.com/employment-and-labor-laws/states/california/ " xr:uid="{F3CBD23B-04D9-405A-B48D-30304E4FED81}"/>
  </hyperlinks>
  <pageMargins left="0.25" right="0.25" top="0.25" bottom="0.25" header="0.05" footer="0.05"/>
  <pageSetup scale="96"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AB26"/>
  <sheetViews>
    <sheetView showGridLines="0" topLeftCell="A2" zoomScale="130" zoomScaleNormal="130" workbookViewId="0">
      <selection activeCell="AB4" sqref="AB4"/>
    </sheetView>
  </sheetViews>
  <sheetFormatPr defaultRowHeight="13.2" x14ac:dyDescent="0.25"/>
  <cols>
    <col min="1" max="2" width="1.109375" customWidth="1"/>
    <col min="3" max="3" width="11.6640625" customWidth="1"/>
    <col min="4" max="4" width="0.6640625" customWidth="1"/>
    <col min="5" max="5" width="19" customWidth="1"/>
    <col min="6" max="6" width="0.5546875" customWidth="1"/>
    <col min="7" max="7" width="14.88671875" customWidth="1"/>
    <col min="8" max="8" width="0.44140625" customWidth="1"/>
    <col min="9" max="9" width="15.88671875" customWidth="1"/>
    <col min="10" max="10" width="0.5546875" customWidth="1"/>
    <col min="11" max="11" width="15.88671875" customWidth="1"/>
    <col min="12" max="12" width="1.33203125" customWidth="1"/>
    <col min="13" max="13" width="10.44140625" customWidth="1"/>
    <col min="14" max="14" width="0.44140625" customWidth="1"/>
    <col min="15" max="15" width="9.6640625" customWidth="1"/>
    <col min="16" max="16" width="0.44140625" customWidth="1"/>
    <col min="17" max="17" width="10.44140625" customWidth="1"/>
    <col min="18" max="18" width="0.33203125" customWidth="1"/>
    <col min="19" max="19" width="9" customWidth="1"/>
    <col min="20" max="20" width="0.44140625" customWidth="1"/>
    <col min="22" max="22" width="0.44140625" customWidth="1"/>
    <col min="23" max="23" width="11.33203125" customWidth="1"/>
    <col min="24" max="24" width="1" customWidth="1"/>
    <col min="25" max="25" width="4.6640625" customWidth="1"/>
    <col min="26" max="26" width="7" hidden="1" customWidth="1"/>
    <col min="27" max="27" width="7.109375" hidden="1" customWidth="1"/>
    <col min="28" max="28" width="27.6640625" customWidth="1"/>
    <col min="257" max="258" width="1.109375" customWidth="1"/>
    <col min="259" max="259" width="11.6640625" customWidth="1"/>
    <col min="260" max="260" width="0.6640625" customWidth="1"/>
    <col min="261" max="261" width="19" customWidth="1"/>
    <col min="262" max="262" width="0.5546875" customWidth="1"/>
    <col min="263" max="263" width="14.88671875" customWidth="1"/>
    <col min="264" max="264" width="0.44140625" customWidth="1"/>
    <col min="265" max="265" width="15.88671875" customWidth="1"/>
    <col min="266" max="266" width="0.5546875" customWidth="1"/>
    <col min="267" max="267" width="15.88671875" customWidth="1"/>
    <col min="268" max="268" width="1.33203125" customWidth="1"/>
    <col min="269" max="269" width="10.44140625" customWidth="1"/>
    <col min="270" max="270" width="0.44140625" customWidth="1"/>
    <col min="271" max="271" width="9.6640625" customWidth="1"/>
    <col min="272" max="272" width="0.44140625" customWidth="1"/>
    <col min="273" max="273" width="10.44140625" customWidth="1"/>
    <col min="274" max="274" width="0.33203125" customWidth="1"/>
    <col min="275" max="275" width="9" customWidth="1"/>
    <col min="276" max="276" width="0.44140625" customWidth="1"/>
    <col min="278" max="278" width="0.44140625" customWidth="1"/>
    <col min="279" max="279" width="11.33203125" customWidth="1"/>
    <col min="280" max="280" width="1" customWidth="1"/>
    <col min="281" max="281" width="4.6640625" customWidth="1"/>
    <col min="282" max="283" width="0" hidden="1" customWidth="1"/>
    <col min="284" max="284" width="27.6640625" customWidth="1"/>
    <col min="513" max="514" width="1.109375" customWidth="1"/>
    <col min="515" max="515" width="11.6640625" customWidth="1"/>
    <col min="516" max="516" width="0.6640625" customWidth="1"/>
    <col min="517" max="517" width="19" customWidth="1"/>
    <col min="518" max="518" width="0.5546875" customWidth="1"/>
    <col min="519" max="519" width="14.88671875" customWidth="1"/>
    <col min="520" max="520" width="0.44140625" customWidth="1"/>
    <col min="521" max="521" width="15.88671875" customWidth="1"/>
    <col min="522" max="522" width="0.5546875" customWidth="1"/>
    <col min="523" max="523" width="15.88671875" customWidth="1"/>
    <col min="524" max="524" width="1.33203125" customWidth="1"/>
    <col min="525" max="525" width="10.44140625" customWidth="1"/>
    <col min="526" max="526" width="0.44140625" customWidth="1"/>
    <col min="527" max="527" width="9.6640625" customWidth="1"/>
    <col min="528" max="528" width="0.44140625" customWidth="1"/>
    <col min="529" max="529" width="10.44140625" customWidth="1"/>
    <col min="530" max="530" width="0.33203125" customWidth="1"/>
    <col min="531" max="531" width="9" customWidth="1"/>
    <col min="532" max="532" width="0.44140625" customWidth="1"/>
    <col min="534" max="534" width="0.44140625" customWidth="1"/>
    <col min="535" max="535" width="11.33203125" customWidth="1"/>
    <col min="536" max="536" width="1" customWidth="1"/>
    <col min="537" max="537" width="4.6640625" customWidth="1"/>
    <col min="538" max="539" width="0" hidden="1" customWidth="1"/>
    <col min="540" max="540" width="27.6640625" customWidth="1"/>
    <col min="769" max="770" width="1.109375" customWidth="1"/>
    <col min="771" max="771" width="11.6640625" customWidth="1"/>
    <col min="772" max="772" width="0.6640625" customWidth="1"/>
    <col min="773" max="773" width="19" customWidth="1"/>
    <col min="774" max="774" width="0.5546875" customWidth="1"/>
    <col min="775" max="775" width="14.88671875" customWidth="1"/>
    <col min="776" max="776" width="0.44140625" customWidth="1"/>
    <col min="777" max="777" width="15.88671875" customWidth="1"/>
    <col min="778" max="778" width="0.5546875" customWidth="1"/>
    <col min="779" max="779" width="15.88671875" customWidth="1"/>
    <col min="780" max="780" width="1.33203125" customWidth="1"/>
    <col min="781" max="781" width="10.44140625" customWidth="1"/>
    <col min="782" max="782" width="0.44140625" customWidth="1"/>
    <col min="783" max="783" width="9.6640625" customWidth="1"/>
    <col min="784" max="784" width="0.44140625" customWidth="1"/>
    <col min="785" max="785" width="10.44140625" customWidth="1"/>
    <col min="786" max="786" width="0.33203125" customWidth="1"/>
    <col min="787" max="787" width="9" customWidth="1"/>
    <col min="788" max="788" width="0.44140625" customWidth="1"/>
    <col min="790" max="790" width="0.44140625" customWidth="1"/>
    <col min="791" max="791" width="11.33203125" customWidth="1"/>
    <col min="792" max="792" width="1" customWidth="1"/>
    <col min="793" max="793" width="4.6640625" customWidth="1"/>
    <col min="794" max="795" width="0" hidden="1" customWidth="1"/>
    <col min="796" max="796" width="27.6640625" customWidth="1"/>
    <col min="1025" max="1026" width="1.109375" customWidth="1"/>
    <col min="1027" max="1027" width="11.6640625" customWidth="1"/>
    <col min="1028" max="1028" width="0.6640625" customWidth="1"/>
    <col min="1029" max="1029" width="19" customWidth="1"/>
    <col min="1030" max="1030" width="0.5546875" customWidth="1"/>
    <col min="1031" max="1031" width="14.88671875" customWidth="1"/>
    <col min="1032" max="1032" width="0.44140625" customWidth="1"/>
    <col min="1033" max="1033" width="15.88671875" customWidth="1"/>
    <col min="1034" max="1034" width="0.5546875" customWidth="1"/>
    <col min="1035" max="1035" width="15.88671875" customWidth="1"/>
    <col min="1036" max="1036" width="1.33203125" customWidth="1"/>
    <col min="1037" max="1037" width="10.44140625" customWidth="1"/>
    <col min="1038" max="1038" width="0.44140625" customWidth="1"/>
    <col min="1039" max="1039" width="9.6640625" customWidth="1"/>
    <col min="1040" max="1040" width="0.44140625" customWidth="1"/>
    <col min="1041" max="1041" width="10.44140625" customWidth="1"/>
    <col min="1042" max="1042" width="0.33203125" customWidth="1"/>
    <col min="1043" max="1043" width="9" customWidth="1"/>
    <col min="1044" max="1044" width="0.44140625" customWidth="1"/>
    <col min="1046" max="1046" width="0.44140625" customWidth="1"/>
    <col min="1047" max="1047" width="11.33203125" customWidth="1"/>
    <col min="1048" max="1048" width="1" customWidth="1"/>
    <col min="1049" max="1049" width="4.6640625" customWidth="1"/>
    <col min="1050" max="1051" width="0" hidden="1" customWidth="1"/>
    <col min="1052" max="1052" width="27.6640625" customWidth="1"/>
    <col min="1281" max="1282" width="1.109375" customWidth="1"/>
    <col min="1283" max="1283" width="11.6640625" customWidth="1"/>
    <col min="1284" max="1284" width="0.6640625" customWidth="1"/>
    <col min="1285" max="1285" width="19" customWidth="1"/>
    <col min="1286" max="1286" width="0.5546875" customWidth="1"/>
    <col min="1287" max="1287" width="14.88671875" customWidth="1"/>
    <col min="1288" max="1288" width="0.44140625" customWidth="1"/>
    <col min="1289" max="1289" width="15.88671875" customWidth="1"/>
    <col min="1290" max="1290" width="0.5546875" customWidth="1"/>
    <col min="1291" max="1291" width="15.88671875" customWidth="1"/>
    <col min="1292" max="1292" width="1.33203125" customWidth="1"/>
    <col min="1293" max="1293" width="10.44140625" customWidth="1"/>
    <col min="1294" max="1294" width="0.44140625" customWidth="1"/>
    <col min="1295" max="1295" width="9.6640625" customWidth="1"/>
    <col min="1296" max="1296" width="0.44140625" customWidth="1"/>
    <col min="1297" max="1297" width="10.44140625" customWidth="1"/>
    <col min="1298" max="1298" width="0.33203125" customWidth="1"/>
    <col min="1299" max="1299" width="9" customWidth="1"/>
    <col min="1300" max="1300" width="0.44140625" customWidth="1"/>
    <col min="1302" max="1302" width="0.44140625" customWidth="1"/>
    <col min="1303" max="1303" width="11.33203125" customWidth="1"/>
    <col min="1304" max="1304" width="1" customWidth="1"/>
    <col min="1305" max="1305" width="4.6640625" customWidth="1"/>
    <col min="1306" max="1307" width="0" hidden="1" customWidth="1"/>
    <col min="1308" max="1308" width="27.6640625" customWidth="1"/>
    <col min="1537" max="1538" width="1.109375" customWidth="1"/>
    <col min="1539" max="1539" width="11.6640625" customWidth="1"/>
    <col min="1540" max="1540" width="0.6640625" customWidth="1"/>
    <col min="1541" max="1541" width="19" customWidth="1"/>
    <col min="1542" max="1542" width="0.5546875" customWidth="1"/>
    <col min="1543" max="1543" width="14.88671875" customWidth="1"/>
    <col min="1544" max="1544" width="0.44140625" customWidth="1"/>
    <col min="1545" max="1545" width="15.88671875" customWidth="1"/>
    <col min="1546" max="1546" width="0.5546875" customWidth="1"/>
    <col min="1547" max="1547" width="15.88671875" customWidth="1"/>
    <col min="1548" max="1548" width="1.33203125" customWidth="1"/>
    <col min="1549" max="1549" width="10.44140625" customWidth="1"/>
    <col min="1550" max="1550" width="0.44140625" customWidth="1"/>
    <col min="1551" max="1551" width="9.6640625" customWidth="1"/>
    <col min="1552" max="1552" width="0.44140625" customWidth="1"/>
    <col min="1553" max="1553" width="10.44140625" customWidth="1"/>
    <col min="1554" max="1554" width="0.33203125" customWidth="1"/>
    <col min="1555" max="1555" width="9" customWidth="1"/>
    <col min="1556" max="1556" width="0.44140625" customWidth="1"/>
    <col min="1558" max="1558" width="0.44140625" customWidth="1"/>
    <col min="1559" max="1559" width="11.33203125" customWidth="1"/>
    <col min="1560" max="1560" width="1" customWidth="1"/>
    <col min="1561" max="1561" width="4.6640625" customWidth="1"/>
    <col min="1562" max="1563" width="0" hidden="1" customWidth="1"/>
    <col min="1564" max="1564" width="27.6640625" customWidth="1"/>
    <col min="1793" max="1794" width="1.109375" customWidth="1"/>
    <col min="1795" max="1795" width="11.6640625" customWidth="1"/>
    <col min="1796" max="1796" width="0.6640625" customWidth="1"/>
    <col min="1797" max="1797" width="19" customWidth="1"/>
    <col min="1798" max="1798" width="0.5546875" customWidth="1"/>
    <col min="1799" max="1799" width="14.88671875" customWidth="1"/>
    <col min="1800" max="1800" width="0.44140625" customWidth="1"/>
    <col min="1801" max="1801" width="15.88671875" customWidth="1"/>
    <col min="1802" max="1802" width="0.5546875" customWidth="1"/>
    <col min="1803" max="1803" width="15.88671875" customWidth="1"/>
    <col min="1804" max="1804" width="1.33203125" customWidth="1"/>
    <col min="1805" max="1805" width="10.44140625" customWidth="1"/>
    <col min="1806" max="1806" width="0.44140625" customWidth="1"/>
    <col min="1807" max="1807" width="9.6640625" customWidth="1"/>
    <col min="1808" max="1808" width="0.44140625" customWidth="1"/>
    <col min="1809" max="1809" width="10.44140625" customWidth="1"/>
    <col min="1810" max="1810" width="0.33203125" customWidth="1"/>
    <col min="1811" max="1811" width="9" customWidth="1"/>
    <col min="1812" max="1812" width="0.44140625" customWidth="1"/>
    <col min="1814" max="1814" width="0.44140625" customWidth="1"/>
    <col min="1815" max="1815" width="11.33203125" customWidth="1"/>
    <col min="1816" max="1816" width="1" customWidth="1"/>
    <col min="1817" max="1817" width="4.6640625" customWidth="1"/>
    <col min="1818" max="1819" width="0" hidden="1" customWidth="1"/>
    <col min="1820" max="1820" width="27.6640625" customWidth="1"/>
    <col min="2049" max="2050" width="1.109375" customWidth="1"/>
    <col min="2051" max="2051" width="11.6640625" customWidth="1"/>
    <col min="2052" max="2052" width="0.6640625" customWidth="1"/>
    <col min="2053" max="2053" width="19" customWidth="1"/>
    <col min="2054" max="2054" width="0.5546875" customWidth="1"/>
    <col min="2055" max="2055" width="14.88671875" customWidth="1"/>
    <col min="2056" max="2056" width="0.44140625" customWidth="1"/>
    <col min="2057" max="2057" width="15.88671875" customWidth="1"/>
    <col min="2058" max="2058" width="0.5546875" customWidth="1"/>
    <col min="2059" max="2059" width="15.88671875" customWidth="1"/>
    <col min="2060" max="2060" width="1.33203125" customWidth="1"/>
    <col min="2061" max="2061" width="10.44140625" customWidth="1"/>
    <col min="2062" max="2062" width="0.44140625" customWidth="1"/>
    <col min="2063" max="2063" width="9.6640625" customWidth="1"/>
    <col min="2064" max="2064" width="0.44140625" customWidth="1"/>
    <col min="2065" max="2065" width="10.44140625" customWidth="1"/>
    <col min="2066" max="2066" width="0.33203125" customWidth="1"/>
    <col min="2067" max="2067" width="9" customWidth="1"/>
    <col min="2068" max="2068" width="0.44140625" customWidth="1"/>
    <col min="2070" max="2070" width="0.44140625" customWidth="1"/>
    <col min="2071" max="2071" width="11.33203125" customWidth="1"/>
    <col min="2072" max="2072" width="1" customWidth="1"/>
    <col min="2073" max="2073" width="4.6640625" customWidth="1"/>
    <col min="2074" max="2075" width="0" hidden="1" customWidth="1"/>
    <col min="2076" max="2076" width="27.6640625" customWidth="1"/>
    <col min="2305" max="2306" width="1.109375" customWidth="1"/>
    <col min="2307" max="2307" width="11.6640625" customWidth="1"/>
    <col min="2308" max="2308" width="0.6640625" customWidth="1"/>
    <col min="2309" max="2309" width="19" customWidth="1"/>
    <col min="2310" max="2310" width="0.5546875" customWidth="1"/>
    <col min="2311" max="2311" width="14.88671875" customWidth="1"/>
    <col min="2312" max="2312" width="0.44140625" customWidth="1"/>
    <col min="2313" max="2313" width="15.88671875" customWidth="1"/>
    <col min="2314" max="2314" width="0.5546875" customWidth="1"/>
    <col min="2315" max="2315" width="15.88671875" customWidth="1"/>
    <col min="2316" max="2316" width="1.33203125" customWidth="1"/>
    <col min="2317" max="2317" width="10.44140625" customWidth="1"/>
    <col min="2318" max="2318" width="0.44140625" customWidth="1"/>
    <col min="2319" max="2319" width="9.6640625" customWidth="1"/>
    <col min="2320" max="2320" width="0.44140625" customWidth="1"/>
    <col min="2321" max="2321" width="10.44140625" customWidth="1"/>
    <col min="2322" max="2322" width="0.33203125" customWidth="1"/>
    <col min="2323" max="2323" width="9" customWidth="1"/>
    <col min="2324" max="2324" width="0.44140625" customWidth="1"/>
    <col min="2326" max="2326" width="0.44140625" customWidth="1"/>
    <col min="2327" max="2327" width="11.33203125" customWidth="1"/>
    <col min="2328" max="2328" width="1" customWidth="1"/>
    <col min="2329" max="2329" width="4.6640625" customWidth="1"/>
    <col min="2330" max="2331" width="0" hidden="1" customWidth="1"/>
    <col min="2332" max="2332" width="27.6640625" customWidth="1"/>
    <col min="2561" max="2562" width="1.109375" customWidth="1"/>
    <col min="2563" max="2563" width="11.6640625" customWidth="1"/>
    <col min="2564" max="2564" width="0.6640625" customWidth="1"/>
    <col min="2565" max="2565" width="19" customWidth="1"/>
    <col min="2566" max="2566" width="0.5546875" customWidth="1"/>
    <col min="2567" max="2567" width="14.88671875" customWidth="1"/>
    <col min="2568" max="2568" width="0.44140625" customWidth="1"/>
    <col min="2569" max="2569" width="15.88671875" customWidth="1"/>
    <col min="2570" max="2570" width="0.5546875" customWidth="1"/>
    <col min="2571" max="2571" width="15.88671875" customWidth="1"/>
    <col min="2572" max="2572" width="1.33203125" customWidth="1"/>
    <col min="2573" max="2573" width="10.44140625" customWidth="1"/>
    <col min="2574" max="2574" width="0.44140625" customWidth="1"/>
    <col min="2575" max="2575" width="9.6640625" customWidth="1"/>
    <col min="2576" max="2576" width="0.44140625" customWidth="1"/>
    <col min="2577" max="2577" width="10.44140625" customWidth="1"/>
    <col min="2578" max="2578" width="0.33203125" customWidth="1"/>
    <col min="2579" max="2579" width="9" customWidth="1"/>
    <col min="2580" max="2580" width="0.44140625" customWidth="1"/>
    <col min="2582" max="2582" width="0.44140625" customWidth="1"/>
    <col min="2583" max="2583" width="11.33203125" customWidth="1"/>
    <col min="2584" max="2584" width="1" customWidth="1"/>
    <col min="2585" max="2585" width="4.6640625" customWidth="1"/>
    <col min="2586" max="2587" width="0" hidden="1" customWidth="1"/>
    <col min="2588" max="2588" width="27.6640625" customWidth="1"/>
    <col min="2817" max="2818" width="1.109375" customWidth="1"/>
    <col min="2819" max="2819" width="11.6640625" customWidth="1"/>
    <col min="2820" max="2820" width="0.6640625" customWidth="1"/>
    <col min="2821" max="2821" width="19" customWidth="1"/>
    <col min="2822" max="2822" width="0.5546875" customWidth="1"/>
    <col min="2823" max="2823" width="14.88671875" customWidth="1"/>
    <col min="2824" max="2824" width="0.44140625" customWidth="1"/>
    <col min="2825" max="2825" width="15.88671875" customWidth="1"/>
    <col min="2826" max="2826" width="0.5546875" customWidth="1"/>
    <col min="2827" max="2827" width="15.88671875" customWidth="1"/>
    <col min="2828" max="2828" width="1.33203125" customWidth="1"/>
    <col min="2829" max="2829" width="10.44140625" customWidth="1"/>
    <col min="2830" max="2830" width="0.44140625" customWidth="1"/>
    <col min="2831" max="2831" width="9.6640625" customWidth="1"/>
    <col min="2832" max="2832" width="0.44140625" customWidth="1"/>
    <col min="2833" max="2833" width="10.44140625" customWidth="1"/>
    <col min="2834" max="2834" width="0.33203125" customWidth="1"/>
    <col min="2835" max="2835" width="9" customWidth="1"/>
    <col min="2836" max="2836" width="0.44140625" customWidth="1"/>
    <col min="2838" max="2838" width="0.44140625" customWidth="1"/>
    <col min="2839" max="2839" width="11.33203125" customWidth="1"/>
    <col min="2840" max="2840" width="1" customWidth="1"/>
    <col min="2841" max="2841" width="4.6640625" customWidth="1"/>
    <col min="2842" max="2843" width="0" hidden="1" customWidth="1"/>
    <col min="2844" max="2844" width="27.6640625" customWidth="1"/>
    <col min="3073" max="3074" width="1.109375" customWidth="1"/>
    <col min="3075" max="3075" width="11.6640625" customWidth="1"/>
    <col min="3076" max="3076" width="0.6640625" customWidth="1"/>
    <col min="3077" max="3077" width="19" customWidth="1"/>
    <col min="3078" max="3078" width="0.5546875" customWidth="1"/>
    <col min="3079" max="3079" width="14.88671875" customWidth="1"/>
    <col min="3080" max="3080" width="0.44140625" customWidth="1"/>
    <col min="3081" max="3081" width="15.88671875" customWidth="1"/>
    <col min="3082" max="3082" width="0.5546875" customWidth="1"/>
    <col min="3083" max="3083" width="15.88671875" customWidth="1"/>
    <col min="3084" max="3084" width="1.33203125" customWidth="1"/>
    <col min="3085" max="3085" width="10.44140625" customWidth="1"/>
    <col min="3086" max="3086" width="0.44140625" customWidth="1"/>
    <col min="3087" max="3087" width="9.6640625" customWidth="1"/>
    <col min="3088" max="3088" width="0.44140625" customWidth="1"/>
    <col min="3089" max="3089" width="10.44140625" customWidth="1"/>
    <col min="3090" max="3090" width="0.33203125" customWidth="1"/>
    <col min="3091" max="3091" width="9" customWidth="1"/>
    <col min="3092" max="3092" width="0.44140625" customWidth="1"/>
    <col min="3094" max="3094" width="0.44140625" customWidth="1"/>
    <col min="3095" max="3095" width="11.33203125" customWidth="1"/>
    <col min="3096" max="3096" width="1" customWidth="1"/>
    <col min="3097" max="3097" width="4.6640625" customWidth="1"/>
    <col min="3098" max="3099" width="0" hidden="1" customWidth="1"/>
    <col min="3100" max="3100" width="27.6640625" customWidth="1"/>
    <col min="3329" max="3330" width="1.109375" customWidth="1"/>
    <col min="3331" max="3331" width="11.6640625" customWidth="1"/>
    <col min="3332" max="3332" width="0.6640625" customWidth="1"/>
    <col min="3333" max="3333" width="19" customWidth="1"/>
    <col min="3334" max="3334" width="0.5546875" customWidth="1"/>
    <col min="3335" max="3335" width="14.88671875" customWidth="1"/>
    <col min="3336" max="3336" width="0.44140625" customWidth="1"/>
    <col min="3337" max="3337" width="15.88671875" customWidth="1"/>
    <col min="3338" max="3338" width="0.5546875" customWidth="1"/>
    <col min="3339" max="3339" width="15.88671875" customWidth="1"/>
    <col min="3340" max="3340" width="1.33203125" customWidth="1"/>
    <col min="3341" max="3341" width="10.44140625" customWidth="1"/>
    <col min="3342" max="3342" width="0.44140625" customWidth="1"/>
    <col min="3343" max="3343" width="9.6640625" customWidth="1"/>
    <col min="3344" max="3344" width="0.44140625" customWidth="1"/>
    <col min="3345" max="3345" width="10.44140625" customWidth="1"/>
    <col min="3346" max="3346" width="0.33203125" customWidth="1"/>
    <col min="3347" max="3347" width="9" customWidth="1"/>
    <col min="3348" max="3348" width="0.44140625" customWidth="1"/>
    <col min="3350" max="3350" width="0.44140625" customWidth="1"/>
    <col min="3351" max="3351" width="11.33203125" customWidth="1"/>
    <col min="3352" max="3352" width="1" customWidth="1"/>
    <col min="3353" max="3353" width="4.6640625" customWidth="1"/>
    <col min="3354" max="3355" width="0" hidden="1" customWidth="1"/>
    <col min="3356" max="3356" width="27.6640625" customWidth="1"/>
    <col min="3585" max="3586" width="1.109375" customWidth="1"/>
    <col min="3587" max="3587" width="11.6640625" customWidth="1"/>
    <col min="3588" max="3588" width="0.6640625" customWidth="1"/>
    <col min="3589" max="3589" width="19" customWidth="1"/>
    <col min="3590" max="3590" width="0.5546875" customWidth="1"/>
    <col min="3591" max="3591" width="14.88671875" customWidth="1"/>
    <col min="3592" max="3592" width="0.44140625" customWidth="1"/>
    <col min="3593" max="3593" width="15.88671875" customWidth="1"/>
    <col min="3594" max="3594" width="0.5546875" customWidth="1"/>
    <col min="3595" max="3595" width="15.88671875" customWidth="1"/>
    <col min="3596" max="3596" width="1.33203125" customWidth="1"/>
    <col min="3597" max="3597" width="10.44140625" customWidth="1"/>
    <col min="3598" max="3598" width="0.44140625" customWidth="1"/>
    <col min="3599" max="3599" width="9.6640625" customWidth="1"/>
    <col min="3600" max="3600" width="0.44140625" customWidth="1"/>
    <col min="3601" max="3601" width="10.44140625" customWidth="1"/>
    <col min="3602" max="3602" width="0.33203125" customWidth="1"/>
    <col min="3603" max="3603" width="9" customWidth="1"/>
    <col min="3604" max="3604" width="0.44140625" customWidth="1"/>
    <col min="3606" max="3606" width="0.44140625" customWidth="1"/>
    <col min="3607" max="3607" width="11.33203125" customWidth="1"/>
    <col min="3608" max="3608" width="1" customWidth="1"/>
    <col min="3609" max="3609" width="4.6640625" customWidth="1"/>
    <col min="3610" max="3611" width="0" hidden="1" customWidth="1"/>
    <col min="3612" max="3612" width="27.6640625" customWidth="1"/>
    <col min="3841" max="3842" width="1.109375" customWidth="1"/>
    <col min="3843" max="3843" width="11.6640625" customWidth="1"/>
    <col min="3844" max="3844" width="0.6640625" customWidth="1"/>
    <col min="3845" max="3845" width="19" customWidth="1"/>
    <col min="3846" max="3846" width="0.5546875" customWidth="1"/>
    <col min="3847" max="3847" width="14.88671875" customWidth="1"/>
    <col min="3848" max="3848" width="0.44140625" customWidth="1"/>
    <col min="3849" max="3849" width="15.88671875" customWidth="1"/>
    <col min="3850" max="3850" width="0.5546875" customWidth="1"/>
    <col min="3851" max="3851" width="15.88671875" customWidth="1"/>
    <col min="3852" max="3852" width="1.33203125" customWidth="1"/>
    <col min="3853" max="3853" width="10.44140625" customWidth="1"/>
    <col min="3854" max="3854" width="0.44140625" customWidth="1"/>
    <col min="3855" max="3855" width="9.6640625" customWidth="1"/>
    <col min="3856" max="3856" width="0.44140625" customWidth="1"/>
    <col min="3857" max="3857" width="10.44140625" customWidth="1"/>
    <col min="3858" max="3858" width="0.33203125" customWidth="1"/>
    <col min="3859" max="3859" width="9" customWidth="1"/>
    <col min="3860" max="3860" width="0.44140625" customWidth="1"/>
    <col min="3862" max="3862" width="0.44140625" customWidth="1"/>
    <col min="3863" max="3863" width="11.33203125" customWidth="1"/>
    <col min="3864" max="3864" width="1" customWidth="1"/>
    <col min="3865" max="3865" width="4.6640625" customWidth="1"/>
    <col min="3866" max="3867" width="0" hidden="1" customWidth="1"/>
    <col min="3868" max="3868" width="27.6640625" customWidth="1"/>
    <col min="4097" max="4098" width="1.109375" customWidth="1"/>
    <col min="4099" max="4099" width="11.6640625" customWidth="1"/>
    <col min="4100" max="4100" width="0.6640625" customWidth="1"/>
    <col min="4101" max="4101" width="19" customWidth="1"/>
    <col min="4102" max="4102" width="0.5546875" customWidth="1"/>
    <col min="4103" max="4103" width="14.88671875" customWidth="1"/>
    <col min="4104" max="4104" width="0.44140625" customWidth="1"/>
    <col min="4105" max="4105" width="15.88671875" customWidth="1"/>
    <col min="4106" max="4106" width="0.5546875" customWidth="1"/>
    <col min="4107" max="4107" width="15.88671875" customWidth="1"/>
    <col min="4108" max="4108" width="1.33203125" customWidth="1"/>
    <col min="4109" max="4109" width="10.44140625" customWidth="1"/>
    <col min="4110" max="4110" width="0.44140625" customWidth="1"/>
    <col min="4111" max="4111" width="9.6640625" customWidth="1"/>
    <col min="4112" max="4112" width="0.44140625" customWidth="1"/>
    <col min="4113" max="4113" width="10.44140625" customWidth="1"/>
    <col min="4114" max="4114" width="0.33203125" customWidth="1"/>
    <col min="4115" max="4115" width="9" customWidth="1"/>
    <col min="4116" max="4116" width="0.44140625" customWidth="1"/>
    <col min="4118" max="4118" width="0.44140625" customWidth="1"/>
    <col min="4119" max="4119" width="11.33203125" customWidth="1"/>
    <col min="4120" max="4120" width="1" customWidth="1"/>
    <col min="4121" max="4121" width="4.6640625" customWidth="1"/>
    <col min="4122" max="4123" width="0" hidden="1" customWidth="1"/>
    <col min="4124" max="4124" width="27.6640625" customWidth="1"/>
    <col min="4353" max="4354" width="1.109375" customWidth="1"/>
    <col min="4355" max="4355" width="11.6640625" customWidth="1"/>
    <col min="4356" max="4356" width="0.6640625" customWidth="1"/>
    <col min="4357" max="4357" width="19" customWidth="1"/>
    <col min="4358" max="4358" width="0.5546875" customWidth="1"/>
    <col min="4359" max="4359" width="14.88671875" customWidth="1"/>
    <col min="4360" max="4360" width="0.44140625" customWidth="1"/>
    <col min="4361" max="4361" width="15.88671875" customWidth="1"/>
    <col min="4362" max="4362" width="0.5546875" customWidth="1"/>
    <col min="4363" max="4363" width="15.88671875" customWidth="1"/>
    <col min="4364" max="4364" width="1.33203125" customWidth="1"/>
    <col min="4365" max="4365" width="10.44140625" customWidth="1"/>
    <col min="4366" max="4366" width="0.44140625" customWidth="1"/>
    <col min="4367" max="4367" width="9.6640625" customWidth="1"/>
    <col min="4368" max="4368" width="0.44140625" customWidth="1"/>
    <col min="4369" max="4369" width="10.44140625" customWidth="1"/>
    <col min="4370" max="4370" width="0.33203125" customWidth="1"/>
    <col min="4371" max="4371" width="9" customWidth="1"/>
    <col min="4372" max="4372" width="0.44140625" customWidth="1"/>
    <col min="4374" max="4374" width="0.44140625" customWidth="1"/>
    <col min="4375" max="4375" width="11.33203125" customWidth="1"/>
    <col min="4376" max="4376" width="1" customWidth="1"/>
    <col min="4377" max="4377" width="4.6640625" customWidth="1"/>
    <col min="4378" max="4379" width="0" hidden="1" customWidth="1"/>
    <col min="4380" max="4380" width="27.6640625" customWidth="1"/>
    <col min="4609" max="4610" width="1.109375" customWidth="1"/>
    <col min="4611" max="4611" width="11.6640625" customWidth="1"/>
    <col min="4612" max="4612" width="0.6640625" customWidth="1"/>
    <col min="4613" max="4613" width="19" customWidth="1"/>
    <col min="4614" max="4614" width="0.5546875" customWidth="1"/>
    <col min="4615" max="4615" width="14.88671875" customWidth="1"/>
    <col min="4616" max="4616" width="0.44140625" customWidth="1"/>
    <col min="4617" max="4617" width="15.88671875" customWidth="1"/>
    <col min="4618" max="4618" width="0.5546875" customWidth="1"/>
    <col min="4619" max="4619" width="15.88671875" customWidth="1"/>
    <col min="4620" max="4620" width="1.33203125" customWidth="1"/>
    <col min="4621" max="4621" width="10.44140625" customWidth="1"/>
    <col min="4622" max="4622" width="0.44140625" customWidth="1"/>
    <col min="4623" max="4623" width="9.6640625" customWidth="1"/>
    <col min="4624" max="4624" width="0.44140625" customWidth="1"/>
    <col min="4625" max="4625" width="10.44140625" customWidth="1"/>
    <col min="4626" max="4626" width="0.33203125" customWidth="1"/>
    <col min="4627" max="4627" width="9" customWidth="1"/>
    <col min="4628" max="4628" width="0.44140625" customWidth="1"/>
    <col min="4630" max="4630" width="0.44140625" customWidth="1"/>
    <col min="4631" max="4631" width="11.33203125" customWidth="1"/>
    <col min="4632" max="4632" width="1" customWidth="1"/>
    <col min="4633" max="4633" width="4.6640625" customWidth="1"/>
    <col min="4634" max="4635" width="0" hidden="1" customWidth="1"/>
    <col min="4636" max="4636" width="27.6640625" customWidth="1"/>
    <col min="4865" max="4866" width="1.109375" customWidth="1"/>
    <col min="4867" max="4867" width="11.6640625" customWidth="1"/>
    <col min="4868" max="4868" width="0.6640625" customWidth="1"/>
    <col min="4869" max="4869" width="19" customWidth="1"/>
    <col min="4870" max="4870" width="0.5546875" customWidth="1"/>
    <col min="4871" max="4871" width="14.88671875" customWidth="1"/>
    <col min="4872" max="4872" width="0.44140625" customWidth="1"/>
    <col min="4873" max="4873" width="15.88671875" customWidth="1"/>
    <col min="4874" max="4874" width="0.5546875" customWidth="1"/>
    <col min="4875" max="4875" width="15.88671875" customWidth="1"/>
    <col min="4876" max="4876" width="1.33203125" customWidth="1"/>
    <col min="4877" max="4877" width="10.44140625" customWidth="1"/>
    <col min="4878" max="4878" width="0.44140625" customWidth="1"/>
    <col min="4879" max="4879" width="9.6640625" customWidth="1"/>
    <col min="4880" max="4880" width="0.44140625" customWidth="1"/>
    <col min="4881" max="4881" width="10.44140625" customWidth="1"/>
    <col min="4882" max="4882" width="0.33203125" customWidth="1"/>
    <col min="4883" max="4883" width="9" customWidth="1"/>
    <col min="4884" max="4884" width="0.44140625" customWidth="1"/>
    <col min="4886" max="4886" width="0.44140625" customWidth="1"/>
    <col min="4887" max="4887" width="11.33203125" customWidth="1"/>
    <col min="4888" max="4888" width="1" customWidth="1"/>
    <col min="4889" max="4889" width="4.6640625" customWidth="1"/>
    <col min="4890" max="4891" width="0" hidden="1" customWidth="1"/>
    <col min="4892" max="4892" width="27.6640625" customWidth="1"/>
    <col min="5121" max="5122" width="1.109375" customWidth="1"/>
    <col min="5123" max="5123" width="11.6640625" customWidth="1"/>
    <col min="5124" max="5124" width="0.6640625" customWidth="1"/>
    <col min="5125" max="5125" width="19" customWidth="1"/>
    <col min="5126" max="5126" width="0.5546875" customWidth="1"/>
    <col min="5127" max="5127" width="14.88671875" customWidth="1"/>
    <col min="5128" max="5128" width="0.44140625" customWidth="1"/>
    <col min="5129" max="5129" width="15.88671875" customWidth="1"/>
    <col min="5130" max="5130" width="0.5546875" customWidth="1"/>
    <col min="5131" max="5131" width="15.88671875" customWidth="1"/>
    <col min="5132" max="5132" width="1.33203125" customWidth="1"/>
    <col min="5133" max="5133" width="10.44140625" customWidth="1"/>
    <col min="5134" max="5134" width="0.44140625" customWidth="1"/>
    <col min="5135" max="5135" width="9.6640625" customWidth="1"/>
    <col min="5136" max="5136" width="0.44140625" customWidth="1"/>
    <col min="5137" max="5137" width="10.44140625" customWidth="1"/>
    <col min="5138" max="5138" width="0.33203125" customWidth="1"/>
    <col min="5139" max="5139" width="9" customWidth="1"/>
    <col min="5140" max="5140" width="0.44140625" customWidth="1"/>
    <col min="5142" max="5142" width="0.44140625" customWidth="1"/>
    <col min="5143" max="5143" width="11.33203125" customWidth="1"/>
    <col min="5144" max="5144" width="1" customWidth="1"/>
    <col min="5145" max="5145" width="4.6640625" customWidth="1"/>
    <col min="5146" max="5147" width="0" hidden="1" customWidth="1"/>
    <col min="5148" max="5148" width="27.6640625" customWidth="1"/>
    <col min="5377" max="5378" width="1.109375" customWidth="1"/>
    <col min="5379" max="5379" width="11.6640625" customWidth="1"/>
    <col min="5380" max="5380" width="0.6640625" customWidth="1"/>
    <col min="5381" max="5381" width="19" customWidth="1"/>
    <col min="5382" max="5382" width="0.5546875" customWidth="1"/>
    <col min="5383" max="5383" width="14.88671875" customWidth="1"/>
    <col min="5384" max="5384" width="0.44140625" customWidth="1"/>
    <col min="5385" max="5385" width="15.88671875" customWidth="1"/>
    <col min="5386" max="5386" width="0.5546875" customWidth="1"/>
    <col min="5387" max="5387" width="15.88671875" customWidth="1"/>
    <col min="5388" max="5388" width="1.33203125" customWidth="1"/>
    <col min="5389" max="5389" width="10.44140625" customWidth="1"/>
    <col min="5390" max="5390" width="0.44140625" customWidth="1"/>
    <col min="5391" max="5391" width="9.6640625" customWidth="1"/>
    <col min="5392" max="5392" width="0.44140625" customWidth="1"/>
    <col min="5393" max="5393" width="10.44140625" customWidth="1"/>
    <col min="5394" max="5394" width="0.33203125" customWidth="1"/>
    <col min="5395" max="5395" width="9" customWidth="1"/>
    <col min="5396" max="5396" width="0.44140625" customWidth="1"/>
    <col min="5398" max="5398" width="0.44140625" customWidth="1"/>
    <col min="5399" max="5399" width="11.33203125" customWidth="1"/>
    <col min="5400" max="5400" width="1" customWidth="1"/>
    <col min="5401" max="5401" width="4.6640625" customWidth="1"/>
    <col min="5402" max="5403" width="0" hidden="1" customWidth="1"/>
    <col min="5404" max="5404" width="27.6640625" customWidth="1"/>
    <col min="5633" max="5634" width="1.109375" customWidth="1"/>
    <col min="5635" max="5635" width="11.6640625" customWidth="1"/>
    <col min="5636" max="5636" width="0.6640625" customWidth="1"/>
    <col min="5637" max="5637" width="19" customWidth="1"/>
    <col min="5638" max="5638" width="0.5546875" customWidth="1"/>
    <col min="5639" max="5639" width="14.88671875" customWidth="1"/>
    <col min="5640" max="5640" width="0.44140625" customWidth="1"/>
    <col min="5641" max="5641" width="15.88671875" customWidth="1"/>
    <col min="5642" max="5642" width="0.5546875" customWidth="1"/>
    <col min="5643" max="5643" width="15.88671875" customWidth="1"/>
    <col min="5644" max="5644" width="1.33203125" customWidth="1"/>
    <col min="5645" max="5645" width="10.44140625" customWidth="1"/>
    <col min="5646" max="5646" width="0.44140625" customWidth="1"/>
    <col min="5647" max="5647" width="9.6640625" customWidth="1"/>
    <col min="5648" max="5648" width="0.44140625" customWidth="1"/>
    <col min="5649" max="5649" width="10.44140625" customWidth="1"/>
    <col min="5650" max="5650" width="0.33203125" customWidth="1"/>
    <col min="5651" max="5651" width="9" customWidth="1"/>
    <col min="5652" max="5652" width="0.44140625" customWidth="1"/>
    <col min="5654" max="5654" width="0.44140625" customWidth="1"/>
    <col min="5655" max="5655" width="11.33203125" customWidth="1"/>
    <col min="5656" max="5656" width="1" customWidth="1"/>
    <col min="5657" max="5657" width="4.6640625" customWidth="1"/>
    <col min="5658" max="5659" width="0" hidden="1" customWidth="1"/>
    <col min="5660" max="5660" width="27.6640625" customWidth="1"/>
    <col min="5889" max="5890" width="1.109375" customWidth="1"/>
    <col min="5891" max="5891" width="11.6640625" customWidth="1"/>
    <col min="5892" max="5892" width="0.6640625" customWidth="1"/>
    <col min="5893" max="5893" width="19" customWidth="1"/>
    <col min="5894" max="5894" width="0.5546875" customWidth="1"/>
    <col min="5895" max="5895" width="14.88671875" customWidth="1"/>
    <col min="5896" max="5896" width="0.44140625" customWidth="1"/>
    <col min="5897" max="5897" width="15.88671875" customWidth="1"/>
    <col min="5898" max="5898" width="0.5546875" customWidth="1"/>
    <col min="5899" max="5899" width="15.88671875" customWidth="1"/>
    <col min="5900" max="5900" width="1.33203125" customWidth="1"/>
    <col min="5901" max="5901" width="10.44140625" customWidth="1"/>
    <col min="5902" max="5902" width="0.44140625" customWidth="1"/>
    <col min="5903" max="5903" width="9.6640625" customWidth="1"/>
    <col min="5904" max="5904" width="0.44140625" customWidth="1"/>
    <col min="5905" max="5905" width="10.44140625" customWidth="1"/>
    <col min="5906" max="5906" width="0.33203125" customWidth="1"/>
    <col min="5907" max="5907" width="9" customWidth="1"/>
    <col min="5908" max="5908" width="0.44140625" customWidth="1"/>
    <col min="5910" max="5910" width="0.44140625" customWidth="1"/>
    <col min="5911" max="5911" width="11.33203125" customWidth="1"/>
    <col min="5912" max="5912" width="1" customWidth="1"/>
    <col min="5913" max="5913" width="4.6640625" customWidth="1"/>
    <col min="5914" max="5915" width="0" hidden="1" customWidth="1"/>
    <col min="5916" max="5916" width="27.6640625" customWidth="1"/>
    <col min="6145" max="6146" width="1.109375" customWidth="1"/>
    <col min="6147" max="6147" width="11.6640625" customWidth="1"/>
    <col min="6148" max="6148" width="0.6640625" customWidth="1"/>
    <col min="6149" max="6149" width="19" customWidth="1"/>
    <col min="6150" max="6150" width="0.5546875" customWidth="1"/>
    <col min="6151" max="6151" width="14.88671875" customWidth="1"/>
    <col min="6152" max="6152" width="0.44140625" customWidth="1"/>
    <col min="6153" max="6153" width="15.88671875" customWidth="1"/>
    <col min="6154" max="6154" width="0.5546875" customWidth="1"/>
    <col min="6155" max="6155" width="15.88671875" customWidth="1"/>
    <col min="6156" max="6156" width="1.33203125" customWidth="1"/>
    <col min="6157" max="6157" width="10.44140625" customWidth="1"/>
    <col min="6158" max="6158" width="0.44140625" customWidth="1"/>
    <col min="6159" max="6159" width="9.6640625" customWidth="1"/>
    <col min="6160" max="6160" width="0.44140625" customWidth="1"/>
    <col min="6161" max="6161" width="10.44140625" customWidth="1"/>
    <col min="6162" max="6162" width="0.33203125" customWidth="1"/>
    <col min="6163" max="6163" width="9" customWidth="1"/>
    <col min="6164" max="6164" width="0.44140625" customWidth="1"/>
    <col min="6166" max="6166" width="0.44140625" customWidth="1"/>
    <col min="6167" max="6167" width="11.33203125" customWidth="1"/>
    <col min="6168" max="6168" width="1" customWidth="1"/>
    <col min="6169" max="6169" width="4.6640625" customWidth="1"/>
    <col min="6170" max="6171" width="0" hidden="1" customWidth="1"/>
    <col min="6172" max="6172" width="27.6640625" customWidth="1"/>
    <col min="6401" max="6402" width="1.109375" customWidth="1"/>
    <col min="6403" max="6403" width="11.6640625" customWidth="1"/>
    <col min="6404" max="6404" width="0.6640625" customWidth="1"/>
    <col min="6405" max="6405" width="19" customWidth="1"/>
    <col min="6406" max="6406" width="0.5546875" customWidth="1"/>
    <col min="6407" max="6407" width="14.88671875" customWidth="1"/>
    <col min="6408" max="6408" width="0.44140625" customWidth="1"/>
    <col min="6409" max="6409" width="15.88671875" customWidth="1"/>
    <col min="6410" max="6410" width="0.5546875" customWidth="1"/>
    <col min="6411" max="6411" width="15.88671875" customWidth="1"/>
    <col min="6412" max="6412" width="1.33203125" customWidth="1"/>
    <col min="6413" max="6413" width="10.44140625" customWidth="1"/>
    <col min="6414" max="6414" width="0.44140625" customWidth="1"/>
    <col min="6415" max="6415" width="9.6640625" customWidth="1"/>
    <col min="6416" max="6416" width="0.44140625" customWidth="1"/>
    <col min="6417" max="6417" width="10.44140625" customWidth="1"/>
    <col min="6418" max="6418" width="0.33203125" customWidth="1"/>
    <col min="6419" max="6419" width="9" customWidth="1"/>
    <col min="6420" max="6420" width="0.44140625" customWidth="1"/>
    <col min="6422" max="6422" width="0.44140625" customWidth="1"/>
    <col min="6423" max="6423" width="11.33203125" customWidth="1"/>
    <col min="6424" max="6424" width="1" customWidth="1"/>
    <col min="6425" max="6425" width="4.6640625" customWidth="1"/>
    <col min="6426" max="6427" width="0" hidden="1" customWidth="1"/>
    <col min="6428" max="6428" width="27.6640625" customWidth="1"/>
    <col min="6657" max="6658" width="1.109375" customWidth="1"/>
    <col min="6659" max="6659" width="11.6640625" customWidth="1"/>
    <col min="6660" max="6660" width="0.6640625" customWidth="1"/>
    <col min="6661" max="6661" width="19" customWidth="1"/>
    <col min="6662" max="6662" width="0.5546875" customWidth="1"/>
    <col min="6663" max="6663" width="14.88671875" customWidth="1"/>
    <col min="6664" max="6664" width="0.44140625" customWidth="1"/>
    <col min="6665" max="6665" width="15.88671875" customWidth="1"/>
    <col min="6666" max="6666" width="0.5546875" customWidth="1"/>
    <col min="6667" max="6667" width="15.88671875" customWidth="1"/>
    <col min="6668" max="6668" width="1.33203125" customWidth="1"/>
    <col min="6669" max="6669" width="10.44140625" customWidth="1"/>
    <col min="6670" max="6670" width="0.44140625" customWidth="1"/>
    <col min="6671" max="6671" width="9.6640625" customWidth="1"/>
    <col min="6672" max="6672" width="0.44140625" customWidth="1"/>
    <col min="6673" max="6673" width="10.44140625" customWidth="1"/>
    <col min="6674" max="6674" width="0.33203125" customWidth="1"/>
    <col min="6675" max="6675" width="9" customWidth="1"/>
    <col min="6676" max="6676" width="0.44140625" customWidth="1"/>
    <col min="6678" max="6678" width="0.44140625" customWidth="1"/>
    <col min="6679" max="6679" width="11.33203125" customWidth="1"/>
    <col min="6680" max="6680" width="1" customWidth="1"/>
    <col min="6681" max="6681" width="4.6640625" customWidth="1"/>
    <col min="6682" max="6683" width="0" hidden="1" customWidth="1"/>
    <col min="6684" max="6684" width="27.6640625" customWidth="1"/>
    <col min="6913" max="6914" width="1.109375" customWidth="1"/>
    <col min="6915" max="6915" width="11.6640625" customWidth="1"/>
    <col min="6916" max="6916" width="0.6640625" customWidth="1"/>
    <col min="6917" max="6917" width="19" customWidth="1"/>
    <col min="6918" max="6918" width="0.5546875" customWidth="1"/>
    <col min="6919" max="6919" width="14.88671875" customWidth="1"/>
    <col min="6920" max="6920" width="0.44140625" customWidth="1"/>
    <col min="6921" max="6921" width="15.88671875" customWidth="1"/>
    <col min="6922" max="6922" width="0.5546875" customWidth="1"/>
    <col min="6923" max="6923" width="15.88671875" customWidth="1"/>
    <col min="6924" max="6924" width="1.33203125" customWidth="1"/>
    <col min="6925" max="6925" width="10.44140625" customWidth="1"/>
    <col min="6926" max="6926" width="0.44140625" customWidth="1"/>
    <col min="6927" max="6927" width="9.6640625" customWidth="1"/>
    <col min="6928" max="6928" width="0.44140625" customWidth="1"/>
    <col min="6929" max="6929" width="10.44140625" customWidth="1"/>
    <col min="6930" max="6930" width="0.33203125" customWidth="1"/>
    <col min="6931" max="6931" width="9" customWidth="1"/>
    <col min="6932" max="6932" width="0.44140625" customWidth="1"/>
    <col min="6934" max="6934" width="0.44140625" customWidth="1"/>
    <col min="6935" max="6935" width="11.33203125" customWidth="1"/>
    <col min="6936" max="6936" width="1" customWidth="1"/>
    <col min="6937" max="6937" width="4.6640625" customWidth="1"/>
    <col min="6938" max="6939" width="0" hidden="1" customWidth="1"/>
    <col min="6940" max="6940" width="27.6640625" customWidth="1"/>
    <col min="7169" max="7170" width="1.109375" customWidth="1"/>
    <col min="7171" max="7171" width="11.6640625" customWidth="1"/>
    <col min="7172" max="7172" width="0.6640625" customWidth="1"/>
    <col min="7173" max="7173" width="19" customWidth="1"/>
    <col min="7174" max="7174" width="0.5546875" customWidth="1"/>
    <col min="7175" max="7175" width="14.88671875" customWidth="1"/>
    <col min="7176" max="7176" width="0.44140625" customWidth="1"/>
    <col min="7177" max="7177" width="15.88671875" customWidth="1"/>
    <col min="7178" max="7178" width="0.5546875" customWidth="1"/>
    <col min="7179" max="7179" width="15.88671875" customWidth="1"/>
    <col min="7180" max="7180" width="1.33203125" customWidth="1"/>
    <col min="7181" max="7181" width="10.44140625" customWidth="1"/>
    <col min="7182" max="7182" width="0.44140625" customWidth="1"/>
    <col min="7183" max="7183" width="9.6640625" customWidth="1"/>
    <col min="7184" max="7184" width="0.44140625" customWidth="1"/>
    <col min="7185" max="7185" width="10.44140625" customWidth="1"/>
    <col min="7186" max="7186" width="0.33203125" customWidth="1"/>
    <col min="7187" max="7187" width="9" customWidth="1"/>
    <col min="7188" max="7188" width="0.44140625" customWidth="1"/>
    <col min="7190" max="7190" width="0.44140625" customWidth="1"/>
    <col min="7191" max="7191" width="11.33203125" customWidth="1"/>
    <col min="7192" max="7192" width="1" customWidth="1"/>
    <col min="7193" max="7193" width="4.6640625" customWidth="1"/>
    <col min="7194" max="7195" width="0" hidden="1" customWidth="1"/>
    <col min="7196" max="7196" width="27.6640625" customWidth="1"/>
    <col min="7425" max="7426" width="1.109375" customWidth="1"/>
    <col min="7427" max="7427" width="11.6640625" customWidth="1"/>
    <col min="7428" max="7428" width="0.6640625" customWidth="1"/>
    <col min="7429" max="7429" width="19" customWidth="1"/>
    <col min="7430" max="7430" width="0.5546875" customWidth="1"/>
    <col min="7431" max="7431" width="14.88671875" customWidth="1"/>
    <col min="7432" max="7432" width="0.44140625" customWidth="1"/>
    <col min="7433" max="7433" width="15.88671875" customWidth="1"/>
    <col min="7434" max="7434" width="0.5546875" customWidth="1"/>
    <col min="7435" max="7435" width="15.88671875" customWidth="1"/>
    <col min="7436" max="7436" width="1.33203125" customWidth="1"/>
    <col min="7437" max="7437" width="10.44140625" customWidth="1"/>
    <col min="7438" max="7438" width="0.44140625" customWidth="1"/>
    <col min="7439" max="7439" width="9.6640625" customWidth="1"/>
    <col min="7440" max="7440" width="0.44140625" customWidth="1"/>
    <col min="7441" max="7441" width="10.44140625" customWidth="1"/>
    <col min="7442" max="7442" width="0.33203125" customWidth="1"/>
    <col min="7443" max="7443" width="9" customWidth="1"/>
    <col min="7444" max="7444" width="0.44140625" customWidth="1"/>
    <col min="7446" max="7446" width="0.44140625" customWidth="1"/>
    <col min="7447" max="7447" width="11.33203125" customWidth="1"/>
    <col min="7448" max="7448" width="1" customWidth="1"/>
    <col min="7449" max="7449" width="4.6640625" customWidth="1"/>
    <col min="7450" max="7451" width="0" hidden="1" customWidth="1"/>
    <col min="7452" max="7452" width="27.6640625" customWidth="1"/>
    <col min="7681" max="7682" width="1.109375" customWidth="1"/>
    <col min="7683" max="7683" width="11.6640625" customWidth="1"/>
    <col min="7684" max="7684" width="0.6640625" customWidth="1"/>
    <col min="7685" max="7685" width="19" customWidth="1"/>
    <col min="7686" max="7686" width="0.5546875" customWidth="1"/>
    <col min="7687" max="7687" width="14.88671875" customWidth="1"/>
    <col min="7688" max="7688" width="0.44140625" customWidth="1"/>
    <col min="7689" max="7689" width="15.88671875" customWidth="1"/>
    <col min="7690" max="7690" width="0.5546875" customWidth="1"/>
    <col min="7691" max="7691" width="15.88671875" customWidth="1"/>
    <col min="7692" max="7692" width="1.33203125" customWidth="1"/>
    <col min="7693" max="7693" width="10.44140625" customWidth="1"/>
    <col min="7694" max="7694" width="0.44140625" customWidth="1"/>
    <col min="7695" max="7695" width="9.6640625" customWidth="1"/>
    <col min="7696" max="7696" width="0.44140625" customWidth="1"/>
    <col min="7697" max="7697" width="10.44140625" customWidth="1"/>
    <col min="7698" max="7698" width="0.33203125" customWidth="1"/>
    <col min="7699" max="7699" width="9" customWidth="1"/>
    <col min="7700" max="7700" width="0.44140625" customWidth="1"/>
    <col min="7702" max="7702" width="0.44140625" customWidth="1"/>
    <col min="7703" max="7703" width="11.33203125" customWidth="1"/>
    <col min="7704" max="7704" width="1" customWidth="1"/>
    <col min="7705" max="7705" width="4.6640625" customWidth="1"/>
    <col min="7706" max="7707" width="0" hidden="1" customWidth="1"/>
    <col min="7708" max="7708" width="27.6640625" customWidth="1"/>
    <col min="7937" max="7938" width="1.109375" customWidth="1"/>
    <col min="7939" max="7939" width="11.6640625" customWidth="1"/>
    <col min="7940" max="7940" width="0.6640625" customWidth="1"/>
    <col min="7941" max="7941" width="19" customWidth="1"/>
    <col min="7942" max="7942" width="0.5546875" customWidth="1"/>
    <col min="7943" max="7943" width="14.88671875" customWidth="1"/>
    <col min="7944" max="7944" width="0.44140625" customWidth="1"/>
    <col min="7945" max="7945" width="15.88671875" customWidth="1"/>
    <col min="7946" max="7946" width="0.5546875" customWidth="1"/>
    <col min="7947" max="7947" width="15.88671875" customWidth="1"/>
    <col min="7948" max="7948" width="1.33203125" customWidth="1"/>
    <col min="7949" max="7949" width="10.44140625" customWidth="1"/>
    <col min="7950" max="7950" width="0.44140625" customWidth="1"/>
    <col min="7951" max="7951" width="9.6640625" customWidth="1"/>
    <col min="7952" max="7952" width="0.44140625" customWidth="1"/>
    <col min="7953" max="7953" width="10.44140625" customWidth="1"/>
    <col min="7954" max="7954" width="0.33203125" customWidth="1"/>
    <col min="7955" max="7955" width="9" customWidth="1"/>
    <col min="7956" max="7956" width="0.44140625" customWidth="1"/>
    <col min="7958" max="7958" width="0.44140625" customWidth="1"/>
    <col min="7959" max="7959" width="11.33203125" customWidth="1"/>
    <col min="7960" max="7960" width="1" customWidth="1"/>
    <col min="7961" max="7961" width="4.6640625" customWidth="1"/>
    <col min="7962" max="7963" width="0" hidden="1" customWidth="1"/>
    <col min="7964" max="7964" width="27.6640625" customWidth="1"/>
    <col min="8193" max="8194" width="1.109375" customWidth="1"/>
    <col min="8195" max="8195" width="11.6640625" customWidth="1"/>
    <col min="8196" max="8196" width="0.6640625" customWidth="1"/>
    <col min="8197" max="8197" width="19" customWidth="1"/>
    <col min="8198" max="8198" width="0.5546875" customWidth="1"/>
    <col min="8199" max="8199" width="14.88671875" customWidth="1"/>
    <col min="8200" max="8200" width="0.44140625" customWidth="1"/>
    <col min="8201" max="8201" width="15.88671875" customWidth="1"/>
    <col min="8202" max="8202" width="0.5546875" customWidth="1"/>
    <col min="8203" max="8203" width="15.88671875" customWidth="1"/>
    <col min="8204" max="8204" width="1.33203125" customWidth="1"/>
    <col min="8205" max="8205" width="10.44140625" customWidth="1"/>
    <col min="8206" max="8206" width="0.44140625" customWidth="1"/>
    <col min="8207" max="8207" width="9.6640625" customWidth="1"/>
    <col min="8208" max="8208" width="0.44140625" customWidth="1"/>
    <col min="8209" max="8209" width="10.44140625" customWidth="1"/>
    <col min="8210" max="8210" width="0.33203125" customWidth="1"/>
    <col min="8211" max="8211" width="9" customWidth="1"/>
    <col min="8212" max="8212" width="0.44140625" customWidth="1"/>
    <col min="8214" max="8214" width="0.44140625" customWidth="1"/>
    <col min="8215" max="8215" width="11.33203125" customWidth="1"/>
    <col min="8216" max="8216" width="1" customWidth="1"/>
    <col min="8217" max="8217" width="4.6640625" customWidth="1"/>
    <col min="8218" max="8219" width="0" hidden="1" customWidth="1"/>
    <col min="8220" max="8220" width="27.6640625" customWidth="1"/>
    <col min="8449" max="8450" width="1.109375" customWidth="1"/>
    <col min="8451" max="8451" width="11.6640625" customWidth="1"/>
    <col min="8452" max="8452" width="0.6640625" customWidth="1"/>
    <col min="8453" max="8453" width="19" customWidth="1"/>
    <col min="8454" max="8454" width="0.5546875" customWidth="1"/>
    <col min="8455" max="8455" width="14.88671875" customWidth="1"/>
    <col min="8456" max="8456" width="0.44140625" customWidth="1"/>
    <col min="8457" max="8457" width="15.88671875" customWidth="1"/>
    <col min="8458" max="8458" width="0.5546875" customWidth="1"/>
    <col min="8459" max="8459" width="15.88671875" customWidth="1"/>
    <col min="8460" max="8460" width="1.33203125" customWidth="1"/>
    <col min="8461" max="8461" width="10.44140625" customWidth="1"/>
    <col min="8462" max="8462" width="0.44140625" customWidth="1"/>
    <col min="8463" max="8463" width="9.6640625" customWidth="1"/>
    <col min="8464" max="8464" width="0.44140625" customWidth="1"/>
    <col min="8465" max="8465" width="10.44140625" customWidth="1"/>
    <col min="8466" max="8466" width="0.33203125" customWidth="1"/>
    <col min="8467" max="8467" width="9" customWidth="1"/>
    <col min="8468" max="8468" width="0.44140625" customWidth="1"/>
    <col min="8470" max="8470" width="0.44140625" customWidth="1"/>
    <col min="8471" max="8471" width="11.33203125" customWidth="1"/>
    <col min="8472" max="8472" width="1" customWidth="1"/>
    <col min="8473" max="8473" width="4.6640625" customWidth="1"/>
    <col min="8474" max="8475" width="0" hidden="1" customWidth="1"/>
    <col min="8476" max="8476" width="27.6640625" customWidth="1"/>
    <col min="8705" max="8706" width="1.109375" customWidth="1"/>
    <col min="8707" max="8707" width="11.6640625" customWidth="1"/>
    <col min="8708" max="8708" width="0.6640625" customWidth="1"/>
    <col min="8709" max="8709" width="19" customWidth="1"/>
    <col min="8710" max="8710" width="0.5546875" customWidth="1"/>
    <col min="8711" max="8711" width="14.88671875" customWidth="1"/>
    <col min="8712" max="8712" width="0.44140625" customWidth="1"/>
    <col min="8713" max="8713" width="15.88671875" customWidth="1"/>
    <col min="8714" max="8714" width="0.5546875" customWidth="1"/>
    <col min="8715" max="8715" width="15.88671875" customWidth="1"/>
    <col min="8716" max="8716" width="1.33203125" customWidth="1"/>
    <col min="8717" max="8717" width="10.44140625" customWidth="1"/>
    <col min="8718" max="8718" width="0.44140625" customWidth="1"/>
    <col min="8719" max="8719" width="9.6640625" customWidth="1"/>
    <col min="8720" max="8720" width="0.44140625" customWidth="1"/>
    <col min="8721" max="8721" width="10.44140625" customWidth="1"/>
    <col min="8722" max="8722" width="0.33203125" customWidth="1"/>
    <col min="8723" max="8723" width="9" customWidth="1"/>
    <col min="8724" max="8724" width="0.44140625" customWidth="1"/>
    <col min="8726" max="8726" width="0.44140625" customWidth="1"/>
    <col min="8727" max="8727" width="11.33203125" customWidth="1"/>
    <col min="8728" max="8728" width="1" customWidth="1"/>
    <col min="8729" max="8729" width="4.6640625" customWidth="1"/>
    <col min="8730" max="8731" width="0" hidden="1" customWidth="1"/>
    <col min="8732" max="8732" width="27.6640625" customWidth="1"/>
    <col min="8961" max="8962" width="1.109375" customWidth="1"/>
    <col min="8963" max="8963" width="11.6640625" customWidth="1"/>
    <col min="8964" max="8964" width="0.6640625" customWidth="1"/>
    <col min="8965" max="8965" width="19" customWidth="1"/>
    <col min="8966" max="8966" width="0.5546875" customWidth="1"/>
    <col min="8967" max="8967" width="14.88671875" customWidth="1"/>
    <col min="8968" max="8968" width="0.44140625" customWidth="1"/>
    <col min="8969" max="8969" width="15.88671875" customWidth="1"/>
    <col min="8970" max="8970" width="0.5546875" customWidth="1"/>
    <col min="8971" max="8971" width="15.88671875" customWidth="1"/>
    <col min="8972" max="8972" width="1.33203125" customWidth="1"/>
    <col min="8973" max="8973" width="10.44140625" customWidth="1"/>
    <col min="8974" max="8974" width="0.44140625" customWidth="1"/>
    <col min="8975" max="8975" width="9.6640625" customWidth="1"/>
    <col min="8976" max="8976" width="0.44140625" customWidth="1"/>
    <col min="8977" max="8977" width="10.44140625" customWidth="1"/>
    <col min="8978" max="8978" width="0.33203125" customWidth="1"/>
    <col min="8979" max="8979" width="9" customWidth="1"/>
    <col min="8980" max="8980" width="0.44140625" customWidth="1"/>
    <col min="8982" max="8982" width="0.44140625" customWidth="1"/>
    <col min="8983" max="8983" width="11.33203125" customWidth="1"/>
    <col min="8984" max="8984" width="1" customWidth="1"/>
    <col min="8985" max="8985" width="4.6640625" customWidth="1"/>
    <col min="8986" max="8987" width="0" hidden="1" customWidth="1"/>
    <col min="8988" max="8988" width="27.6640625" customWidth="1"/>
    <col min="9217" max="9218" width="1.109375" customWidth="1"/>
    <col min="9219" max="9219" width="11.6640625" customWidth="1"/>
    <col min="9220" max="9220" width="0.6640625" customWidth="1"/>
    <col min="9221" max="9221" width="19" customWidth="1"/>
    <col min="9222" max="9222" width="0.5546875" customWidth="1"/>
    <col min="9223" max="9223" width="14.88671875" customWidth="1"/>
    <col min="9224" max="9224" width="0.44140625" customWidth="1"/>
    <col min="9225" max="9225" width="15.88671875" customWidth="1"/>
    <col min="9226" max="9226" width="0.5546875" customWidth="1"/>
    <col min="9227" max="9227" width="15.88671875" customWidth="1"/>
    <col min="9228" max="9228" width="1.33203125" customWidth="1"/>
    <col min="9229" max="9229" width="10.44140625" customWidth="1"/>
    <col min="9230" max="9230" width="0.44140625" customWidth="1"/>
    <col min="9231" max="9231" width="9.6640625" customWidth="1"/>
    <col min="9232" max="9232" width="0.44140625" customWidth="1"/>
    <col min="9233" max="9233" width="10.44140625" customWidth="1"/>
    <col min="9234" max="9234" width="0.33203125" customWidth="1"/>
    <col min="9235" max="9235" width="9" customWidth="1"/>
    <col min="9236" max="9236" width="0.44140625" customWidth="1"/>
    <col min="9238" max="9238" width="0.44140625" customWidth="1"/>
    <col min="9239" max="9239" width="11.33203125" customWidth="1"/>
    <col min="9240" max="9240" width="1" customWidth="1"/>
    <col min="9241" max="9241" width="4.6640625" customWidth="1"/>
    <col min="9242" max="9243" width="0" hidden="1" customWidth="1"/>
    <col min="9244" max="9244" width="27.6640625" customWidth="1"/>
    <col min="9473" max="9474" width="1.109375" customWidth="1"/>
    <col min="9475" max="9475" width="11.6640625" customWidth="1"/>
    <col min="9476" max="9476" width="0.6640625" customWidth="1"/>
    <col min="9477" max="9477" width="19" customWidth="1"/>
    <col min="9478" max="9478" width="0.5546875" customWidth="1"/>
    <col min="9479" max="9479" width="14.88671875" customWidth="1"/>
    <col min="9480" max="9480" width="0.44140625" customWidth="1"/>
    <col min="9481" max="9481" width="15.88671875" customWidth="1"/>
    <col min="9482" max="9482" width="0.5546875" customWidth="1"/>
    <col min="9483" max="9483" width="15.88671875" customWidth="1"/>
    <col min="9484" max="9484" width="1.33203125" customWidth="1"/>
    <col min="9485" max="9485" width="10.44140625" customWidth="1"/>
    <col min="9486" max="9486" width="0.44140625" customWidth="1"/>
    <col min="9487" max="9487" width="9.6640625" customWidth="1"/>
    <col min="9488" max="9488" width="0.44140625" customWidth="1"/>
    <col min="9489" max="9489" width="10.44140625" customWidth="1"/>
    <col min="9490" max="9490" width="0.33203125" customWidth="1"/>
    <col min="9491" max="9491" width="9" customWidth="1"/>
    <col min="9492" max="9492" width="0.44140625" customWidth="1"/>
    <col min="9494" max="9494" width="0.44140625" customWidth="1"/>
    <col min="9495" max="9495" width="11.33203125" customWidth="1"/>
    <col min="9496" max="9496" width="1" customWidth="1"/>
    <col min="9497" max="9497" width="4.6640625" customWidth="1"/>
    <col min="9498" max="9499" width="0" hidden="1" customWidth="1"/>
    <col min="9500" max="9500" width="27.6640625" customWidth="1"/>
    <col min="9729" max="9730" width="1.109375" customWidth="1"/>
    <col min="9731" max="9731" width="11.6640625" customWidth="1"/>
    <col min="9732" max="9732" width="0.6640625" customWidth="1"/>
    <col min="9733" max="9733" width="19" customWidth="1"/>
    <col min="9734" max="9734" width="0.5546875" customWidth="1"/>
    <col min="9735" max="9735" width="14.88671875" customWidth="1"/>
    <col min="9736" max="9736" width="0.44140625" customWidth="1"/>
    <col min="9737" max="9737" width="15.88671875" customWidth="1"/>
    <col min="9738" max="9738" width="0.5546875" customWidth="1"/>
    <col min="9739" max="9739" width="15.88671875" customWidth="1"/>
    <col min="9740" max="9740" width="1.33203125" customWidth="1"/>
    <col min="9741" max="9741" width="10.44140625" customWidth="1"/>
    <col min="9742" max="9742" width="0.44140625" customWidth="1"/>
    <col min="9743" max="9743" width="9.6640625" customWidth="1"/>
    <col min="9744" max="9744" width="0.44140625" customWidth="1"/>
    <col min="9745" max="9745" width="10.44140625" customWidth="1"/>
    <col min="9746" max="9746" width="0.33203125" customWidth="1"/>
    <col min="9747" max="9747" width="9" customWidth="1"/>
    <col min="9748" max="9748" width="0.44140625" customWidth="1"/>
    <col min="9750" max="9750" width="0.44140625" customWidth="1"/>
    <col min="9751" max="9751" width="11.33203125" customWidth="1"/>
    <col min="9752" max="9752" width="1" customWidth="1"/>
    <col min="9753" max="9753" width="4.6640625" customWidth="1"/>
    <col min="9754" max="9755" width="0" hidden="1" customWidth="1"/>
    <col min="9756" max="9756" width="27.6640625" customWidth="1"/>
    <col min="9985" max="9986" width="1.109375" customWidth="1"/>
    <col min="9987" max="9987" width="11.6640625" customWidth="1"/>
    <col min="9988" max="9988" width="0.6640625" customWidth="1"/>
    <col min="9989" max="9989" width="19" customWidth="1"/>
    <col min="9990" max="9990" width="0.5546875" customWidth="1"/>
    <col min="9991" max="9991" width="14.88671875" customWidth="1"/>
    <col min="9992" max="9992" width="0.44140625" customWidth="1"/>
    <col min="9993" max="9993" width="15.88671875" customWidth="1"/>
    <col min="9994" max="9994" width="0.5546875" customWidth="1"/>
    <col min="9995" max="9995" width="15.88671875" customWidth="1"/>
    <col min="9996" max="9996" width="1.33203125" customWidth="1"/>
    <col min="9997" max="9997" width="10.44140625" customWidth="1"/>
    <col min="9998" max="9998" width="0.44140625" customWidth="1"/>
    <col min="9999" max="9999" width="9.6640625" customWidth="1"/>
    <col min="10000" max="10000" width="0.44140625" customWidth="1"/>
    <col min="10001" max="10001" width="10.44140625" customWidth="1"/>
    <col min="10002" max="10002" width="0.33203125" customWidth="1"/>
    <col min="10003" max="10003" width="9" customWidth="1"/>
    <col min="10004" max="10004" width="0.44140625" customWidth="1"/>
    <col min="10006" max="10006" width="0.44140625" customWidth="1"/>
    <col min="10007" max="10007" width="11.33203125" customWidth="1"/>
    <col min="10008" max="10008" width="1" customWidth="1"/>
    <col min="10009" max="10009" width="4.6640625" customWidth="1"/>
    <col min="10010" max="10011" width="0" hidden="1" customWidth="1"/>
    <col min="10012" max="10012" width="27.6640625" customWidth="1"/>
    <col min="10241" max="10242" width="1.109375" customWidth="1"/>
    <col min="10243" max="10243" width="11.6640625" customWidth="1"/>
    <col min="10244" max="10244" width="0.6640625" customWidth="1"/>
    <col min="10245" max="10245" width="19" customWidth="1"/>
    <col min="10246" max="10246" width="0.5546875" customWidth="1"/>
    <col min="10247" max="10247" width="14.88671875" customWidth="1"/>
    <col min="10248" max="10248" width="0.44140625" customWidth="1"/>
    <col min="10249" max="10249" width="15.88671875" customWidth="1"/>
    <col min="10250" max="10250" width="0.5546875" customWidth="1"/>
    <col min="10251" max="10251" width="15.88671875" customWidth="1"/>
    <col min="10252" max="10252" width="1.33203125" customWidth="1"/>
    <col min="10253" max="10253" width="10.44140625" customWidth="1"/>
    <col min="10254" max="10254" width="0.44140625" customWidth="1"/>
    <col min="10255" max="10255" width="9.6640625" customWidth="1"/>
    <col min="10256" max="10256" width="0.44140625" customWidth="1"/>
    <col min="10257" max="10257" width="10.44140625" customWidth="1"/>
    <col min="10258" max="10258" width="0.33203125" customWidth="1"/>
    <col min="10259" max="10259" width="9" customWidth="1"/>
    <col min="10260" max="10260" width="0.44140625" customWidth="1"/>
    <col min="10262" max="10262" width="0.44140625" customWidth="1"/>
    <col min="10263" max="10263" width="11.33203125" customWidth="1"/>
    <col min="10264" max="10264" width="1" customWidth="1"/>
    <col min="10265" max="10265" width="4.6640625" customWidth="1"/>
    <col min="10266" max="10267" width="0" hidden="1" customWidth="1"/>
    <col min="10268" max="10268" width="27.6640625" customWidth="1"/>
    <col min="10497" max="10498" width="1.109375" customWidth="1"/>
    <col min="10499" max="10499" width="11.6640625" customWidth="1"/>
    <col min="10500" max="10500" width="0.6640625" customWidth="1"/>
    <col min="10501" max="10501" width="19" customWidth="1"/>
    <col min="10502" max="10502" width="0.5546875" customWidth="1"/>
    <col min="10503" max="10503" width="14.88671875" customWidth="1"/>
    <col min="10504" max="10504" width="0.44140625" customWidth="1"/>
    <col min="10505" max="10505" width="15.88671875" customWidth="1"/>
    <col min="10506" max="10506" width="0.5546875" customWidth="1"/>
    <col min="10507" max="10507" width="15.88671875" customWidth="1"/>
    <col min="10508" max="10508" width="1.33203125" customWidth="1"/>
    <col min="10509" max="10509" width="10.44140625" customWidth="1"/>
    <col min="10510" max="10510" width="0.44140625" customWidth="1"/>
    <col min="10511" max="10511" width="9.6640625" customWidth="1"/>
    <col min="10512" max="10512" width="0.44140625" customWidth="1"/>
    <col min="10513" max="10513" width="10.44140625" customWidth="1"/>
    <col min="10514" max="10514" width="0.33203125" customWidth="1"/>
    <col min="10515" max="10515" width="9" customWidth="1"/>
    <col min="10516" max="10516" width="0.44140625" customWidth="1"/>
    <col min="10518" max="10518" width="0.44140625" customWidth="1"/>
    <col min="10519" max="10519" width="11.33203125" customWidth="1"/>
    <col min="10520" max="10520" width="1" customWidth="1"/>
    <col min="10521" max="10521" width="4.6640625" customWidth="1"/>
    <col min="10522" max="10523" width="0" hidden="1" customWidth="1"/>
    <col min="10524" max="10524" width="27.6640625" customWidth="1"/>
    <col min="10753" max="10754" width="1.109375" customWidth="1"/>
    <col min="10755" max="10755" width="11.6640625" customWidth="1"/>
    <col min="10756" max="10756" width="0.6640625" customWidth="1"/>
    <col min="10757" max="10757" width="19" customWidth="1"/>
    <col min="10758" max="10758" width="0.5546875" customWidth="1"/>
    <col min="10759" max="10759" width="14.88671875" customWidth="1"/>
    <col min="10760" max="10760" width="0.44140625" customWidth="1"/>
    <col min="10761" max="10761" width="15.88671875" customWidth="1"/>
    <col min="10762" max="10762" width="0.5546875" customWidth="1"/>
    <col min="10763" max="10763" width="15.88671875" customWidth="1"/>
    <col min="10764" max="10764" width="1.33203125" customWidth="1"/>
    <col min="10765" max="10765" width="10.44140625" customWidth="1"/>
    <col min="10766" max="10766" width="0.44140625" customWidth="1"/>
    <col min="10767" max="10767" width="9.6640625" customWidth="1"/>
    <col min="10768" max="10768" width="0.44140625" customWidth="1"/>
    <col min="10769" max="10769" width="10.44140625" customWidth="1"/>
    <col min="10770" max="10770" width="0.33203125" customWidth="1"/>
    <col min="10771" max="10771" width="9" customWidth="1"/>
    <col min="10772" max="10772" width="0.44140625" customWidth="1"/>
    <col min="10774" max="10774" width="0.44140625" customWidth="1"/>
    <col min="10775" max="10775" width="11.33203125" customWidth="1"/>
    <col min="10776" max="10776" width="1" customWidth="1"/>
    <col min="10777" max="10777" width="4.6640625" customWidth="1"/>
    <col min="10778" max="10779" width="0" hidden="1" customWidth="1"/>
    <col min="10780" max="10780" width="27.6640625" customWidth="1"/>
    <col min="11009" max="11010" width="1.109375" customWidth="1"/>
    <col min="11011" max="11011" width="11.6640625" customWidth="1"/>
    <col min="11012" max="11012" width="0.6640625" customWidth="1"/>
    <col min="11013" max="11013" width="19" customWidth="1"/>
    <col min="11014" max="11014" width="0.5546875" customWidth="1"/>
    <col min="11015" max="11015" width="14.88671875" customWidth="1"/>
    <col min="11016" max="11016" width="0.44140625" customWidth="1"/>
    <col min="11017" max="11017" width="15.88671875" customWidth="1"/>
    <col min="11018" max="11018" width="0.5546875" customWidth="1"/>
    <col min="11019" max="11019" width="15.88671875" customWidth="1"/>
    <col min="11020" max="11020" width="1.33203125" customWidth="1"/>
    <col min="11021" max="11021" width="10.44140625" customWidth="1"/>
    <col min="11022" max="11022" width="0.44140625" customWidth="1"/>
    <col min="11023" max="11023" width="9.6640625" customWidth="1"/>
    <col min="11024" max="11024" width="0.44140625" customWidth="1"/>
    <col min="11025" max="11025" width="10.44140625" customWidth="1"/>
    <col min="11026" max="11026" width="0.33203125" customWidth="1"/>
    <col min="11027" max="11027" width="9" customWidth="1"/>
    <col min="11028" max="11028" width="0.44140625" customWidth="1"/>
    <col min="11030" max="11030" width="0.44140625" customWidth="1"/>
    <col min="11031" max="11031" width="11.33203125" customWidth="1"/>
    <col min="11032" max="11032" width="1" customWidth="1"/>
    <col min="11033" max="11033" width="4.6640625" customWidth="1"/>
    <col min="11034" max="11035" width="0" hidden="1" customWidth="1"/>
    <col min="11036" max="11036" width="27.6640625" customWidth="1"/>
    <col min="11265" max="11266" width="1.109375" customWidth="1"/>
    <col min="11267" max="11267" width="11.6640625" customWidth="1"/>
    <col min="11268" max="11268" width="0.6640625" customWidth="1"/>
    <col min="11269" max="11269" width="19" customWidth="1"/>
    <col min="11270" max="11270" width="0.5546875" customWidth="1"/>
    <col min="11271" max="11271" width="14.88671875" customWidth="1"/>
    <col min="11272" max="11272" width="0.44140625" customWidth="1"/>
    <col min="11273" max="11273" width="15.88671875" customWidth="1"/>
    <col min="11274" max="11274" width="0.5546875" customWidth="1"/>
    <col min="11275" max="11275" width="15.88671875" customWidth="1"/>
    <col min="11276" max="11276" width="1.33203125" customWidth="1"/>
    <col min="11277" max="11277" width="10.44140625" customWidth="1"/>
    <col min="11278" max="11278" width="0.44140625" customWidth="1"/>
    <col min="11279" max="11279" width="9.6640625" customWidth="1"/>
    <col min="11280" max="11280" width="0.44140625" customWidth="1"/>
    <col min="11281" max="11281" width="10.44140625" customWidth="1"/>
    <col min="11282" max="11282" width="0.33203125" customWidth="1"/>
    <col min="11283" max="11283" width="9" customWidth="1"/>
    <col min="11284" max="11284" width="0.44140625" customWidth="1"/>
    <col min="11286" max="11286" width="0.44140625" customWidth="1"/>
    <col min="11287" max="11287" width="11.33203125" customWidth="1"/>
    <col min="11288" max="11288" width="1" customWidth="1"/>
    <col min="11289" max="11289" width="4.6640625" customWidth="1"/>
    <col min="11290" max="11291" width="0" hidden="1" customWidth="1"/>
    <col min="11292" max="11292" width="27.6640625" customWidth="1"/>
    <col min="11521" max="11522" width="1.109375" customWidth="1"/>
    <col min="11523" max="11523" width="11.6640625" customWidth="1"/>
    <col min="11524" max="11524" width="0.6640625" customWidth="1"/>
    <col min="11525" max="11525" width="19" customWidth="1"/>
    <col min="11526" max="11526" width="0.5546875" customWidth="1"/>
    <col min="11527" max="11527" width="14.88671875" customWidth="1"/>
    <col min="11528" max="11528" width="0.44140625" customWidth="1"/>
    <col min="11529" max="11529" width="15.88671875" customWidth="1"/>
    <col min="11530" max="11530" width="0.5546875" customWidth="1"/>
    <col min="11531" max="11531" width="15.88671875" customWidth="1"/>
    <col min="11532" max="11532" width="1.33203125" customWidth="1"/>
    <col min="11533" max="11533" width="10.44140625" customWidth="1"/>
    <col min="11534" max="11534" width="0.44140625" customWidth="1"/>
    <col min="11535" max="11535" width="9.6640625" customWidth="1"/>
    <col min="11536" max="11536" width="0.44140625" customWidth="1"/>
    <col min="11537" max="11537" width="10.44140625" customWidth="1"/>
    <col min="11538" max="11538" width="0.33203125" customWidth="1"/>
    <col min="11539" max="11539" width="9" customWidth="1"/>
    <col min="11540" max="11540" width="0.44140625" customWidth="1"/>
    <col min="11542" max="11542" width="0.44140625" customWidth="1"/>
    <col min="11543" max="11543" width="11.33203125" customWidth="1"/>
    <col min="11544" max="11544" width="1" customWidth="1"/>
    <col min="11545" max="11545" width="4.6640625" customWidth="1"/>
    <col min="11546" max="11547" width="0" hidden="1" customWidth="1"/>
    <col min="11548" max="11548" width="27.6640625" customWidth="1"/>
    <col min="11777" max="11778" width="1.109375" customWidth="1"/>
    <col min="11779" max="11779" width="11.6640625" customWidth="1"/>
    <col min="11780" max="11780" width="0.6640625" customWidth="1"/>
    <col min="11781" max="11781" width="19" customWidth="1"/>
    <col min="11782" max="11782" width="0.5546875" customWidth="1"/>
    <col min="11783" max="11783" width="14.88671875" customWidth="1"/>
    <col min="11784" max="11784" width="0.44140625" customWidth="1"/>
    <col min="11785" max="11785" width="15.88671875" customWidth="1"/>
    <col min="11786" max="11786" width="0.5546875" customWidth="1"/>
    <col min="11787" max="11787" width="15.88671875" customWidth="1"/>
    <col min="11788" max="11788" width="1.33203125" customWidth="1"/>
    <col min="11789" max="11789" width="10.44140625" customWidth="1"/>
    <col min="11790" max="11790" width="0.44140625" customWidth="1"/>
    <col min="11791" max="11791" width="9.6640625" customWidth="1"/>
    <col min="11792" max="11792" width="0.44140625" customWidth="1"/>
    <col min="11793" max="11793" width="10.44140625" customWidth="1"/>
    <col min="11794" max="11794" width="0.33203125" customWidth="1"/>
    <col min="11795" max="11795" width="9" customWidth="1"/>
    <col min="11796" max="11796" width="0.44140625" customWidth="1"/>
    <col min="11798" max="11798" width="0.44140625" customWidth="1"/>
    <col min="11799" max="11799" width="11.33203125" customWidth="1"/>
    <col min="11800" max="11800" width="1" customWidth="1"/>
    <col min="11801" max="11801" width="4.6640625" customWidth="1"/>
    <col min="11802" max="11803" width="0" hidden="1" customWidth="1"/>
    <col min="11804" max="11804" width="27.6640625" customWidth="1"/>
    <col min="12033" max="12034" width="1.109375" customWidth="1"/>
    <col min="12035" max="12035" width="11.6640625" customWidth="1"/>
    <col min="12036" max="12036" width="0.6640625" customWidth="1"/>
    <col min="12037" max="12037" width="19" customWidth="1"/>
    <col min="12038" max="12038" width="0.5546875" customWidth="1"/>
    <col min="12039" max="12039" width="14.88671875" customWidth="1"/>
    <col min="12040" max="12040" width="0.44140625" customWidth="1"/>
    <col min="12041" max="12041" width="15.88671875" customWidth="1"/>
    <col min="12042" max="12042" width="0.5546875" customWidth="1"/>
    <col min="12043" max="12043" width="15.88671875" customWidth="1"/>
    <col min="12044" max="12044" width="1.33203125" customWidth="1"/>
    <col min="12045" max="12045" width="10.44140625" customWidth="1"/>
    <col min="12046" max="12046" width="0.44140625" customWidth="1"/>
    <col min="12047" max="12047" width="9.6640625" customWidth="1"/>
    <col min="12048" max="12048" width="0.44140625" customWidth="1"/>
    <col min="12049" max="12049" width="10.44140625" customWidth="1"/>
    <col min="12050" max="12050" width="0.33203125" customWidth="1"/>
    <col min="12051" max="12051" width="9" customWidth="1"/>
    <col min="12052" max="12052" width="0.44140625" customWidth="1"/>
    <col min="12054" max="12054" width="0.44140625" customWidth="1"/>
    <col min="12055" max="12055" width="11.33203125" customWidth="1"/>
    <col min="12056" max="12056" width="1" customWidth="1"/>
    <col min="12057" max="12057" width="4.6640625" customWidth="1"/>
    <col min="12058" max="12059" width="0" hidden="1" customWidth="1"/>
    <col min="12060" max="12060" width="27.6640625" customWidth="1"/>
    <col min="12289" max="12290" width="1.109375" customWidth="1"/>
    <col min="12291" max="12291" width="11.6640625" customWidth="1"/>
    <col min="12292" max="12292" width="0.6640625" customWidth="1"/>
    <col min="12293" max="12293" width="19" customWidth="1"/>
    <col min="12294" max="12294" width="0.5546875" customWidth="1"/>
    <col min="12295" max="12295" width="14.88671875" customWidth="1"/>
    <col min="12296" max="12296" width="0.44140625" customWidth="1"/>
    <col min="12297" max="12297" width="15.88671875" customWidth="1"/>
    <col min="12298" max="12298" width="0.5546875" customWidth="1"/>
    <col min="12299" max="12299" width="15.88671875" customWidth="1"/>
    <col min="12300" max="12300" width="1.33203125" customWidth="1"/>
    <col min="12301" max="12301" width="10.44140625" customWidth="1"/>
    <col min="12302" max="12302" width="0.44140625" customWidth="1"/>
    <col min="12303" max="12303" width="9.6640625" customWidth="1"/>
    <col min="12304" max="12304" width="0.44140625" customWidth="1"/>
    <col min="12305" max="12305" width="10.44140625" customWidth="1"/>
    <col min="12306" max="12306" width="0.33203125" customWidth="1"/>
    <col min="12307" max="12307" width="9" customWidth="1"/>
    <col min="12308" max="12308" width="0.44140625" customWidth="1"/>
    <col min="12310" max="12310" width="0.44140625" customWidth="1"/>
    <col min="12311" max="12311" width="11.33203125" customWidth="1"/>
    <col min="12312" max="12312" width="1" customWidth="1"/>
    <col min="12313" max="12313" width="4.6640625" customWidth="1"/>
    <col min="12314" max="12315" width="0" hidden="1" customWidth="1"/>
    <col min="12316" max="12316" width="27.6640625" customWidth="1"/>
    <col min="12545" max="12546" width="1.109375" customWidth="1"/>
    <col min="12547" max="12547" width="11.6640625" customWidth="1"/>
    <col min="12548" max="12548" width="0.6640625" customWidth="1"/>
    <col min="12549" max="12549" width="19" customWidth="1"/>
    <col min="12550" max="12550" width="0.5546875" customWidth="1"/>
    <col min="12551" max="12551" width="14.88671875" customWidth="1"/>
    <col min="12552" max="12552" width="0.44140625" customWidth="1"/>
    <col min="12553" max="12553" width="15.88671875" customWidth="1"/>
    <col min="12554" max="12554" width="0.5546875" customWidth="1"/>
    <col min="12555" max="12555" width="15.88671875" customWidth="1"/>
    <col min="12556" max="12556" width="1.33203125" customWidth="1"/>
    <col min="12557" max="12557" width="10.44140625" customWidth="1"/>
    <col min="12558" max="12558" width="0.44140625" customWidth="1"/>
    <col min="12559" max="12559" width="9.6640625" customWidth="1"/>
    <col min="12560" max="12560" width="0.44140625" customWidth="1"/>
    <col min="12561" max="12561" width="10.44140625" customWidth="1"/>
    <col min="12562" max="12562" width="0.33203125" customWidth="1"/>
    <col min="12563" max="12563" width="9" customWidth="1"/>
    <col min="12564" max="12564" width="0.44140625" customWidth="1"/>
    <col min="12566" max="12566" width="0.44140625" customWidth="1"/>
    <col min="12567" max="12567" width="11.33203125" customWidth="1"/>
    <col min="12568" max="12568" width="1" customWidth="1"/>
    <col min="12569" max="12569" width="4.6640625" customWidth="1"/>
    <col min="12570" max="12571" width="0" hidden="1" customWidth="1"/>
    <col min="12572" max="12572" width="27.6640625" customWidth="1"/>
    <col min="12801" max="12802" width="1.109375" customWidth="1"/>
    <col min="12803" max="12803" width="11.6640625" customWidth="1"/>
    <col min="12804" max="12804" width="0.6640625" customWidth="1"/>
    <col min="12805" max="12805" width="19" customWidth="1"/>
    <col min="12806" max="12806" width="0.5546875" customWidth="1"/>
    <col min="12807" max="12807" width="14.88671875" customWidth="1"/>
    <col min="12808" max="12808" width="0.44140625" customWidth="1"/>
    <col min="12809" max="12809" width="15.88671875" customWidth="1"/>
    <col min="12810" max="12810" width="0.5546875" customWidth="1"/>
    <col min="12811" max="12811" width="15.88671875" customWidth="1"/>
    <col min="12812" max="12812" width="1.33203125" customWidth="1"/>
    <col min="12813" max="12813" width="10.44140625" customWidth="1"/>
    <col min="12814" max="12814" width="0.44140625" customWidth="1"/>
    <col min="12815" max="12815" width="9.6640625" customWidth="1"/>
    <col min="12816" max="12816" width="0.44140625" customWidth="1"/>
    <col min="12817" max="12817" width="10.44140625" customWidth="1"/>
    <col min="12818" max="12818" width="0.33203125" customWidth="1"/>
    <col min="12819" max="12819" width="9" customWidth="1"/>
    <col min="12820" max="12820" width="0.44140625" customWidth="1"/>
    <col min="12822" max="12822" width="0.44140625" customWidth="1"/>
    <col min="12823" max="12823" width="11.33203125" customWidth="1"/>
    <col min="12824" max="12824" width="1" customWidth="1"/>
    <col min="12825" max="12825" width="4.6640625" customWidth="1"/>
    <col min="12826" max="12827" width="0" hidden="1" customWidth="1"/>
    <col min="12828" max="12828" width="27.6640625" customWidth="1"/>
    <col min="13057" max="13058" width="1.109375" customWidth="1"/>
    <col min="13059" max="13059" width="11.6640625" customWidth="1"/>
    <col min="13060" max="13060" width="0.6640625" customWidth="1"/>
    <col min="13061" max="13061" width="19" customWidth="1"/>
    <col min="13062" max="13062" width="0.5546875" customWidth="1"/>
    <col min="13063" max="13063" width="14.88671875" customWidth="1"/>
    <col min="13064" max="13064" width="0.44140625" customWidth="1"/>
    <col min="13065" max="13065" width="15.88671875" customWidth="1"/>
    <col min="13066" max="13066" width="0.5546875" customWidth="1"/>
    <col min="13067" max="13067" width="15.88671875" customWidth="1"/>
    <col min="13068" max="13068" width="1.33203125" customWidth="1"/>
    <col min="13069" max="13069" width="10.44140625" customWidth="1"/>
    <col min="13070" max="13070" width="0.44140625" customWidth="1"/>
    <col min="13071" max="13071" width="9.6640625" customWidth="1"/>
    <col min="13072" max="13072" width="0.44140625" customWidth="1"/>
    <col min="13073" max="13073" width="10.44140625" customWidth="1"/>
    <col min="13074" max="13074" width="0.33203125" customWidth="1"/>
    <col min="13075" max="13075" width="9" customWidth="1"/>
    <col min="13076" max="13076" width="0.44140625" customWidth="1"/>
    <col min="13078" max="13078" width="0.44140625" customWidth="1"/>
    <col min="13079" max="13079" width="11.33203125" customWidth="1"/>
    <col min="13080" max="13080" width="1" customWidth="1"/>
    <col min="13081" max="13081" width="4.6640625" customWidth="1"/>
    <col min="13082" max="13083" width="0" hidden="1" customWidth="1"/>
    <col min="13084" max="13084" width="27.6640625" customWidth="1"/>
    <col min="13313" max="13314" width="1.109375" customWidth="1"/>
    <col min="13315" max="13315" width="11.6640625" customWidth="1"/>
    <col min="13316" max="13316" width="0.6640625" customWidth="1"/>
    <col min="13317" max="13317" width="19" customWidth="1"/>
    <col min="13318" max="13318" width="0.5546875" customWidth="1"/>
    <col min="13319" max="13319" width="14.88671875" customWidth="1"/>
    <col min="13320" max="13320" width="0.44140625" customWidth="1"/>
    <col min="13321" max="13321" width="15.88671875" customWidth="1"/>
    <col min="13322" max="13322" width="0.5546875" customWidth="1"/>
    <col min="13323" max="13323" width="15.88671875" customWidth="1"/>
    <col min="13324" max="13324" width="1.33203125" customWidth="1"/>
    <col min="13325" max="13325" width="10.44140625" customWidth="1"/>
    <col min="13326" max="13326" width="0.44140625" customWidth="1"/>
    <col min="13327" max="13327" width="9.6640625" customWidth="1"/>
    <col min="13328" max="13328" width="0.44140625" customWidth="1"/>
    <col min="13329" max="13329" width="10.44140625" customWidth="1"/>
    <col min="13330" max="13330" width="0.33203125" customWidth="1"/>
    <col min="13331" max="13331" width="9" customWidth="1"/>
    <col min="13332" max="13332" width="0.44140625" customWidth="1"/>
    <col min="13334" max="13334" width="0.44140625" customWidth="1"/>
    <col min="13335" max="13335" width="11.33203125" customWidth="1"/>
    <col min="13336" max="13336" width="1" customWidth="1"/>
    <col min="13337" max="13337" width="4.6640625" customWidth="1"/>
    <col min="13338" max="13339" width="0" hidden="1" customWidth="1"/>
    <col min="13340" max="13340" width="27.6640625" customWidth="1"/>
    <col min="13569" max="13570" width="1.109375" customWidth="1"/>
    <col min="13571" max="13571" width="11.6640625" customWidth="1"/>
    <col min="13572" max="13572" width="0.6640625" customWidth="1"/>
    <col min="13573" max="13573" width="19" customWidth="1"/>
    <col min="13574" max="13574" width="0.5546875" customWidth="1"/>
    <col min="13575" max="13575" width="14.88671875" customWidth="1"/>
    <col min="13576" max="13576" width="0.44140625" customWidth="1"/>
    <col min="13577" max="13577" width="15.88671875" customWidth="1"/>
    <col min="13578" max="13578" width="0.5546875" customWidth="1"/>
    <col min="13579" max="13579" width="15.88671875" customWidth="1"/>
    <col min="13580" max="13580" width="1.33203125" customWidth="1"/>
    <col min="13581" max="13581" width="10.44140625" customWidth="1"/>
    <col min="13582" max="13582" width="0.44140625" customWidth="1"/>
    <col min="13583" max="13583" width="9.6640625" customWidth="1"/>
    <col min="13584" max="13584" width="0.44140625" customWidth="1"/>
    <col min="13585" max="13585" width="10.44140625" customWidth="1"/>
    <col min="13586" max="13586" width="0.33203125" customWidth="1"/>
    <col min="13587" max="13587" width="9" customWidth="1"/>
    <col min="13588" max="13588" width="0.44140625" customWidth="1"/>
    <col min="13590" max="13590" width="0.44140625" customWidth="1"/>
    <col min="13591" max="13591" width="11.33203125" customWidth="1"/>
    <col min="13592" max="13592" width="1" customWidth="1"/>
    <col min="13593" max="13593" width="4.6640625" customWidth="1"/>
    <col min="13594" max="13595" width="0" hidden="1" customWidth="1"/>
    <col min="13596" max="13596" width="27.6640625" customWidth="1"/>
    <col min="13825" max="13826" width="1.109375" customWidth="1"/>
    <col min="13827" max="13827" width="11.6640625" customWidth="1"/>
    <col min="13828" max="13828" width="0.6640625" customWidth="1"/>
    <col min="13829" max="13829" width="19" customWidth="1"/>
    <col min="13830" max="13830" width="0.5546875" customWidth="1"/>
    <col min="13831" max="13831" width="14.88671875" customWidth="1"/>
    <col min="13832" max="13832" width="0.44140625" customWidth="1"/>
    <col min="13833" max="13833" width="15.88671875" customWidth="1"/>
    <col min="13834" max="13834" width="0.5546875" customWidth="1"/>
    <col min="13835" max="13835" width="15.88671875" customWidth="1"/>
    <col min="13836" max="13836" width="1.33203125" customWidth="1"/>
    <col min="13837" max="13837" width="10.44140625" customWidth="1"/>
    <col min="13838" max="13838" width="0.44140625" customWidth="1"/>
    <col min="13839" max="13839" width="9.6640625" customWidth="1"/>
    <col min="13840" max="13840" width="0.44140625" customWidth="1"/>
    <col min="13841" max="13841" width="10.44140625" customWidth="1"/>
    <col min="13842" max="13842" width="0.33203125" customWidth="1"/>
    <col min="13843" max="13843" width="9" customWidth="1"/>
    <col min="13844" max="13844" width="0.44140625" customWidth="1"/>
    <col min="13846" max="13846" width="0.44140625" customWidth="1"/>
    <col min="13847" max="13847" width="11.33203125" customWidth="1"/>
    <col min="13848" max="13848" width="1" customWidth="1"/>
    <col min="13849" max="13849" width="4.6640625" customWidth="1"/>
    <col min="13850" max="13851" width="0" hidden="1" customWidth="1"/>
    <col min="13852" max="13852" width="27.6640625" customWidth="1"/>
    <col min="14081" max="14082" width="1.109375" customWidth="1"/>
    <col min="14083" max="14083" width="11.6640625" customWidth="1"/>
    <col min="14084" max="14084" width="0.6640625" customWidth="1"/>
    <col min="14085" max="14085" width="19" customWidth="1"/>
    <col min="14086" max="14086" width="0.5546875" customWidth="1"/>
    <col min="14087" max="14087" width="14.88671875" customWidth="1"/>
    <col min="14088" max="14088" width="0.44140625" customWidth="1"/>
    <col min="14089" max="14089" width="15.88671875" customWidth="1"/>
    <col min="14090" max="14090" width="0.5546875" customWidth="1"/>
    <col min="14091" max="14091" width="15.88671875" customWidth="1"/>
    <col min="14092" max="14092" width="1.33203125" customWidth="1"/>
    <col min="14093" max="14093" width="10.44140625" customWidth="1"/>
    <col min="14094" max="14094" width="0.44140625" customWidth="1"/>
    <col min="14095" max="14095" width="9.6640625" customWidth="1"/>
    <col min="14096" max="14096" width="0.44140625" customWidth="1"/>
    <col min="14097" max="14097" width="10.44140625" customWidth="1"/>
    <col min="14098" max="14098" width="0.33203125" customWidth="1"/>
    <col min="14099" max="14099" width="9" customWidth="1"/>
    <col min="14100" max="14100" width="0.44140625" customWidth="1"/>
    <col min="14102" max="14102" width="0.44140625" customWidth="1"/>
    <col min="14103" max="14103" width="11.33203125" customWidth="1"/>
    <col min="14104" max="14104" width="1" customWidth="1"/>
    <col min="14105" max="14105" width="4.6640625" customWidth="1"/>
    <col min="14106" max="14107" width="0" hidden="1" customWidth="1"/>
    <col min="14108" max="14108" width="27.6640625" customWidth="1"/>
    <col min="14337" max="14338" width="1.109375" customWidth="1"/>
    <col min="14339" max="14339" width="11.6640625" customWidth="1"/>
    <col min="14340" max="14340" width="0.6640625" customWidth="1"/>
    <col min="14341" max="14341" width="19" customWidth="1"/>
    <col min="14342" max="14342" width="0.5546875" customWidth="1"/>
    <col min="14343" max="14343" width="14.88671875" customWidth="1"/>
    <col min="14344" max="14344" width="0.44140625" customWidth="1"/>
    <col min="14345" max="14345" width="15.88671875" customWidth="1"/>
    <col min="14346" max="14346" width="0.5546875" customWidth="1"/>
    <col min="14347" max="14347" width="15.88671875" customWidth="1"/>
    <col min="14348" max="14348" width="1.33203125" customWidth="1"/>
    <col min="14349" max="14349" width="10.44140625" customWidth="1"/>
    <col min="14350" max="14350" width="0.44140625" customWidth="1"/>
    <col min="14351" max="14351" width="9.6640625" customWidth="1"/>
    <col min="14352" max="14352" width="0.44140625" customWidth="1"/>
    <col min="14353" max="14353" width="10.44140625" customWidth="1"/>
    <col min="14354" max="14354" width="0.33203125" customWidth="1"/>
    <col min="14355" max="14355" width="9" customWidth="1"/>
    <col min="14356" max="14356" width="0.44140625" customWidth="1"/>
    <col min="14358" max="14358" width="0.44140625" customWidth="1"/>
    <col min="14359" max="14359" width="11.33203125" customWidth="1"/>
    <col min="14360" max="14360" width="1" customWidth="1"/>
    <col min="14361" max="14361" width="4.6640625" customWidth="1"/>
    <col min="14362" max="14363" width="0" hidden="1" customWidth="1"/>
    <col min="14364" max="14364" width="27.6640625" customWidth="1"/>
    <col min="14593" max="14594" width="1.109375" customWidth="1"/>
    <col min="14595" max="14595" width="11.6640625" customWidth="1"/>
    <col min="14596" max="14596" width="0.6640625" customWidth="1"/>
    <col min="14597" max="14597" width="19" customWidth="1"/>
    <col min="14598" max="14598" width="0.5546875" customWidth="1"/>
    <col min="14599" max="14599" width="14.88671875" customWidth="1"/>
    <col min="14600" max="14600" width="0.44140625" customWidth="1"/>
    <col min="14601" max="14601" width="15.88671875" customWidth="1"/>
    <col min="14602" max="14602" width="0.5546875" customWidth="1"/>
    <col min="14603" max="14603" width="15.88671875" customWidth="1"/>
    <col min="14604" max="14604" width="1.33203125" customWidth="1"/>
    <col min="14605" max="14605" width="10.44140625" customWidth="1"/>
    <col min="14606" max="14606" width="0.44140625" customWidth="1"/>
    <col min="14607" max="14607" width="9.6640625" customWidth="1"/>
    <col min="14608" max="14608" width="0.44140625" customWidth="1"/>
    <col min="14609" max="14609" width="10.44140625" customWidth="1"/>
    <col min="14610" max="14610" width="0.33203125" customWidth="1"/>
    <col min="14611" max="14611" width="9" customWidth="1"/>
    <col min="14612" max="14612" width="0.44140625" customWidth="1"/>
    <col min="14614" max="14614" width="0.44140625" customWidth="1"/>
    <col min="14615" max="14615" width="11.33203125" customWidth="1"/>
    <col min="14616" max="14616" width="1" customWidth="1"/>
    <col min="14617" max="14617" width="4.6640625" customWidth="1"/>
    <col min="14618" max="14619" width="0" hidden="1" customWidth="1"/>
    <col min="14620" max="14620" width="27.6640625" customWidth="1"/>
    <col min="14849" max="14850" width="1.109375" customWidth="1"/>
    <col min="14851" max="14851" width="11.6640625" customWidth="1"/>
    <col min="14852" max="14852" width="0.6640625" customWidth="1"/>
    <col min="14853" max="14853" width="19" customWidth="1"/>
    <col min="14854" max="14854" width="0.5546875" customWidth="1"/>
    <col min="14855" max="14855" width="14.88671875" customWidth="1"/>
    <col min="14856" max="14856" width="0.44140625" customWidth="1"/>
    <col min="14857" max="14857" width="15.88671875" customWidth="1"/>
    <col min="14858" max="14858" width="0.5546875" customWidth="1"/>
    <col min="14859" max="14859" width="15.88671875" customWidth="1"/>
    <col min="14860" max="14860" width="1.33203125" customWidth="1"/>
    <col min="14861" max="14861" width="10.44140625" customWidth="1"/>
    <col min="14862" max="14862" width="0.44140625" customWidth="1"/>
    <col min="14863" max="14863" width="9.6640625" customWidth="1"/>
    <col min="14864" max="14864" width="0.44140625" customWidth="1"/>
    <col min="14865" max="14865" width="10.44140625" customWidth="1"/>
    <col min="14866" max="14866" width="0.33203125" customWidth="1"/>
    <col min="14867" max="14867" width="9" customWidth="1"/>
    <col min="14868" max="14868" width="0.44140625" customWidth="1"/>
    <col min="14870" max="14870" width="0.44140625" customWidth="1"/>
    <col min="14871" max="14871" width="11.33203125" customWidth="1"/>
    <col min="14872" max="14872" width="1" customWidth="1"/>
    <col min="14873" max="14873" width="4.6640625" customWidth="1"/>
    <col min="14874" max="14875" width="0" hidden="1" customWidth="1"/>
    <col min="14876" max="14876" width="27.6640625" customWidth="1"/>
    <col min="15105" max="15106" width="1.109375" customWidth="1"/>
    <col min="15107" max="15107" width="11.6640625" customWidth="1"/>
    <col min="15108" max="15108" width="0.6640625" customWidth="1"/>
    <col min="15109" max="15109" width="19" customWidth="1"/>
    <col min="15110" max="15110" width="0.5546875" customWidth="1"/>
    <col min="15111" max="15111" width="14.88671875" customWidth="1"/>
    <col min="15112" max="15112" width="0.44140625" customWidth="1"/>
    <col min="15113" max="15113" width="15.88671875" customWidth="1"/>
    <col min="15114" max="15114" width="0.5546875" customWidth="1"/>
    <col min="15115" max="15115" width="15.88671875" customWidth="1"/>
    <col min="15116" max="15116" width="1.33203125" customWidth="1"/>
    <col min="15117" max="15117" width="10.44140625" customWidth="1"/>
    <col min="15118" max="15118" width="0.44140625" customWidth="1"/>
    <col min="15119" max="15119" width="9.6640625" customWidth="1"/>
    <col min="15120" max="15120" width="0.44140625" customWidth="1"/>
    <col min="15121" max="15121" width="10.44140625" customWidth="1"/>
    <col min="15122" max="15122" width="0.33203125" customWidth="1"/>
    <col min="15123" max="15123" width="9" customWidth="1"/>
    <col min="15124" max="15124" width="0.44140625" customWidth="1"/>
    <col min="15126" max="15126" width="0.44140625" customWidth="1"/>
    <col min="15127" max="15127" width="11.33203125" customWidth="1"/>
    <col min="15128" max="15128" width="1" customWidth="1"/>
    <col min="15129" max="15129" width="4.6640625" customWidth="1"/>
    <col min="15130" max="15131" width="0" hidden="1" customWidth="1"/>
    <col min="15132" max="15132" width="27.6640625" customWidth="1"/>
    <col min="15361" max="15362" width="1.109375" customWidth="1"/>
    <col min="15363" max="15363" width="11.6640625" customWidth="1"/>
    <col min="15364" max="15364" width="0.6640625" customWidth="1"/>
    <col min="15365" max="15365" width="19" customWidth="1"/>
    <col min="15366" max="15366" width="0.5546875" customWidth="1"/>
    <col min="15367" max="15367" width="14.88671875" customWidth="1"/>
    <col min="15368" max="15368" width="0.44140625" customWidth="1"/>
    <col min="15369" max="15369" width="15.88671875" customWidth="1"/>
    <col min="15370" max="15370" width="0.5546875" customWidth="1"/>
    <col min="15371" max="15371" width="15.88671875" customWidth="1"/>
    <col min="15372" max="15372" width="1.33203125" customWidth="1"/>
    <col min="15373" max="15373" width="10.44140625" customWidth="1"/>
    <col min="15374" max="15374" width="0.44140625" customWidth="1"/>
    <col min="15375" max="15375" width="9.6640625" customWidth="1"/>
    <col min="15376" max="15376" width="0.44140625" customWidth="1"/>
    <col min="15377" max="15377" width="10.44140625" customWidth="1"/>
    <col min="15378" max="15378" width="0.33203125" customWidth="1"/>
    <col min="15379" max="15379" width="9" customWidth="1"/>
    <col min="15380" max="15380" width="0.44140625" customWidth="1"/>
    <col min="15382" max="15382" width="0.44140625" customWidth="1"/>
    <col min="15383" max="15383" width="11.33203125" customWidth="1"/>
    <col min="15384" max="15384" width="1" customWidth="1"/>
    <col min="15385" max="15385" width="4.6640625" customWidth="1"/>
    <col min="15386" max="15387" width="0" hidden="1" customWidth="1"/>
    <col min="15388" max="15388" width="27.6640625" customWidth="1"/>
    <col min="15617" max="15618" width="1.109375" customWidth="1"/>
    <col min="15619" max="15619" width="11.6640625" customWidth="1"/>
    <col min="15620" max="15620" width="0.6640625" customWidth="1"/>
    <col min="15621" max="15621" width="19" customWidth="1"/>
    <col min="15622" max="15622" width="0.5546875" customWidth="1"/>
    <col min="15623" max="15623" width="14.88671875" customWidth="1"/>
    <col min="15624" max="15624" width="0.44140625" customWidth="1"/>
    <col min="15625" max="15625" width="15.88671875" customWidth="1"/>
    <col min="15626" max="15626" width="0.5546875" customWidth="1"/>
    <col min="15627" max="15627" width="15.88671875" customWidth="1"/>
    <col min="15628" max="15628" width="1.33203125" customWidth="1"/>
    <col min="15629" max="15629" width="10.44140625" customWidth="1"/>
    <col min="15630" max="15630" width="0.44140625" customWidth="1"/>
    <col min="15631" max="15631" width="9.6640625" customWidth="1"/>
    <col min="15632" max="15632" width="0.44140625" customWidth="1"/>
    <col min="15633" max="15633" width="10.44140625" customWidth="1"/>
    <col min="15634" max="15634" width="0.33203125" customWidth="1"/>
    <col min="15635" max="15635" width="9" customWidth="1"/>
    <col min="15636" max="15636" width="0.44140625" customWidth="1"/>
    <col min="15638" max="15638" width="0.44140625" customWidth="1"/>
    <col min="15639" max="15639" width="11.33203125" customWidth="1"/>
    <col min="15640" max="15640" width="1" customWidth="1"/>
    <col min="15641" max="15641" width="4.6640625" customWidth="1"/>
    <col min="15642" max="15643" width="0" hidden="1" customWidth="1"/>
    <col min="15644" max="15644" width="27.6640625" customWidth="1"/>
    <col min="15873" max="15874" width="1.109375" customWidth="1"/>
    <col min="15875" max="15875" width="11.6640625" customWidth="1"/>
    <col min="15876" max="15876" width="0.6640625" customWidth="1"/>
    <col min="15877" max="15877" width="19" customWidth="1"/>
    <col min="15878" max="15878" width="0.5546875" customWidth="1"/>
    <col min="15879" max="15879" width="14.88671875" customWidth="1"/>
    <col min="15880" max="15880" width="0.44140625" customWidth="1"/>
    <col min="15881" max="15881" width="15.88671875" customWidth="1"/>
    <col min="15882" max="15882" width="0.5546875" customWidth="1"/>
    <col min="15883" max="15883" width="15.88671875" customWidth="1"/>
    <col min="15884" max="15884" width="1.33203125" customWidth="1"/>
    <col min="15885" max="15885" width="10.44140625" customWidth="1"/>
    <col min="15886" max="15886" width="0.44140625" customWidth="1"/>
    <col min="15887" max="15887" width="9.6640625" customWidth="1"/>
    <col min="15888" max="15888" width="0.44140625" customWidth="1"/>
    <col min="15889" max="15889" width="10.44140625" customWidth="1"/>
    <col min="15890" max="15890" width="0.33203125" customWidth="1"/>
    <col min="15891" max="15891" width="9" customWidth="1"/>
    <col min="15892" max="15892" width="0.44140625" customWidth="1"/>
    <col min="15894" max="15894" width="0.44140625" customWidth="1"/>
    <col min="15895" max="15895" width="11.33203125" customWidth="1"/>
    <col min="15896" max="15896" width="1" customWidth="1"/>
    <col min="15897" max="15897" width="4.6640625" customWidth="1"/>
    <col min="15898" max="15899" width="0" hidden="1" customWidth="1"/>
    <col min="15900" max="15900" width="27.6640625" customWidth="1"/>
    <col min="16129" max="16130" width="1.109375" customWidth="1"/>
    <col min="16131" max="16131" width="11.6640625" customWidth="1"/>
    <col min="16132" max="16132" width="0.6640625" customWidth="1"/>
    <col min="16133" max="16133" width="19" customWidth="1"/>
    <col min="16134" max="16134" width="0.5546875" customWidth="1"/>
    <col min="16135" max="16135" width="14.88671875" customWidth="1"/>
    <col min="16136" max="16136" width="0.44140625" customWidth="1"/>
    <col min="16137" max="16137" width="15.88671875" customWidth="1"/>
    <col min="16138" max="16138" width="0.5546875" customWidth="1"/>
    <col min="16139" max="16139" width="15.88671875" customWidth="1"/>
    <col min="16140" max="16140" width="1.33203125" customWidth="1"/>
    <col min="16141" max="16141" width="10.44140625" customWidth="1"/>
    <col min="16142" max="16142" width="0.44140625" customWidth="1"/>
    <col min="16143" max="16143" width="9.6640625" customWidth="1"/>
    <col min="16144" max="16144" width="0.44140625" customWidth="1"/>
    <col min="16145" max="16145" width="10.44140625" customWidth="1"/>
    <col min="16146" max="16146" width="0.33203125" customWidth="1"/>
    <col min="16147" max="16147" width="9" customWidth="1"/>
    <col min="16148" max="16148" width="0.44140625" customWidth="1"/>
    <col min="16150" max="16150" width="0.44140625" customWidth="1"/>
    <col min="16151" max="16151" width="11.33203125" customWidth="1"/>
    <col min="16152" max="16152" width="1" customWidth="1"/>
    <col min="16153" max="16153" width="4.6640625" customWidth="1"/>
    <col min="16154" max="16155" width="0" hidden="1" customWidth="1"/>
    <col min="16156" max="16156" width="27.6640625" customWidth="1"/>
  </cols>
  <sheetData>
    <row r="1" spans="1:28" ht="23.4" x14ac:dyDescent="0.45">
      <c r="A1" s="1316" t="s">
        <v>164</v>
      </c>
      <c r="B1" s="1316"/>
      <c r="C1" s="1316"/>
    </row>
    <row r="2" spans="1:28" ht="16.2" x14ac:dyDescent="0.25">
      <c r="B2" s="31"/>
      <c r="C2" s="32"/>
      <c r="D2" s="32"/>
      <c r="E2" s="1317" t="s">
        <v>86</v>
      </c>
      <c r="F2" s="1317"/>
      <c r="G2" s="1317"/>
      <c r="H2" s="1317"/>
      <c r="I2" s="1317"/>
      <c r="J2" s="1317"/>
      <c r="K2" s="1318"/>
      <c r="L2" s="33"/>
      <c r="M2" s="1319" t="s">
        <v>87</v>
      </c>
      <c r="N2" s="1317"/>
      <c r="O2" s="1317"/>
      <c r="P2" s="1317"/>
      <c r="Q2" s="1317"/>
      <c r="R2" s="1317"/>
      <c r="S2" s="1317"/>
      <c r="T2" s="1317"/>
      <c r="U2" s="1317"/>
      <c r="V2" s="1317"/>
      <c r="W2" s="1320"/>
      <c r="X2" s="34"/>
      <c r="Y2" s="156"/>
      <c r="Z2" s="156"/>
    </row>
    <row r="3" spans="1:28" ht="13.8" thickBot="1" x14ac:dyDescent="0.3">
      <c r="B3" s="31"/>
      <c r="C3" s="31"/>
      <c r="D3" s="31"/>
      <c r="E3" s="35"/>
      <c r="F3" s="36"/>
      <c r="G3" s="36"/>
      <c r="H3" s="36"/>
      <c r="I3" s="36"/>
      <c r="K3" s="37"/>
      <c r="L3" s="38"/>
      <c r="M3" s="36"/>
      <c r="N3" s="37"/>
      <c r="O3" s="36"/>
      <c r="P3" s="36"/>
      <c r="Q3" s="37"/>
      <c r="R3" s="36"/>
      <c r="S3" s="37"/>
      <c r="T3" s="39"/>
      <c r="U3" s="40"/>
      <c r="V3" s="36"/>
      <c r="W3" s="37"/>
      <c r="X3" s="41"/>
    </row>
    <row r="4" spans="1:28" ht="53.4" x14ac:dyDescent="0.3">
      <c r="B4" s="31"/>
      <c r="C4" s="31"/>
      <c r="D4" s="42"/>
      <c r="E4" s="43" t="s">
        <v>88</v>
      </c>
      <c r="F4" s="44"/>
      <c r="G4" s="45" t="s">
        <v>89</v>
      </c>
      <c r="H4" s="44"/>
      <c r="I4" s="46" t="s">
        <v>90</v>
      </c>
      <c r="J4" s="47"/>
      <c r="K4" s="48" t="s">
        <v>91</v>
      </c>
      <c r="L4" s="49"/>
      <c r="M4" s="50" t="s">
        <v>92</v>
      </c>
      <c r="N4" s="51"/>
      <c r="O4" s="52" t="s">
        <v>93</v>
      </c>
      <c r="P4" s="53"/>
      <c r="Q4" s="54" t="s">
        <v>94</v>
      </c>
      <c r="R4" s="55"/>
      <c r="S4" s="54" t="s">
        <v>95</v>
      </c>
      <c r="T4" s="56"/>
      <c r="U4" s="57" t="s">
        <v>96</v>
      </c>
      <c r="V4" s="44"/>
      <c r="W4" s="58" t="s">
        <v>97</v>
      </c>
      <c r="X4" s="59"/>
    </row>
    <row r="5" spans="1:28" ht="41.4" x14ac:dyDescent="0.3">
      <c r="B5" s="31"/>
      <c r="C5" s="31"/>
      <c r="D5" s="42"/>
      <c r="E5" s="60" t="s">
        <v>98</v>
      </c>
      <c r="F5" s="61"/>
      <c r="G5" s="62" t="s">
        <v>99</v>
      </c>
      <c r="H5" s="61"/>
      <c r="I5" s="63" t="s">
        <v>100</v>
      </c>
      <c r="J5" s="64"/>
      <c r="K5" s="65" t="s">
        <v>101</v>
      </c>
      <c r="L5" s="49"/>
      <c r="M5" s="66"/>
      <c r="N5" s="67"/>
      <c r="O5" s="68"/>
      <c r="P5" s="67"/>
      <c r="Q5" s="68"/>
      <c r="R5" s="67"/>
      <c r="S5" s="68"/>
      <c r="T5" s="67"/>
      <c r="U5" s="68"/>
      <c r="V5" s="67"/>
      <c r="W5" s="69"/>
      <c r="X5" s="59"/>
    </row>
    <row r="6" spans="1:28" ht="30.6" x14ac:dyDescent="0.3">
      <c r="B6" s="31"/>
      <c r="C6" s="31"/>
      <c r="D6" s="42"/>
      <c r="E6" s="70" t="s">
        <v>102</v>
      </c>
      <c r="F6" s="71"/>
      <c r="G6" s="72" t="s">
        <v>103</v>
      </c>
      <c r="H6" s="71"/>
      <c r="I6" s="73" t="s">
        <v>104</v>
      </c>
      <c r="J6" s="74"/>
      <c r="K6" s="75" t="s">
        <v>105</v>
      </c>
      <c r="L6" s="49"/>
      <c r="M6" s="76"/>
      <c r="N6" s="67"/>
      <c r="O6" s="77"/>
      <c r="P6" s="78"/>
      <c r="Q6" s="77"/>
      <c r="R6" s="67"/>
      <c r="S6" s="77"/>
      <c r="T6" s="67"/>
      <c r="U6" s="77"/>
      <c r="V6" s="67"/>
      <c r="W6" s="69"/>
      <c r="X6" s="59"/>
    </row>
    <row r="7" spans="1:28" ht="40.799999999999997" x14ac:dyDescent="0.3">
      <c r="B7" s="31"/>
      <c r="C7" s="31"/>
      <c r="D7" s="42"/>
      <c r="E7" s="79" t="s">
        <v>106</v>
      </c>
      <c r="F7" s="71"/>
      <c r="G7" s="80"/>
      <c r="H7" s="71"/>
      <c r="I7" s="73"/>
      <c r="J7" s="74"/>
      <c r="K7" s="81" t="s">
        <v>107</v>
      </c>
      <c r="L7" s="49"/>
      <c r="M7" s="1321" t="s">
        <v>146</v>
      </c>
      <c r="N7" s="1322"/>
      <c r="O7" s="1322"/>
      <c r="P7" s="1322"/>
      <c r="Q7" s="1322"/>
      <c r="R7" s="1322"/>
      <c r="S7" s="1322"/>
      <c r="T7" s="1322"/>
      <c r="U7" s="1322"/>
      <c r="V7" s="1322"/>
      <c r="W7" s="1323"/>
      <c r="X7" s="59"/>
      <c r="AB7" s="1315" t="s">
        <v>160</v>
      </c>
    </row>
    <row r="8" spans="1:28" ht="14.4" x14ac:dyDescent="0.3">
      <c r="B8" s="31"/>
      <c r="C8" s="82" t="s">
        <v>108</v>
      </c>
      <c r="D8" s="83"/>
      <c r="E8" s="84">
        <v>6.2E-2</v>
      </c>
      <c r="F8" s="85"/>
      <c r="G8" s="174">
        <v>6.2E-2</v>
      </c>
      <c r="H8" s="86"/>
      <c r="I8" s="87">
        <v>6.2E-2</v>
      </c>
      <c r="J8" s="85"/>
      <c r="K8" s="88">
        <v>6.2E-2</v>
      </c>
      <c r="L8" s="89"/>
      <c r="M8" s="90"/>
      <c r="N8" s="67"/>
      <c r="O8" s="91"/>
      <c r="P8" s="92"/>
      <c r="Q8" s="77"/>
      <c r="R8" s="93"/>
      <c r="S8" s="77"/>
      <c r="T8" s="93"/>
      <c r="U8" s="77"/>
      <c r="V8" s="94"/>
      <c r="W8" s="95"/>
      <c r="X8" s="96"/>
      <c r="AB8" s="1315"/>
    </row>
    <row r="9" spans="1:28" ht="14.4" x14ac:dyDescent="0.3">
      <c r="B9" s="31"/>
      <c r="C9" s="82" t="s">
        <v>109</v>
      </c>
      <c r="D9" s="83"/>
      <c r="E9" s="97">
        <v>1.4500000000000001E-2</v>
      </c>
      <c r="F9" s="85"/>
      <c r="G9" s="175">
        <v>1.4500000000000001E-2</v>
      </c>
      <c r="H9" s="85"/>
      <c r="I9" s="98">
        <v>1.4500000000000001E-2</v>
      </c>
      <c r="J9" s="99"/>
      <c r="K9" s="100">
        <v>1.4500000000000001E-2</v>
      </c>
      <c r="L9" s="89"/>
      <c r="M9" s="1324" t="s">
        <v>161</v>
      </c>
      <c r="N9" s="1325"/>
      <c r="O9" s="1325"/>
      <c r="P9" s="1325"/>
      <c r="Q9" s="1325"/>
      <c r="R9" s="1325"/>
      <c r="S9" s="1325"/>
      <c r="T9" s="1325"/>
      <c r="U9" s="1325"/>
      <c r="V9" s="1325"/>
      <c r="W9" s="1326"/>
      <c r="X9" s="41"/>
      <c r="AB9" s="1315"/>
    </row>
    <row r="10" spans="1:28" ht="15" customHeight="1" x14ac:dyDescent="0.3">
      <c r="B10" s="31"/>
      <c r="C10" s="82" t="s">
        <v>110</v>
      </c>
      <c r="D10" s="83"/>
      <c r="E10" s="176">
        <v>3.0300000000000001E-2</v>
      </c>
      <c r="F10" s="177"/>
      <c r="G10" s="178">
        <v>1.0999999999999999E-2</v>
      </c>
      <c r="H10" s="179"/>
      <c r="I10" s="180">
        <v>1.0999999999999999E-2</v>
      </c>
      <c r="J10" s="181"/>
      <c r="K10" s="182">
        <v>1.2E-2</v>
      </c>
      <c r="L10" s="89"/>
      <c r="M10" s="1327"/>
      <c r="N10" s="1325"/>
      <c r="O10" s="1325"/>
      <c r="P10" s="1325"/>
      <c r="Q10" s="1325"/>
      <c r="R10" s="1325"/>
      <c r="S10" s="1325"/>
      <c r="T10" s="1325"/>
      <c r="U10" s="1325"/>
      <c r="V10" s="1325"/>
      <c r="W10" s="1326"/>
      <c r="X10" s="59"/>
      <c r="AB10" s="1315"/>
    </row>
    <row r="11" spans="1:28" ht="14.4" x14ac:dyDescent="0.3">
      <c r="B11" s="31"/>
      <c r="C11" s="82" t="s">
        <v>111</v>
      </c>
      <c r="D11" s="83"/>
      <c r="E11" s="101"/>
      <c r="F11" s="99"/>
      <c r="G11" s="183">
        <v>0.1</v>
      </c>
      <c r="H11" s="85"/>
      <c r="I11" s="102">
        <v>0.1</v>
      </c>
      <c r="J11" s="86"/>
      <c r="K11" s="103"/>
      <c r="L11" s="89"/>
      <c r="M11" s="157"/>
      <c r="N11" s="158"/>
      <c r="O11" s="159"/>
      <c r="P11" s="160"/>
      <c r="Q11" s="159"/>
      <c r="R11" s="161"/>
      <c r="S11" s="162"/>
      <c r="T11" s="158"/>
      <c r="U11" s="159"/>
      <c r="V11" s="158"/>
      <c r="W11" s="163"/>
      <c r="X11" s="59"/>
      <c r="AB11" s="7"/>
    </row>
    <row r="12" spans="1:28" ht="14.4" x14ac:dyDescent="0.3">
      <c r="B12" s="31"/>
      <c r="C12" s="82" t="s">
        <v>112</v>
      </c>
      <c r="D12" s="83"/>
      <c r="E12" s="106"/>
      <c r="F12" s="86"/>
      <c r="G12" s="184"/>
      <c r="H12" s="85"/>
      <c r="I12" s="107">
        <v>0.22</v>
      </c>
      <c r="J12" s="99"/>
      <c r="K12" s="108"/>
      <c r="L12" s="89"/>
      <c r="M12" s="76"/>
      <c r="N12" s="67"/>
      <c r="O12" s="77"/>
      <c r="P12" s="78"/>
      <c r="Q12" s="77"/>
      <c r="R12" s="104"/>
      <c r="S12" s="105"/>
      <c r="T12" s="67"/>
      <c r="U12" s="77"/>
      <c r="V12" s="67"/>
      <c r="W12" s="69"/>
      <c r="X12" s="59"/>
      <c r="AB12" s="7"/>
    </row>
    <row r="13" spans="1:28" ht="14.4" x14ac:dyDescent="0.3">
      <c r="B13" s="31"/>
      <c r="C13" s="82" t="s">
        <v>113</v>
      </c>
      <c r="D13" s="83"/>
      <c r="E13" s="101"/>
      <c r="F13" s="109"/>
      <c r="G13" s="183">
        <v>0.23699999999999999</v>
      </c>
      <c r="H13" s="110"/>
      <c r="I13" s="111">
        <v>0.23699999999999999</v>
      </c>
      <c r="J13" s="109"/>
      <c r="K13" s="103"/>
      <c r="L13" s="89"/>
      <c r="M13" s="112"/>
      <c r="N13" s="113"/>
      <c r="O13" s="114"/>
      <c r="P13" s="115"/>
      <c r="Q13" s="114"/>
      <c r="R13" s="116"/>
      <c r="S13" s="117"/>
      <c r="T13" s="113"/>
      <c r="U13" s="114"/>
      <c r="V13" s="113"/>
      <c r="W13" s="118"/>
      <c r="X13" s="96"/>
    </row>
    <row r="14" spans="1:28" ht="14.4" x14ac:dyDescent="0.3">
      <c r="B14" s="31"/>
      <c r="C14" s="119"/>
      <c r="D14" s="120"/>
      <c r="E14" s="106"/>
      <c r="F14" s="121"/>
      <c r="G14" s="184"/>
      <c r="H14" s="109"/>
      <c r="I14" s="122"/>
      <c r="J14" s="123"/>
      <c r="K14" s="124"/>
      <c r="L14" s="89"/>
      <c r="M14" s="125"/>
      <c r="N14" s="126"/>
      <c r="O14" s="127"/>
      <c r="P14" s="128"/>
      <c r="Q14" s="127"/>
      <c r="R14" s="129"/>
      <c r="S14" s="130"/>
      <c r="T14" s="131"/>
      <c r="U14" s="127"/>
      <c r="V14" s="131"/>
      <c r="W14" s="132"/>
      <c r="X14" s="41"/>
    </row>
    <row r="15" spans="1:28" ht="15" thickBot="1" x14ac:dyDescent="0.35">
      <c r="B15" s="31"/>
      <c r="C15" s="133" t="s">
        <v>114</v>
      </c>
      <c r="D15" s="134"/>
      <c r="E15" s="135">
        <f>SUM(E8:E14)</f>
        <v>0.10680000000000001</v>
      </c>
      <c r="F15" s="136"/>
      <c r="G15" s="137">
        <f>SUM(G8:G14)</f>
        <v>0.42449999999999999</v>
      </c>
      <c r="H15" s="136"/>
      <c r="I15" s="138">
        <f>SUM(I8:I14)</f>
        <v>0.64449999999999996</v>
      </c>
      <c r="J15" s="139"/>
      <c r="K15" s="140">
        <f>SUM(K8:K14)</f>
        <v>8.8499999999999995E-2</v>
      </c>
      <c r="L15" s="141"/>
      <c r="M15" s="164">
        <v>0.624</v>
      </c>
      <c r="N15" s="165"/>
      <c r="O15" s="166">
        <v>0.58120000000000005</v>
      </c>
      <c r="P15" s="142"/>
      <c r="Q15" s="167">
        <v>0.52539999999999998</v>
      </c>
      <c r="R15" s="143"/>
      <c r="S15" s="168">
        <v>0.48959999999999998</v>
      </c>
      <c r="T15" s="142"/>
      <c r="U15" s="166">
        <v>0.53320000000000001</v>
      </c>
      <c r="V15" s="142"/>
      <c r="W15" s="169">
        <v>0.53480000000000005</v>
      </c>
      <c r="X15" s="59"/>
    </row>
    <row r="16" spans="1:28" ht="14.4" hidden="1" x14ac:dyDescent="0.3">
      <c r="B16" s="1311"/>
      <c r="C16" s="1311"/>
      <c r="D16" s="144"/>
      <c r="E16" s="145">
        <f>SUM(E15)</f>
        <v>0.10680000000000001</v>
      </c>
      <c r="F16" s="146"/>
      <c r="G16" s="13"/>
      <c r="H16" s="13"/>
      <c r="I16" s="147">
        <f>SUM(I15)</f>
        <v>0.64449999999999996</v>
      </c>
      <c r="J16" s="146"/>
      <c r="K16" s="145">
        <f>SUM(K15)</f>
        <v>8.8499999999999995E-2</v>
      </c>
      <c r="L16" s="148"/>
      <c r="M16" s="149" t="s">
        <v>115</v>
      </c>
      <c r="N16" s="150"/>
      <c r="O16" s="149" t="s">
        <v>115</v>
      </c>
      <c r="P16" s="150"/>
      <c r="Q16" s="151">
        <f>SUM(Q15)</f>
        <v>0.52539999999999998</v>
      </c>
      <c r="R16" s="150"/>
      <c r="S16" s="151">
        <f>SUM(S15)</f>
        <v>0.48959999999999998</v>
      </c>
      <c r="T16" s="13"/>
      <c r="U16" s="151">
        <f>SUM(U15)</f>
        <v>0.53320000000000001</v>
      </c>
      <c r="V16" s="13"/>
      <c r="W16" s="151">
        <f>SUM(W15)</f>
        <v>0.53480000000000005</v>
      </c>
      <c r="X16" s="41"/>
    </row>
    <row r="17" spans="1:24" s="154" customFormat="1" ht="10.199999999999999" x14ac:dyDescent="0.2">
      <c r="A17" s="152"/>
      <c r="B17" s="1311"/>
      <c r="C17" s="1311"/>
      <c r="D17" s="153"/>
      <c r="E17" s="1312" t="s">
        <v>163</v>
      </c>
      <c r="F17" s="1313"/>
      <c r="G17" s="1313"/>
      <c r="H17" s="1313"/>
      <c r="I17" s="1313"/>
      <c r="J17" s="1313"/>
      <c r="K17" s="1314"/>
      <c r="M17" s="1312" t="s">
        <v>162</v>
      </c>
      <c r="N17" s="1313"/>
      <c r="O17" s="1313"/>
      <c r="P17" s="1313"/>
      <c r="Q17" s="1313"/>
      <c r="R17" s="1313"/>
      <c r="S17" s="1313"/>
      <c r="T17" s="1313"/>
      <c r="U17" s="1313"/>
      <c r="V17" s="1313"/>
      <c r="W17" s="1314"/>
      <c r="X17" s="155"/>
    </row>
    <row r="18" spans="1:24" x14ac:dyDescent="0.25">
      <c r="B18" s="31"/>
      <c r="C18" s="31"/>
      <c r="E18" s="170"/>
      <c r="L18" s="171"/>
      <c r="M18" s="41"/>
      <c r="O18" s="41"/>
      <c r="X18" s="172"/>
    </row>
    <row r="26" spans="1:24" x14ac:dyDescent="0.25">
      <c r="K26" s="4"/>
    </row>
  </sheetData>
  <mergeCells count="9">
    <mergeCell ref="B16:C17"/>
    <mergeCell ref="E17:K17"/>
    <mergeCell ref="M17:W17"/>
    <mergeCell ref="AB7:AB10"/>
    <mergeCell ref="A1:C1"/>
    <mergeCell ref="E2:K2"/>
    <mergeCell ref="M2:W2"/>
    <mergeCell ref="M7:W7"/>
    <mergeCell ref="M9:W10"/>
  </mergeCells>
  <hyperlinks>
    <hyperlink ref="AB7" r:id="rId1" xr:uid="{99C03798-FCE0-4877-957C-625902DC91EA}"/>
    <hyperlink ref="M9" r:id="rId2" xr:uid="{92CEBC60-0AE1-4339-94A5-44154E37E8CA}"/>
  </hyperlink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7030A0"/>
  </sheetPr>
  <dimension ref="T4:V13"/>
  <sheetViews>
    <sheetView showGridLines="0" topLeftCell="B1" zoomScale="90" zoomScaleNormal="90" workbookViewId="0">
      <selection activeCell="B3" sqref="B3"/>
    </sheetView>
  </sheetViews>
  <sheetFormatPr defaultRowHeight="13.2" x14ac:dyDescent="0.25"/>
  <cols>
    <col min="18" max="18" width="7.33203125" customWidth="1"/>
    <col min="19" max="19" width="1.33203125" customWidth="1"/>
    <col min="20" max="20" width="26.33203125" customWidth="1"/>
    <col min="21" max="21" width="0.88671875" customWidth="1"/>
    <col min="22" max="22" width="92.88671875" customWidth="1"/>
  </cols>
  <sheetData>
    <row r="4" spans="20:22" ht="99.75" customHeight="1" x14ac:dyDescent="0.25">
      <c r="T4" s="29" t="s">
        <v>131</v>
      </c>
      <c r="V4" s="21" t="s">
        <v>132</v>
      </c>
    </row>
    <row r="7" spans="20:22" ht="167.25" customHeight="1" x14ac:dyDescent="0.25">
      <c r="T7" s="29" t="s">
        <v>133</v>
      </c>
      <c r="V7" s="27" t="s">
        <v>134</v>
      </c>
    </row>
    <row r="10" spans="20:22" ht="145.5" customHeight="1" x14ac:dyDescent="0.25">
      <c r="T10" s="29" t="s">
        <v>135</v>
      </c>
      <c r="V10" s="27" t="s">
        <v>136</v>
      </c>
    </row>
    <row r="13" spans="20:22" ht="49.5" customHeight="1" x14ac:dyDescent="0.25">
      <c r="T13" s="30" t="s">
        <v>137</v>
      </c>
      <c r="V13" s="27" t="s">
        <v>138</v>
      </c>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cf5629-fe65-4222-90e7-88c6ef43580a" xsi:nil="true"/>
    <lcf76f155ced4ddcb4097134ff3c332f xmlns="059e2d16-3d8f-4039-ba0b-e877b2283b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05019BFD211845AD7081474A486261" ma:contentTypeVersion="14" ma:contentTypeDescription="Create a new document." ma:contentTypeScope="" ma:versionID="978cf1dedebb3f6bc9b595dbd015f0b7">
  <xsd:schema xmlns:xsd="http://www.w3.org/2001/XMLSchema" xmlns:xs="http://www.w3.org/2001/XMLSchema" xmlns:p="http://schemas.microsoft.com/office/2006/metadata/properties" xmlns:ns2="059e2d16-3d8f-4039-ba0b-e877b2283bcc" xmlns:ns3="eacf5629-fe65-4222-90e7-88c6ef43580a" targetNamespace="http://schemas.microsoft.com/office/2006/metadata/properties" ma:root="true" ma:fieldsID="588a830c75d5545a3ab73c7a75ae265f" ns2:_="" ns3:_="">
    <xsd:import namespace="059e2d16-3d8f-4039-ba0b-e877b2283bcc"/>
    <xsd:import namespace="eacf5629-fe65-4222-90e7-88c6ef4358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9e2d16-3d8f-4039-ba0b-e877b2283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33f2cb7-7951-459f-bee5-9a1dad45a3e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cf5629-fe65-4222-90e7-88c6ef4358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3799b5-f051-4b3f-9a89-5b9bb4892915}" ma:internalName="TaxCatchAll" ma:showField="CatchAllData" ma:web="eacf5629-fe65-4222-90e7-88c6ef4358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497CDE-A38B-42F2-B022-665069F29156}">
  <ds:schemaRefs>
    <ds:schemaRef ds:uri="http://schemas.microsoft.com/office/2006/metadata/properties"/>
    <ds:schemaRef ds:uri="http://schemas.microsoft.com/office/infopath/2007/PartnerControls"/>
    <ds:schemaRef ds:uri="eacf5629-fe65-4222-90e7-88c6ef43580a"/>
    <ds:schemaRef ds:uri="059e2d16-3d8f-4039-ba0b-e877b2283bcc"/>
  </ds:schemaRefs>
</ds:datastoreItem>
</file>

<file path=customXml/itemProps2.xml><?xml version="1.0" encoding="utf-8"?>
<ds:datastoreItem xmlns:ds="http://schemas.openxmlformats.org/officeDocument/2006/customXml" ds:itemID="{972E4B09-8EF3-4874-AAAF-FD9A013DD405}">
  <ds:schemaRefs>
    <ds:schemaRef ds:uri="http://schemas.microsoft.com/sharepoint/v3/contenttype/forms"/>
  </ds:schemaRefs>
</ds:datastoreItem>
</file>

<file path=customXml/itemProps3.xml><?xml version="1.0" encoding="utf-8"?>
<ds:datastoreItem xmlns:ds="http://schemas.openxmlformats.org/officeDocument/2006/customXml" ds:itemID="{76AF23C9-E7FB-4F9F-AEE2-547BE5F71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9e2d16-3d8f-4039-ba0b-e877b2283bcc"/>
    <ds:schemaRef ds:uri="eacf5629-fe65-4222-90e7-88c6ef435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PROPOSED BUDGET</vt:lpstr>
      <vt:lpstr>COST MATCH BUDGET</vt:lpstr>
      <vt:lpstr>SUBK BUDGET(s)</vt:lpstr>
      <vt:lpstr>Units-Months-Hrs Conversion</vt:lpstr>
      <vt:lpstr>Salary Conversion</vt:lpstr>
      <vt:lpstr>% Months Conversion</vt:lpstr>
      <vt:lpstr>2025 Fnd Salaries</vt:lpstr>
      <vt:lpstr>Fringe Rates</vt:lpstr>
      <vt:lpstr>F&amp;A Agreement</vt:lpstr>
      <vt:lpstr>Travel</vt:lpstr>
      <vt:lpstr>Misc. Info</vt:lpstr>
    </vt:vector>
  </TitlesOfParts>
  <Manager/>
  <Company>CSULB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jschnabl</dc:creator>
  <cp:keywords/>
  <dc:description/>
  <cp:lastModifiedBy>Nora Momoli</cp:lastModifiedBy>
  <cp:revision/>
  <dcterms:created xsi:type="dcterms:W3CDTF">2002-06-04T22:29:09Z</dcterms:created>
  <dcterms:modified xsi:type="dcterms:W3CDTF">2026-01-09T06:24:58Z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0x0101001E05019BFD211845AD7081474A486261</vt:lpwstr>
  </property>
  <property fmtid="{D5CDD505-2E9C-101B-9397-08002B2CF9AE}" pid="3" name="MediaServiceImageTags">
    <vt:lpwstr/>
  </property>
</Properties>
</file>