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defaultThemeVersion="124226"/>
  <mc:AlternateContent xmlns:mc="http://schemas.openxmlformats.org/markup-compatibility/2006">
    <mc:Choice Requires="x15">
      <x15ac:absPath xmlns:x15ac="http://schemas.microsoft.com/office/spreadsheetml/2010/11/ac" url="https://csulb-my.sharepoint.com/personal/nora_momoli_csulb_edu/Documents/Documents/_Internal Clearance (IC)_Docs/CSULB Sponsor-FlowThruSponsor (Cayuse SP#)_MonthYear/"/>
    </mc:Choice>
  </mc:AlternateContent>
  <xr:revisionPtr revIDLastSave="3" documentId="8_{919B64C6-421B-4EC7-9437-A66B20372AC6}" xr6:coauthVersionLast="47" xr6:coauthVersionMax="47" xr10:uidLastSave="{79C7D2DC-96CE-406A-A17F-D789B96DC5A7}"/>
  <bookViews>
    <workbookView xWindow="57480" yWindow="-120" windowWidth="29040" windowHeight="15720" tabRatio="934" xr2:uid="{00000000-000D-0000-FFFF-FFFF00000000}"/>
  </bookViews>
  <sheets>
    <sheet name="PROPOSED BUDGET" sheetId="1" r:id="rId1"/>
    <sheet name="COST MATCH BUDGET" sheetId="15" r:id="rId2"/>
    <sheet name="SUBK(s) BUDGET(s)" sheetId="21" r:id="rId3"/>
    <sheet name="Units-Months-Hrs Conversion" sheetId="13" r:id="rId4"/>
    <sheet name="Salary Conversion" sheetId="23" r:id="rId5"/>
    <sheet name="% Months Conversion" sheetId="22" r:id="rId6"/>
    <sheet name="2025 Fnd Salaries" sheetId="7" r:id="rId7"/>
    <sheet name="Fringe Rates" sheetId="12" r:id="rId8"/>
    <sheet name="F&amp;A Agreement" sheetId="17" r:id="rId9"/>
    <sheet name="Travel" sheetId="18" r:id="rId10"/>
    <sheet name="Misc. Info" sheetId="14"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9" i="15" l="1"/>
  <c r="A135" i="15"/>
  <c r="A146" i="15"/>
  <c r="AI231" i="1"/>
  <c r="AE231" i="1"/>
  <c r="AA231" i="1"/>
  <c r="W231" i="1"/>
  <c r="S231" i="1"/>
  <c r="S233" i="1" s="1"/>
  <c r="S234" i="15"/>
  <c r="S232" i="15"/>
  <c r="W232" i="15"/>
  <c r="AA232" i="15"/>
  <c r="AE232" i="15"/>
  <c r="AI232" i="15"/>
  <c r="C232" i="15"/>
  <c r="AK230" i="15"/>
  <c r="AK229" i="15"/>
  <c r="AK228" i="15"/>
  <c r="C225" i="15"/>
  <c r="AI233" i="1"/>
  <c r="AE233" i="1"/>
  <c r="AA233" i="1"/>
  <c r="W233" i="1"/>
  <c r="AO229" i="1"/>
  <c r="AK229" i="1"/>
  <c r="AK228" i="1"/>
  <c r="AO227" i="1"/>
  <c r="AK227" i="1"/>
  <c r="AI5" i="21" l="1"/>
  <c r="AE5" i="21"/>
  <c r="AA5" i="21"/>
  <c r="W5" i="21"/>
  <c r="S5" i="21"/>
  <c r="C16" i="15"/>
  <c r="C14" i="15"/>
  <c r="C11" i="15"/>
  <c r="C8" i="15"/>
  <c r="AG18" i="15"/>
  <c r="AC18" i="15"/>
  <c r="Y18" i="15"/>
  <c r="U18" i="15"/>
  <c r="Q18" i="15"/>
  <c r="C12" i="15"/>
  <c r="C10" i="15"/>
  <c r="B60" i="15"/>
  <c r="B108" i="15" s="1"/>
  <c r="B59" i="15"/>
  <c r="B58" i="15"/>
  <c r="B57" i="15"/>
  <c r="B54" i="15"/>
  <c r="B103" i="15" s="1"/>
  <c r="C54" i="15"/>
  <c r="C103" i="15" s="1"/>
  <c r="B53" i="15"/>
  <c r="B102" i="15" s="1"/>
  <c r="B52" i="15"/>
  <c r="B101" i="15" s="1"/>
  <c r="B51" i="15"/>
  <c r="B100" i="15" s="1"/>
  <c r="C51" i="15"/>
  <c r="C100" i="15" s="1"/>
  <c r="B88" i="15"/>
  <c r="B89" i="15"/>
  <c r="B91" i="15"/>
  <c r="B92" i="15"/>
  <c r="B94" i="15"/>
  <c r="B95" i="15"/>
  <c r="B97" i="15"/>
  <c r="B98" i="15"/>
  <c r="B110" i="15"/>
  <c r="B109" i="15"/>
  <c r="J12" i="23"/>
  <c r="J11" i="23"/>
  <c r="J10" i="23"/>
  <c r="AT58" i="13"/>
  <c r="AP58" i="13"/>
  <c r="AL58" i="13"/>
  <c r="AH58" i="13"/>
  <c r="AD58" i="13"/>
  <c r="Z58" i="13"/>
  <c r="V58" i="13"/>
  <c r="R58" i="13"/>
  <c r="N58" i="13"/>
  <c r="AT57" i="13"/>
  <c r="AP57" i="13"/>
  <c r="AL57" i="13"/>
  <c r="AH57" i="13"/>
  <c r="AD57" i="13"/>
  <c r="Z57" i="13"/>
  <c r="V57" i="13"/>
  <c r="R57" i="13"/>
  <c r="N57" i="13"/>
  <c r="AT56" i="13"/>
  <c r="AP56" i="13"/>
  <c r="AL56" i="13"/>
  <c r="AH56" i="13"/>
  <c r="AD56" i="13"/>
  <c r="Z56" i="13"/>
  <c r="V56" i="13"/>
  <c r="R56" i="13"/>
  <c r="N56" i="13"/>
  <c r="AT55" i="13"/>
  <c r="AP55" i="13"/>
  <c r="AL55" i="13"/>
  <c r="AH55" i="13"/>
  <c r="AD55" i="13"/>
  <c r="Z55" i="13"/>
  <c r="V55" i="13"/>
  <c r="R55" i="13"/>
  <c r="N55" i="13"/>
  <c r="AT54" i="13"/>
  <c r="AP54" i="13"/>
  <c r="AL54" i="13"/>
  <c r="AH54" i="13"/>
  <c r="AD54" i="13"/>
  <c r="Z54" i="13"/>
  <c r="V54" i="13"/>
  <c r="R54" i="13"/>
  <c r="N54" i="13"/>
  <c r="AT53" i="13"/>
  <c r="AP53" i="13"/>
  <c r="AL53" i="13"/>
  <c r="AH53" i="13"/>
  <c r="AD53" i="13"/>
  <c r="Z53" i="13"/>
  <c r="V53" i="13"/>
  <c r="R53" i="13"/>
  <c r="N53" i="13"/>
  <c r="AT52" i="13"/>
  <c r="AP52" i="13"/>
  <c r="AL52" i="13"/>
  <c r="AH52" i="13"/>
  <c r="AD52" i="13"/>
  <c r="Z52" i="13"/>
  <c r="V52" i="13"/>
  <c r="R52" i="13"/>
  <c r="N52" i="13"/>
  <c r="AT51" i="13"/>
  <c r="AP51" i="13"/>
  <c r="AL51" i="13"/>
  <c r="AH51" i="13"/>
  <c r="AD51" i="13"/>
  <c r="Z51" i="13"/>
  <c r="V51" i="13"/>
  <c r="R51" i="13"/>
  <c r="N51" i="13"/>
  <c r="AT50" i="13"/>
  <c r="AP50" i="13"/>
  <c r="AL50" i="13"/>
  <c r="AH50" i="13"/>
  <c r="AD50" i="13"/>
  <c r="Z50" i="13"/>
  <c r="V50" i="13"/>
  <c r="R50" i="13"/>
  <c r="N50" i="13"/>
  <c r="AT49" i="13"/>
  <c r="AP49" i="13"/>
  <c r="AL49" i="13"/>
  <c r="AH49" i="13"/>
  <c r="AD49" i="13"/>
  <c r="Z49" i="13"/>
  <c r="V49" i="13"/>
  <c r="R49" i="13"/>
  <c r="N49" i="13"/>
  <c r="AT48" i="13"/>
  <c r="AP48" i="13"/>
  <c r="AL48" i="13"/>
  <c r="AH48" i="13"/>
  <c r="AD48" i="13"/>
  <c r="Z48" i="13"/>
  <c r="V48" i="13"/>
  <c r="R48" i="13"/>
  <c r="N48" i="13"/>
  <c r="AT47" i="13"/>
  <c r="AP47" i="13"/>
  <c r="AL47" i="13"/>
  <c r="AH47" i="13"/>
  <c r="AD47" i="13"/>
  <c r="Z47" i="13"/>
  <c r="V47" i="13"/>
  <c r="R47" i="13"/>
  <c r="N47" i="13"/>
  <c r="AT46" i="13"/>
  <c r="AP46" i="13"/>
  <c r="AL46" i="13"/>
  <c r="AH46" i="13"/>
  <c r="AD46" i="13"/>
  <c r="Z46" i="13"/>
  <c r="V46" i="13"/>
  <c r="R46" i="13"/>
  <c r="N46" i="13"/>
  <c r="AT45" i="13"/>
  <c r="AP45" i="13"/>
  <c r="AL45" i="13"/>
  <c r="AH45" i="13"/>
  <c r="AD45" i="13"/>
  <c r="Z45" i="13"/>
  <c r="V45" i="13"/>
  <c r="R45" i="13"/>
  <c r="N45" i="13"/>
  <c r="AT44" i="13"/>
  <c r="AP44" i="13"/>
  <c r="AL44" i="13"/>
  <c r="AH44" i="13"/>
  <c r="AD44" i="13"/>
  <c r="Z44" i="13"/>
  <c r="V44" i="13"/>
  <c r="R44" i="13"/>
  <c r="N44" i="13"/>
  <c r="AT43" i="13"/>
  <c r="AP43" i="13"/>
  <c r="AL43" i="13"/>
  <c r="AH43" i="13"/>
  <c r="AD43" i="13"/>
  <c r="Z43" i="13"/>
  <c r="V43" i="13"/>
  <c r="R43" i="13"/>
  <c r="N43" i="13"/>
  <c r="AT42" i="13"/>
  <c r="AP42" i="13"/>
  <c r="AL42" i="13"/>
  <c r="AH42" i="13"/>
  <c r="AD42" i="13"/>
  <c r="Z42" i="13"/>
  <c r="V42" i="13"/>
  <c r="R42" i="13"/>
  <c r="N42" i="13"/>
  <c r="J42" i="13"/>
  <c r="AT41" i="13"/>
  <c r="AP41" i="13"/>
  <c r="AL41" i="13"/>
  <c r="AH41" i="13"/>
  <c r="AD41" i="13"/>
  <c r="Z41" i="13"/>
  <c r="V41" i="13"/>
  <c r="R41" i="13"/>
  <c r="N41" i="13"/>
  <c r="J41" i="13"/>
  <c r="AT40" i="13"/>
  <c r="AP40" i="13"/>
  <c r="AL40" i="13"/>
  <c r="AH40" i="13"/>
  <c r="AD40" i="13"/>
  <c r="Z40" i="13"/>
  <c r="V40" i="13"/>
  <c r="R40" i="13"/>
  <c r="N40" i="13"/>
  <c r="J40" i="13"/>
  <c r="AT39" i="13"/>
  <c r="AP39" i="13"/>
  <c r="AL39" i="13"/>
  <c r="AH39" i="13"/>
  <c r="AD39" i="13"/>
  <c r="Z39" i="13"/>
  <c r="V39" i="13"/>
  <c r="R39" i="13"/>
  <c r="N39" i="13"/>
  <c r="J39" i="13"/>
  <c r="AT38" i="13"/>
  <c r="AP38" i="13"/>
  <c r="AL38" i="13"/>
  <c r="AH38" i="13"/>
  <c r="AD38" i="13"/>
  <c r="Z38" i="13"/>
  <c r="V38" i="13"/>
  <c r="R38" i="13"/>
  <c r="N38" i="13"/>
  <c r="J38" i="13"/>
  <c r="AT37" i="13"/>
  <c r="AP37" i="13"/>
  <c r="AL37" i="13"/>
  <c r="AH37" i="13"/>
  <c r="AD37" i="13"/>
  <c r="Z37" i="13"/>
  <c r="V37" i="13"/>
  <c r="R37" i="13"/>
  <c r="N37" i="13"/>
  <c r="J37" i="13"/>
  <c r="AT36" i="13"/>
  <c r="AP36" i="13"/>
  <c r="AL36" i="13"/>
  <c r="AH36" i="13"/>
  <c r="AD36" i="13"/>
  <c r="Z36" i="13"/>
  <c r="V36" i="13"/>
  <c r="R36" i="13"/>
  <c r="N36" i="13"/>
  <c r="J36" i="13"/>
  <c r="F36" i="13"/>
  <c r="AT35" i="13"/>
  <c r="AP35" i="13"/>
  <c r="AL35" i="13"/>
  <c r="AH35" i="13"/>
  <c r="AD35" i="13"/>
  <c r="Z35" i="13"/>
  <c r="V35" i="13"/>
  <c r="R35" i="13"/>
  <c r="N35" i="13"/>
  <c r="J35" i="13"/>
  <c r="F35" i="13"/>
  <c r="AT34" i="13"/>
  <c r="AP34" i="13"/>
  <c r="AL34" i="13"/>
  <c r="AH34" i="13"/>
  <c r="AD34" i="13"/>
  <c r="Z34" i="13"/>
  <c r="V34" i="13"/>
  <c r="R34" i="13"/>
  <c r="N34" i="13"/>
  <c r="J34" i="13"/>
  <c r="F34" i="13"/>
  <c r="AT33" i="13"/>
  <c r="AP33" i="13"/>
  <c r="AL33" i="13"/>
  <c r="AH33" i="13"/>
  <c r="AD33" i="13"/>
  <c r="Z33" i="13"/>
  <c r="V33" i="13"/>
  <c r="R33" i="13"/>
  <c r="N33" i="13"/>
  <c r="J33" i="13"/>
  <c r="F33" i="13"/>
  <c r="AT32" i="13"/>
  <c r="AP32" i="13"/>
  <c r="AL32" i="13"/>
  <c r="AH32" i="13"/>
  <c r="AD32" i="13"/>
  <c r="Z32" i="13"/>
  <c r="V32" i="13"/>
  <c r="R32" i="13"/>
  <c r="N32" i="13"/>
  <c r="J32" i="13"/>
  <c r="F32" i="13"/>
  <c r="AT31" i="13"/>
  <c r="AP31" i="13"/>
  <c r="AL31" i="13"/>
  <c r="AH31" i="13"/>
  <c r="AD31" i="13"/>
  <c r="Z31" i="13"/>
  <c r="V31" i="13"/>
  <c r="R31" i="13"/>
  <c r="N31" i="13"/>
  <c r="J31" i="13"/>
  <c r="F31" i="13"/>
  <c r="AT30" i="13"/>
  <c r="AP30" i="13"/>
  <c r="AL30" i="13"/>
  <c r="AH30" i="13"/>
  <c r="AD30" i="13"/>
  <c r="Z30" i="13"/>
  <c r="V30" i="13"/>
  <c r="R30" i="13"/>
  <c r="N30" i="13"/>
  <c r="J30" i="13"/>
  <c r="F30" i="13"/>
  <c r="AT29" i="13"/>
  <c r="AP29" i="13"/>
  <c r="AL29" i="13"/>
  <c r="AH29" i="13"/>
  <c r="AD29" i="13"/>
  <c r="Z29" i="13"/>
  <c r="V29" i="13"/>
  <c r="R29" i="13"/>
  <c r="N29" i="13"/>
  <c r="J29" i="13"/>
  <c r="F29" i="13"/>
  <c r="AT28" i="13"/>
  <c r="AP28" i="13"/>
  <c r="AL28" i="13"/>
  <c r="AH28" i="13"/>
  <c r="AD28" i="13"/>
  <c r="Z28" i="13"/>
  <c r="V28" i="13"/>
  <c r="R28" i="13"/>
  <c r="N28" i="13"/>
  <c r="J28" i="13"/>
  <c r="F28" i="13"/>
  <c r="AT27" i="13"/>
  <c r="AP27" i="13"/>
  <c r="AL27" i="13"/>
  <c r="AH27" i="13"/>
  <c r="AD27" i="13"/>
  <c r="Z27" i="13"/>
  <c r="V27" i="13"/>
  <c r="R27" i="13"/>
  <c r="N27" i="13"/>
  <c r="J27" i="13"/>
  <c r="F27" i="13"/>
  <c r="AT26" i="13"/>
  <c r="AP26" i="13"/>
  <c r="AL26" i="13"/>
  <c r="AH26" i="13"/>
  <c r="AD26" i="13"/>
  <c r="Z26" i="13"/>
  <c r="V26" i="13"/>
  <c r="R26" i="13"/>
  <c r="N26" i="13"/>
  <c r="J26" i="13"/>
  <c r="F26" i="13"/>
  <c r="AT25" i="13"/>
  <c r="AP25" i="13"/>
  <c r="AL25" i="13"/>
  <c r="AH25" i="13"/>
  <c r="AD25" i="13"/>
  <c r="Z25" i="13"/>
  <c r="V25" i="13"/>
  <c r="R25" i="13"/>
  <c r="N25" i="13"/>
  <c r="J25" i="13"/>
  <c r="F25" i="13"/>
  <c r="AT24" i="13"/>
  <c r="AP24" i="13"/>
  <c r="AL24" i="13"/>
  <c r="AH24" i="13"/>
  <c r="AD24" i="13"/>
  <c r="Z24" i="13"/>
  <c r="V24" i="13"/>
  <c r="R24" i="13"/>
  <c r="N24" i="13"/>
  <c r="J24" i="13"/>
  <c r="F24" i="13"/>
  <c r="AT23" i="13"/>
  <c r="AP23" i="13"/>
  <c r="AL23" i="13"/>
  <c r="AH23" i="13"/>
  <c r="AD23" i="13"/>
  <c r="Z23" i="13"/>
  <c r="V23" i="13"/>
  <c r="R23" i="13"/>
  <c r="N23" i="13"/>
  <c r="J23" i="13"/>
  <c r="F23" i="13"/>
  <c r="AT22" i="13"/>
  <c r="AP22" i="13"/>
  <c r="AL22" i="13"/>
  <c r="AH22" i="13"/>
  <c r="AD22" i="13"/>
  <c r="Z22" i="13"/>
  <c r="V22" i="13"/>
  <c r="R22" i="13"/>
  <c r="N22" i="13"/>
  <c r="J22" i="13"/>
  <c r="F22" i="13"/>
  <c r="AT21" i="13"/>
  <c r="AP21" i="13"/>
  <c r="AL21" i="13"/>
  <c r="AH21" i="13"/>
  <c r="AD21" i="13"/>
  <c r="Z21" i="13"/>
  <c r="V21" i="13"/>
  <c r="R21" i="13"/>
  <c r="N21" i="13"/>
  <c r="J21" i="13"/>
  <c r="F21" i="13"/>
  <c r="AT20" i="13"/>
  <c r="AP20" i="13"/>
  <c r="AL20" i="13"/>
  <c r="AH20" i="13"/>
  <c r="AD20" i="13"/>
  <c r="Z20" i="13"/>
  <c r="V20" i="13"/>
  <c r="R20" i="13"/>
  <c r="N20" i="13"/>
  <c r="J20" i="13"/>
  <c r="F20" i="13"/>
  <c r="AT19" i="13"/>
  <c r="AP19" i="13"/>
  <c r="AL19" i="13"/>
  <c r="AH19" i="13"/>
  <c r="AD19" i="13"/>
  <c r="Z19" i="13"/>
  <c r="V19" i="13"/>
  <c r="R19" i="13"/>
  <c r="N19" i="13"/>
  <c r="J19" i="13"/>
  <c r="F19" i="13"/>
  <c r="AT18" i="13"/>
  <c r="AP18" i="13"/>
  <c r="AL18" i="13"/>
  <c r="AH18" i="13"/>
  <c r="AD18" i="13"/>
  <c r="Z18" i="13"/>
  <c r="V18" i="13"/>
  <c r="R18" i="13"/>
  <c r="N18" i="13"/>
  <c r="J18" i="13"/>
  <c r="F18" i="13"/>
  <c r="AT17" i="13"/>
  <c r="AP17" i="13"/>
  <c r="AL17" i="13"/>
  <c r="AH17" i="13"/>
  <c r="AD17" i="13"/>
  <c r="Z17" i="13"/>
  <c r="V17" i="13"/>
  <c r="R17" i="13"/>
  <c r="N17" i="13"/>
  <c r="J17" i="13"/>
  <c r="F17" i="13"/>
  <c r="AT16" i="13"/>
  <c r="AP16" i="13"/>
  <c r="AL16" i="13"/>
  <c r="AH16" i="13"/>
  <c r="AD16" i="13"/>
  <c r="Z16" i="13"/>
  <c r="V16" i="13"/>
  <c r="R16" i="13"/>
  <c r="N16" i="13"/>
  <c r="J16" i="13"/>
  <c r="F16" i="13"/>
  <c r="AT15" i="13"/>
  <c r="AP15" i="13"/>
  <c r="AL15" i="13"/>
  <c r="AH15" i="13"/>
  <c r="AD15" i="13"/>
  <c r="Z15" i="13"/>
  <c r="V15" i="13"/>
  <c r="R15" i="13"/>
  <c r="N15" i="13"/>
  <c r="J15" i="13"/>
  <c r="F15" i="13"/>
  <c r="AT14" i="13"/>
  <c r="AP14" i="13"/>
  <c r="AL14" i="13"/>
  <c r="AH14" i="13"/>
  <c r="AD14" i="13"/>
  <c r="Z14" i="13"/>
  <c r="V14" i="13"/>
  <c r="R14" i="13"/>
  <c r="N14" i="13"/>
  <c r="J14" i="13"/>
  <c r="F14" i="13"/>
  <c r="AT13" i="13"/>
  <c r="AP13" i="13"/>
  <c r="AL13" i="13"/>
  <c r="AH13" i="13"/>
  <c r="AD13" i="13"/>
  <c r="Z13" i="13"/>
  <c r="V13" i="13"/>
  <c r="R13" i="13"/>
  <c r="N13" i="13"/>
  <c r="J13" i="13"/>
  <c r="F13" i="13"/>
  <c r="AT12" i="13"/>
  <c r="AP12" i="13"/>
  <c r="AL12" i="13"/>
  <c r="AH12" i="13"/>
  <c r="AD12" i="13"/>
  <c r="Z12" i="13"/>
  <c r="V12" i="13"/>
  <c r="R12" i="13"/>
  <c r="N12" i="13"/>
  <c r="AT11" i="13"/>
  <c r="AP11" i="13"/>
  <c r="AL11" i="13"/>
  <c r="AH11" i="13"/>
  <c r="AD11" i="13"/>
  <c r="Z11" i="13"/>
  <c r="V11" i="13"/>
  <c r="R11" i="13"/>
  <c r="N11" i="13"/>
  <c r="AT10" i="13"/>
  <c r="AP10" i="13"/>
  <c r="AL10" i="13"/>
  <c r="AH10" i="13"/>
  <c r="AD10" i="13"/>
  <c r="Z10" i="13"/>
  <c r="V10" i="13"/>
  <c r="R10" i="13"/>
  <c r="N10" i="13"/>
  <c r="AT9" i="13"/>
  <c r="AP9" i="13"/>
  <c r="AL9" i="13"/>
  <c r="AH9" i="13"/>
  <c r="AD9" i="13"/>
  <c r="Z9" i="13"/>
  <c r="V9" i="13"/>
  <c r="R9" i="13"/>
  <c r="N9" i="13"/>
  <c r="C33" i="22" l="1"/>
  <c r="O32" i="22"/>
  <c r="I32" i="22"/>
  <c r="O29" i="22"/>
  <c r="I29" i="22"/>
  <c r="C29" i="22"/>
  <c r="O28" i="22"/>
  <c r="I28" i="22"/>
  <c r="C28" i="22"/>
  <c r="O27" i="22"/>
  <c r="I27" i="22"/>
  <c r="C27" i="22"/>
  <c r="O26" i="22"/>
  <c r="I26" i="22"/>
  <c r="C26" i="22"/>
  <c r="O25" i="22"/>
  <c r="I25" i="22"/>
  <c r="C25" i="22"/>
  <c r="O24" i="22"/>
  <c r="I24" i="22"/>
  <c r="C24" i="22"/>
  <c r="O23" i="22"/>
  <c r="I23" i="22"/>
  <c r="C23" i="22"/>
  <c r="O22" i="22"/>
  <c r="I22" i="22"/>
  <c r="F22" i="22"/>
  <c r="C22" i="22"/>
  <c r="O21" i="22"/>
  <c r="I21" i="22"/>
  <c r="C21" i="22"/>
  <c r="O20" i="22"/>
  <c r="I20" i="22"/>
  <c r="C20" i="22"/>
  <c r="O19" i="22"/>
  <c r="L19" i="22"/>
  <c r="I19" i="22"/>
  <c r="F19" i="22"/>
  <c r="C19" i="22"/>
  <c r="O18" i="22"/>
  <c r="I18" i="22"/>
  <c r="F18" i="22"/>
  <c r="C18" i="22"/>
  <c r="O17" i="22"/>
  <c r="I17" i="22"/>
  <c r="F17" i="22"/>
  <c r="C17" i="22"/>
  <c r="O16" i="22"/>
  <c r="L16" i="22"/>
  <c r="I16" i="22"/>
  <c r="F16" i="22"/>
  <c r="C16" i="22"/>
  <c r="O15" i="22"/>
  <c r="L15" i="22"/>
  <c r="I15" i="22"/>
  <c r="F15" i="22"/>
  <c r="C15" i="22"/>
  <c r="O14" i="22"/>
  <c r="L14" i="22"/>
  <c r="I14" i="22"/>
  <c r="F14" i="22"/>
  <c r="C14" i="22"/>
  <c r="R13" i="22"/>
  <c r="O13" i="22"/>
  <c r="L13" i="22"/>
  <c r="I13" i="22"/>
  <c r="F13" i="22"/>
  <c r="C13" i="22"/>
  <c r="O12" i="22"/>
  <c r="L12" i="22"/>
  <c r="I12" i="22"/>
  <c r="F12" i="22"/>
  <c r="C12" i="22"/>
  <c r="O11" i="22"/>
  <c r="L11" i="22"/>
  <c r="I11" i="22"/>
  <c r="F11" i="22"/>
  <c r="C11" i="22"/>
  <c r="R10" i="22"/>
  <c r="O10" i="22"/>
  <c r="L10" i="22"/>
  <c r="I10" i="22"/>
  <c r="F10" i="22"/>
  <c r="C10" i="22"/>
  <c r="R9" i="22"/>
  <c r="O9" i="22"/>
  <c r="L9" i="22"/>
  <c r="I9" i="22"/>
  <c r="F9" i="22"/>
  <c r="C9" i="22"/>
  <c r="R8" i="22"/>
  <c r="O8" i="22"/>
  <c r="L8" i="22"/>
  <c r="I8" i="22"/>
  <c r="F8" i="22"/>
  <c r="C8" i="22"/>
  <c r="R7" i="22"/>
  <c r="O7" i="22"/>
  <c r="L7" i="22"/>
  <c r="I7" i="22"/>
  <c r="F7" i="22"/>
  <c r="C7" i="22"/>
  <c r="O100" i="15" l="1"/>
  <c r="O77" i="15"/>
  <c r="B89" i="1"/>
  <c r="B90" i="1"/>
  <c r="B92" i="1"/>
  <c r="B93" i="1"/>
  <c r="B95" i="1"/>
  <c r="B96" i="1"/>
  <c r="B98" i="1"/>
  <c r="B99" i="1"/>
  <c r="B100" i="1"/>
  <c r="B101" i="1"/>
  <c r="B103" i="1"/>
  <c r="B104" i="1"/>
  <c r="B105" i="1"/>
  <c r="B106" i="1"/>
  <c r="B108" i="1"/>
  <c r="B107" i="1"/>
  <c r="C108" i="1"/>
  <c r="C107" i="1"/>
  <c r="C106" i="1"/>
  <c r="C105" i="1"/>
  <c r="C104" i="1"/>
  <c r="C103" i="1"/>
  <c r="C101" i="1"/>
  <c r="C100" i="1"/>
  <c r="C99" i="1"/>
  <c r="C98" i="1"/>
  <c r="O21" i="1"/>
  <c r="S21" i="1" s="1"/>
  <c r="Y91" i="21" l="1"/>
  <c r="U91" i="21"/>
  <c r="C30" i="1"/>
  <c r="C83" i="1" s="1"/>
  <c r="AM75" i="21"/>
  <c r="AM59" i="21"/>
  <c r="AM43" i="21"/>
  <c r="AM27" i="21"/>
  <c r="B25" i="15"/>
  <c r="B26" i="15" s="1"/>
  <c r="B22" i="1"/>
  <c r="B75" i="1"/>
  <c r="W16" i="12"/>
  <c r="U16" i="12"/>
  <c r="S16" i="12"/>
  <c r="Q16" i="12"/>
  <c r="K16" i="12"/>
  <c r="K15" i="12"/>
  <c r="I15" i="12"/>
  <c r="I16" i="12" s="1"/>
  <c r="G15" i="12"/>
  <c r="E15" i="12"/>
  <c r="E16" i="12" s="1"/>
  <c r="B111" i="1"/>
  <c r="B110" i="1"/>
  <c r="O292" i="15"/>
  <c r="AI126" i="15"/>
  <c r="AI131" i="15" s="1"/>
  <c r="AI133" i="15" s="1"/>
  <c r="AE126" i="15"/>
  <c r="AE131" i="15" s="1"/>
  <c r="AE133" i="15" s="1"/>
  <c r="AA126" i="15"/>
  <c r="AA131" i="15" s="1"/>
  <c r="AA133" i="15" s="1"/>
  <c r="W126" i="15"/>
  <c r="W131" i="15" s="1"/>
  <c r="W133" i="15" s="1"/>
  <c r="S126" i="15"/>
  <c r="S131" i="15" s="1"/>
  <c r="S133" i="15" s="1"/>
  <c r="AI124" i="1"/>
  <c r="AE124" i="1"/>
  <c r="AE129" i="1" s="1"/>
  <c r="AA124" i="1"/>
  <c r="W124" i="1"/>
  <c r="S124" i="1"/>
  <c r="AK126" i="15" l="1"/>
  <c r="W129" i="1"/>
  <c r="W131" i="1" s="1"/>
  <c r="AI129" i="1"/>
  <c r="AI131" i="1" s="1"/>
  <c r="AA129" i="1"/>
  <c r="AA131" i="1" s="1"/>
  <c r="AE131" i="1"/>
  <c r="AK124" i="1"/>
  <c r="S129" i="1"/>
  <c r="B77" i="15"/>
  <c r="AK129" i="1" l="1"/>
  <c r="S131" i="1"/>
  <c r="AK183" i="1" l="1"/>
  <c r="AK182" i="1"/>
  <c r="B32" i="15"/>
  <c r="B85" i="15"/>
  <c r="B28" i="1" l="1"/>
  <c r="C26" i="1"/>
  <c r="C79" i="1" s="1"/>
  <c r="C81" i="1" s="1"/>
  <c r="B79" i="1"/>
  <c r="B81" i="1" s="1"/>
  <c r="B83" i="1"/>
  <c r="C95" i="1"/>
  <c r="O34" i="15"/>
  <c r="C34" i="15"/>
  <c r="AO30" i="1"/>
  <c r="O30" i="1"/>
  <c r="AO190" i="1"/>
  <c r="U83" i="21"/>
  <c r="Y95" i="21"/>
  <c r="U95" i="21"/>
  <c r="AK91" i="21"/>
  <c r="AG91" i="21"/>
  <c r="AC91" i="21"/>
  <c r="U35" i="21"/>
  <c r="AM91" i="21"/>
  <c r="AK95" i="21"/>
  <c r="AI195" i="1"/>
  <c r="AG95" i="21"/>
  <c r="AE195" i="1"/>
  <c r="AC95" i="21"/>
  <c r="AA195" i="1"/>
  <c r="W195" i="1"/>
  <c r="S195" i="1"/>
  <c r="U79" i="21"/>
  <c r="U85" i="21"/>
  <c r="U15" i="21"/>
  <c r="U19" i="21"/>
  <c r="AM95" i="21"/>
  <c r="O26" i="1"/>
  <c r="O33" i="1"/>
  <c r="O36" i="1"/>
  <c r="O39" i="1"/>
  <c r="O42" i="1"/>
  <c r="O48" i="1"/>
  <c r="O49" i="1"/>
  <c r="O50" i="1"/>
  <c r="O51" i="1"/>
  <c r="O22" i="1"/>
  <c r="O28" i="1"/>
  <c r="O34" i="1"/>
  <c r="O37" i="1"/>
  <c r="O40" i="1"/>
  <c r="O43" i="1"/>
  <c r="O54" i="1"/>
  <c r="O55" i="1"/>
  <c r="O56" i="1"/>
  <c r="O57" i="1"/>
  <c r="O58" i="1"/>
  <c r="O59" i="1"/>
  <c r="N64" i="1"/>
  <c r="O64" i="1" s="1"/>
  <c r="AG64" i="1"/>
  <c r="N69" i="1"/>
  <c r="O69" i="1" s="1"/>
  <c r="AG69" i="1"/>
  <c r="AI142" i="1"/>
  <c r="AI159" i="1"/>
  <c r="AI171" i="1"/>
  <c r="AI176" i="1"/>
  <c r="AI185" i="1"/>
  <c r="AI190" i="1"/>
  <c r="AK15" i="21"/>
  <c r="AK19" i="21"/>
  <c r="AK31" i="21"/>
  <c r="AK35" i="21"/>
  <c r="AK47" i="21"/>
  <c r="AK51" i="21"/>
  <c r="AK63" i="21"/>
  <c r="AK67" i="21"/>
  <c r="AK79" i="21"/>
  <c r="AI194" i="15"/>
  <c r="AK83" i="21"/>
  <c r="AI198" i="15"/>
  <c r="AI211" i="1"/>
  <c r="AI222" i="1"/>
  <c r="AE80" i="1"/>
  <c r="AE82" i="1"/>
  <c r="AC64" i="1"/>
  <c r="AC69" i="1"/>
  <c r="AE142" i="1"/>
  <c r="AE159" i="1"/>
  <c r="AE171" i="1"/>
  <c r="AE176" i="1"/>
  <c r="AE185" i="1"/>
  <c r="AE190" i="1"/>
  <c r="AG15" i="21"/>
  <c r="AG19" i="21"/>
  <c r="AG31" i="21"/>
  <c r="AG35" i="21"/>
  <c r="AG47" i="21"/>
  <c r="AG51" i="21"/>
  <c r="AG63" i="21"/>
  <c r="AG67" i="21"/>
  <c r="AG79" i="21"/>
  <c r="AG83" i="21"/>
  <c r="AE198" i="15"/>
  <c r="AE211" i="1"/>
  <c r="AE222" i="1"/>
  <c r="AA80" i="1"/>
  <c r="AA82" i="1"/>
  <c r="Y64" i="1"/>
  <c r="Y69" i="1"/>
  <c r="AA142" i="1"/>
  <c r="AA159" i="1"/>
  <c r="AA171" i="1"/>
  <c r="AA176" i="1"/>
  <c r="AA185" i="1"/>
  <c r="AA190" i="1"/>
  <c r="AC15" i="21"/>
  <c r="AC19" i="21"/>
  <c r="AC31" i="21"/>
  <c r="AC35" i="21"/>
  <c r="AC47" i="21"/>
  <c r="AC51" i="21"/>
  <c r="AC63" i="21"/>
  <c r="AC67" i="21"/>
  <c r="AC79" i="21"/>
  <c r="AC83" i="21"/>
  <c r="AA198" i="15"/>
  <c r="AA211" i="1"/>
  <c r="AA222" i="1"/>
  <c r="W80" i="1"/>
  <c r="W82" i="1"/>
  <c r="U64" i="1"/>
  <c r="U69" i="1"/>
  <c r="W142" i="1"/>
  <c r="W159" i="1"/>
  <c r="W171" i="1"/>
  <c r="W176" i="1"/>
  <c r="W185" i="1"/>
  <c r="W190" i="1"/>
  <c r="Y15" i="21"/>
  <c r="Y19" i="21"/>
  <c r="Y31" i="21"/>
  <c r="AM31" i="21"/>
  <c r="Y35" i="21"/>
  <c r="Y47" i="21"/>
  <c r="Y51" i="21"/>
  <c r="Y63" i="21"/>
  <c r="Y67" i="21"/>
  <c r="Y79" i="21"/>
  <c r="Y83" i="21"/>
  <c r="W198" i="15"/>
  <c r="W211" i="1"/>
  <c r="W222" i="1"/>
  <c r="Q64" i="1"/>
  <c r="Q69" i="1"/>
  <c r="S142" i="1"/>
  <c r="S159" i="1"/>
  <c r="S171" i="1"/>
  <c r="S176" i="1"/>
  <c r="S185" i="1"/>
  <c r="S190" i="1"/>
  <c r="U31" i="21"/>
  <c r="U47" i="21"/>
  <c r="U51" i="21"/>
  <c r="U63" i="21"/>
  <c r="U67" i="21"/>
  <c r="S198" i="15"/>
  <c r="S211" i="1"/>
  <c r="S222" i="1"/>
  <c r="O25" i="15"/>
  <c r="S25" i="15" s="1"/>
  <c r="O81" i="15"/>
  <c r="O30" i="15"/>
  <c r="S30" i="15" s="1"/>
  <c r="O88" i="15"/>
  <c r="O37" i="15"/>
  <c r="O91" i="15"/>
  <c r="O40" i="15"/>
  <c r="O94" i="15"/>
  <c r="O43" i="15"/>
  <c r="O97" i="15"/>
  <c r="O46" i="15"/>
  <c r="O51" i="15"/>
  <c r="O101" i="15"/>
  <c r="O52" i="15"/>
  <c r="O102" i="15"/>
  <c r="O53" i="15"/>
  <c r="O103" i="15"/>
  <c r="O54" i="15"/>
  <c r="O26" i="15"/>
  <c r="O78" i="15"/>
  <c r="O83" i="15"/>
  <c r="O32" i="15"/>
  <c r="O85" i="15"/>
  <c r="W85" i="15" s="1"/>
  <c r="O38" i="15"/>
  <c r="O89" i="15"/>
  <c r="O41" i="15"/>
  <c r="O92" i="15"/>
  <c r="O44" i="15"/>
  <c r="O95" i="15"/>
  <c r="O47" i="15"/>
  <c r="O98" i="15"/>
  <c r="O57" i="15"/>
  <c r="O105" i="15"/>
  <c r="O58" i="15"/>
  <c r="O106" i="15"/>
  <c r="O59" i="15"/>
  <c r="O107" i="15"/>
  <c r="O60" i="15"/>
  <c r="O108" i="15"/>
  <c r="O61" i="15"/>
  <c r="O109" i="15"/>
  <c r="O62" i="15"/>
  <c r="O110" i="15"/>
  <c r="N66" i="15"/>
  <c r="O66" i="15" s="1"/>
  <c r="Q66" i="15"/>
  <c r="O112" i="15"/>
  <c r="N71" i="15"/>
  <c r="O71" i="15" s="1"/>
  <c r="Q71" i="15"/>
  <c r="O113" i="15"/>
  <c r="S144" i="15"/>
  <c r="S159" i="15"/>
  <c r="S171" i="15"/>
  <c r="S176" i="15"/>
  <c r="S185" i="15"/>
  <c r="S190" i="15"/>
  <c r="S212" i="15"/>
  <c r="S223" i="15"/>
  <c r="AG66" i="15"/>
  <c r="AG71" i="15"/>
  <c r="AI144" i="15"/>
  <c r="AI159" i="15"/>
  <c r="AI171" i="15"/>
  <c r="AI176" i="15"/>
  <c r="AI185" i="15"/>
  <c r="AI190" i="15"/>
  <c r="AI212" i="15"/>
  <c r="AI223" i="15"/>
  <c r="AC66" i="15"/>
  <c r="AC71" i="15"/>
  <c r="AE144" i="15"/>
  <c r="AE159" i="15"/>
  <c r="AE171" i="15"/>
  <c r="AE176" i="15"/>
  <c r="AE185" i="15"/>
  <c r="AE190" i="15"/>
  <c r="AE212" i="15"/>
  <c r="AE223" i="15"/>
  <c r="Y66" i="15"/>
  <c r="Y71" i="15"/>
  <c r="AA144" i="15"/>
  <c r="AA159" i="15"/>
  <c r="AA171" i="15"/>
  <c r="AA176" i="15"/>
  <c r="AA185" i="15"/>
  <c r="AA190" i="15"/>
  <c r="AA212" i="15"/>
  <c r="AA223" i="15"/>
  <c r="U66" i="15"/>
  <c r="U71" i="15"/>
  <c r="AK133" i="15"/>
  <c r="AO131" i="1" s="1"/>
  <c r="W144" i="15"/>
  <c r="W159" i="15"/>
  <c r="W171" i="15"/>
  <c r="W176" i="15"/>
  <c r="W185" i="15"/>
  <c r="W190" i="15"/>
  <c r="W212" i="15"/>
  <c r="W223" i="15"/>
  <c r="AI196" i="15"/>
  <c r="AE196" i="15"/>
  <c r="AA196" i="15"/>
  <c r="W196" i="15"/>
  <c r="W194" i="15"/>
  <c r="S196" i="15"/>
  <c r="AK174" i="15"/>
  <c r="AK188" i="15"/>
  <c r="AO199" i="1"/>
  <c r="AK188" i="1"/>
  <c r="AK174" i="1"/>
  <c r="AO176" i="1"/>
  <c r="AK209" i="1"/>
  <c r="AM81" i="21"/>
  <c r="AM65" i="21"/>
  <c r="AM49" i="21"/>
  <c r="AM33" i="21"/>
  <c r="AM17" i="21"/>
  <c r="AM11" i="21"/>
  <c r="C21" i="1"/>
  <c r="C25" i="15" s="1"/>
  <c r="C77" i="15" s="1"/>
  <c r="O294" i="15"/>
  <c r="AO313" i="1"/>
  <c r="AO311" i="1"/>
  <c r="AO309" i="1"/>
  <c r="AO307" i="1"/>
  <c r="AO305" i="1"/>
  <c r="AO303" i="1"/>
  <c r="AO301" i="1"/>
  <c r="AO297" i="1"/>
  <c r="AO295" i="1"/>
  <c r="AO293" i="1"/>
  <c r="AO291" i="1"/>
  <c r="AO289" i="1"/>
  <c r="AO287" i="1"/>
  <c r="AO247" i="1"/>
  <c r="AO239" i="1"/>
  <c r="AO183" i="1"/>
  <c r="AO182" i="1"/>
  <c r="AO155" i="1"/>
  <c r="AO154" i="1"/>
  <c r="O306" i="15"/>
  <c r="O308" i="15"/>
  <c r="AK140" i="1"/>
  <c r="AK139" i="1"/>
  <c r="AK137" i="1"/>
  <c r="AK136" i="1"/>
  <c r="A108" i="1"/>
  <c r="A107" i="1"/>
  <c r="B106" i="15"/>
  <c r="B107" i="15"/>
  <c r="B105" i="15"/>
  <c r="B81" i="15"/>
  <c r="B83" i="15" s="1"/>
  <c r="B78" i="15"/>
  <c r="B87" i="1"/>
  <c r="B86" i="1"/>
  <c r="B76" i="1"/>
  <c r="C40" i="1"/>
  <c r="C44" i="15" s="1"/>
  <c r="C95" i="15" s="1"/>
  <c r="C62" i="15"/>
  <c r="C110" i="15" s="1"/>
  <c r="C61" i="15"/>
  <c r="C109" i="15" s="1"/>
  <c r="C60" i="15"/>
  <c r="C108" i="15" s="1"/>
  <c r="C58" i="15"/>
  <c r="C106" i="15" s="1"/>
  <c r="C59" i="15"/>
  <c r="C107" i="15" s="1"/>
  <c r="C57" i="15"/>
  <c r="C105" i="15" s="1"/>
  <c r="C53" i="15"/>
  <c r="C102" i="15" s="1"/>
  <c r="C52" i="15"/>
  <c r="C101" i="15" s="1"/>
  <c r="C46" i="15"/>
  <c r="C43" i="15"/>
  <c r="C94" i="15" s="1"/>
  <c r="C40" i="15"/>
  <c r="C91" i="15" s="1"/>
  <c r="C37" i="15"/>
  <c r="C88" i="15" s="1"/>
  <c r="C85" i="15"/>
  <c r="N282" i="15"/>
  <c r="D279" i="15"/>
  <c r="D280" i="15" s="1"/>
  <c r="N263" i="15"/>
  <c r="D260" i="15"/>
  <c r="D261" i="15" s="1"/>
  <c r="AK227" i="15"/>
  <c r="AO226" i="1" s="1"/>
  <c r="AK226" i="15"/>
  <c r="AO225" i="1" s="1"/>
  <c r="AK221" i="15"/>
  <c r="AO220" i="1" s="1"/>
  <c r="AK220" i="15"/>
  <c r="AO219" i="1" s="1"/>
  <c r="AK219" i="15"/>
  <c r="AO218" i="1" s="1"/>
  <c r="AK218" i="15"/>
  <c r="AO217" i="1" s="1"/>
  <c r="AK217" i="15"/>
  <c r="AO216" i="1" s="1"/>
  <c r="AK210" i="15"/>
  <c r="AO209" i="1" s="1"/>
  <c r="AK209" i="15"/>
  <c r="AO208" i="1" s="1"/>
  <c r="AK208" i="15"/>
  <c r="AO207" i="1" s="1"/>
  <c r="AK207" i="15"/>
  <c r="AO206" i="1" s="1"/>
  <c r="AK206" i="15"/>
  <c r="AO205" i="1" s="1"/>
  <c r="AK205" i="15"/>
  <c r="AO204" i="1" s="1"/>
  <c r="AK204" i="15"/>
  <c r="AO203" i="1" s="1"/>
  <c r="AK187" i="15"/>
  <c r="AO187" i="1" s="1"/>
  <c r="AK183" i="15"/>
  <c r="AK182" i="15"/>
  <c r="AK181" i="15"/>
  <c r="AO181" i="1" s="1"/>
  <c r="AK180" i="15"/>
  <c r="AO180" i="1" s="1"/>
  <c r="AK179" i="15"/>
  <c r="AO179" i="1" s="1"/>
  <c r="AK173" i="15"/>
  <c r="AO173" i="1" s="1"/>
  <c r="AK169" i="15"/>
  <c r="AO169" i="1" s="1"/>
  <c r="AK168" i="15"/>
  <c r="AO168" i="1" s="1"/>
  <c r="AK167" i="15"/>
  <c r="AO167" i="1" s="1"/>
  <c r="AK166" i="15"/>
  <c r="AO166" i="1" s="1"/>
  <c r="AK165" i="15"/>
  <c r="AO165" i="1" s="1"/>
  <c r="AK164" i="15"/>
  <c r="AO164" i="1" s="1"/>
  <c r="AK157" i="15"/>
  <c r="AO157" i="1" s="1"/>
  <c r="AK155" i="15"/>
  <c r="AK154" i="15"/>
  <c r="AK153" i="15"/>
  <c r="AO153" i="1" s="1"/>
  <c r="AK152" i="15"/>
  <c r="AO152" i="1" s="1"/>
  <c r="AK151" i="15"/>
  <c r="AO151" i="1" s="1"/>
  <c r="AK142" i="15"/>
  <c r="AO140" i="1" s="1"/>
  <c r="AK141" i="15"/>
  <c r="AO139" i="1" s="1"/>
  <c r="AK139" i="15"/>
  <c r="AO137" i="1" s="1"/>
  <c r="AK138" i="15"/>
  <c r="AO136" i="1" s="1"/>
  <c r="AK131" i="15"/>
  <c r="AO129" i="1" s="1"/>
  <c r="AK130" i="15"/>
  <c r="AO128" i="1" s="1"/>
  <c r="AK129" i="15"/>
  <c r="AO127" i="1" s="1"/>
  <c r="AK128" i="15"/>
  <c r="AO126" i="1" s="1"/>
  <c r="AK125" i="15"/>
  <c r="AO123" i="1" s="1"/>
  <c r="AK124" i="15"/>
  <c r="AO122" i="1" s="1"/>
  <c r="AK123" i="15"/>
  <c r="AO121" i="1" s="1"/>
  <c r="AK122" i="15"/>
  <c r="AO120" i="1" s="1"/>
  <c r="AK121" i="15"/>
  <c r="AO119" i="1" s="1"/>
  <c r="AK157" i="1"/>
  <c r="C34" i="1"/>
  <c r="C87" i="1" s="1"/>
  <c r="C37" i="1"/>
  <c r="C90" i="1" s="1"/>
  <c r="C43" i="1"/>
  <c r="C96" i="1" s="1"/>
  <c r="C86" i="1"/>
  <c r="C89" i="1"/>
  <c r="C92" i="1"/>
  <c r="AK119" i="1"/>
  <c r="AK120" i="1"/>
  <c r="AK121" i="1"/>
  <c r="AK122" i="1"/>
  <c r="AK123" i="1"/>
  <c r="AK126" i="1"/>
  <c r="AK127" i="1"/>
  <c r="AK128" i="1"/>
  <c r="AK151" i="1"/>
  <c r="AK152" i="1"/>
  <c r="AK153" i="1"/>
  <c r="AK154" i="1"/>
  <c r="AK155" i="1"/>
  <c r="AK164" i="1"/>
  <c r="AK165" i="1"/>
  <c r="AK166" i="1"/>
  <c r="AK167" i="1"/>
  <c r="AK168" i="1"/>
  <c r="AK169" i="1"/>
  <c r="AK173" i="1"/>
  <c r="AK179" i="1"/>
  <c r="AK180" i="1"/>
  <c r="AK181" i="1"/>
  <c r="AK187" i="1"/>
  <c r="AK203" i="1"/>
  <c r="AK204" i="1"/>
  <c r="AK205" i="1"/>
  <c r="AK206" i="1"/>
  <c r="AK207" i="1"/>
  <c r="AK208" i="1"/>
  <c r="AK216" i="1"/>
  <c r="AK217" i="1"/>
  <c r="AK218" i="1"/>
  <c r="AK219" i="1"/>
  <c r="AK220" i="1"/>
  <c r="AK225" i="1"/>
  <c r="AK226" i="1"/>
  <c r="D259" i="1"/>
  <c r="D260" i="1" s="1"/>
  <c r="N262" i="1"/>
  <c r="M280" i="15"/>
  <c r="O280" i="15" s="1"/>
  <c r="M278" i="15"/>
  <c r="O278" i="15" s="1"/>
  <c r="M277" i="15"/>
  <c r="O277" i="15" s="1"/>
  <c r="M276" i="15"/>
  <c r="M282" i="15" s="1"/>
  <c r="C30" i="15"/>
  <c r="C32" i="15" s="1"/>
  <c r="U97" i="21"/>
  <c r="U93" i="21"/>
  <c r="S193" i="1"/>
  <c r="AC37" i="21"/>
  <c r="AK69" i="21"/>
  <c r="Y97" i="21"/>
  <c r="Y93" i="21"/>
  <c r="W193" i="1"/>
  <c r="AM63" i="21"/>
  <c r="U37" i="21"/>
  <c r="S197" i="1"/>
  <c r="Y53" i="21"/>
  <c r="AK21" i="21"/>
  <c r="AC97" i="21"/>
  <c r="AA197" i="1"/>
  <c r="Y85" i="21"/>
  <c r="W200" i="15"/>
  <c r="AK37" i="21"/>
  <c r="AM47" i="21"/>
  <c r="AM67" i="21"/>
  <c r="AK97" i="21"/>
  <c r="AI197" i="1"/>
  <c r="Y21" i="21"/>
  <c r="AC69" i="21"/>
  <c r="AC53" i="21"/>
  <c r="AG37" i="21"/>
  <c r="AK85" i="21"/>
  <c r="AI200" i="15"/>
  <c r="AG85" i="21"/>
  <c r="AE200" i="15"/>
  <c r="AE194" i="15"/>
  <c r="AM35" i="21"/>
  <c r="AG53" i="21"/>
  <c r="AK53" i="21"/>
  <c r="AK93" i="21"/>
  <c r="AI193" i="1"/>
  <c r="Y69" i="21"/>
  <c r="AM15" i="21"/>
  <c r="U21" i="21"/>
  <c r="U99" i="21"/>
  <c r="S199" i="1"/>
  <c r="AC93" i="21"/>
  <c r="AA193" i="1"/>
  <c r="AG21" i="21"/>
  <c r="AG93" i="21"/>
  <c r="AE193" i="1"/>
  <c r="Y37" i="21"/>
  <c r="AC85" i="21"/>
  <c r="AA200" i="15"/>
  <c r="AC21" i="21"/>
  <c r="U53" i="21"/>
  <c r="AG69" i="21"/>
  <c r="S200" i="15"/>
  <c r="U69" i="21"/>
  <c r="AM83" i="21"/>
  <c r="AM79" i="21"/>
  <c r="AA194" i="15"/>
  <c r="W197" i="1"/>
  <c r="S194" i="15"/>
  <c r="AM51" i="21"/>
  <c r="AG97" i="21"/>
  <c r="AE197" i="1"/>
  <c r="AM19" i="21"/>
  <c r="Y99" i="21"/>
  <c r="AM21" i="21"/>
  <c r="AM69" i="21"/>
  <c r="AK99" i="21"/>
  <c r="AI199" i="1"/>
  <c r="AC99" i="21"/>
  <c r="AA199" i="1"/>
  <c r="AM37" i="21"/>
  <c r="AM85" i="21"/>
  <c r="AM53" i="21"/>
  <c r="AM93" i="21"/>
  <c r="W199" i="1"/>
  <c r="AG99" i="21"/>
  <c r="AE199" i="1"/>
  <c r="AM97" i="21"/>
  <c r="AM99" i="21"/>
  <c r="W64" i="1" l="1"/>
  <c r="AK232" i="15"/>
  <c r="AE234" i="15"/>
  <c r="AK196" i="15"/>
  <c r="AK212" i="15"/>
  <c r="AO211" i="1" s="1"/>
  <c r="AK176" i="15"/>
  <c r="AI71" i="15"/>
  <c r="AK200" i="15"/>
  <c r="AK190" i="15"/>
  <c r="AK171" i="15"/>
  <c r="AO171" i="1" s="1"/>
  <c r="AI234" i="15"/>
  <c r="O276" i="15"/>
  <c r="O282" i="15" s="1"/>
  <c r="AK185" i="15"/>
  <c r="AO185" i="1" s="1"/>
  <c r="AK231" i="1"/>
  <c r="M279" i="15"/>
  <c r="O279" i="15" s="1"/>
  <c r="AA234" i="15"/>
  <c r="W234" i="15"/>
  <c r="W71" i="15"/>
  <c r="W113" i="15" s="1"/>
  <c r="AK159" i="15"/>
  <c r="AO159" i="1" s="1"/>
  <c r="AK144" i="15"/>
  <c r="AO142" i="1" s="1"/>
  <c r="AK194" i="15"/>
  <c r="AO193" i="1" s="1"/>
  <c r="AK198" i="15"/>
  <c r="AO197" i="1" s="1"/>
  <c r="AK223" i="15"/>
  <c r="AO222" i="1" s="1"/>
  <c r="S69" i="1"/>
  <c r="S111" i="1" s="1"/>
  <c r="AK222" i="1"/>
  <c r="AI113" i="15"/>
  <c r="AK190" i="1"/>
  <c r="AK195" i="1"/>
  <c r="AK193" i="1"/>
  <c r="AK199" i="1"/>
  <c r="AK176" i="1"/>
  <c r="AK142" i="1"/>
  <c r="C47" i="15"/>
  <c r="AI69" i="1"/>
  <c r="AI111" i="1" s="1"/>
  <c r="AK211" i="1"/>
  <c r="AK171" i="1"/>
  <c r="C22" i="1"/>
  <c r="C26" i="15" s="1"/>
  <c r="C78" i="15" s="1"/>
  <c r="AK197" i="1"/>
  <c r="AK159" i="1"/>
  <c r="S81" i="15"/>
  <c r="S66" i="15"/>
  <c r="AI66" i="15"/>
  <c r="AI112" i="15" s="1"/>
  <c r="AE66" i="15"/>
  <c r="AE112" i="15" s="1"/>
  <c r="AA66" i="15"/>
  <c r="AA112" i="15" s="1"/>
  <c r="W66" i="15"/>
  <c r="W112" i="15" s="1"/>
  <c r="AI57" i="15"/>
  <c r="AI105" i="15" s="1"/>
  <c r="W57" i="15"/>
  <c r="W105" i="15" s="1"/>
  <c r="S57" i="15"/>
  <c r="AE57" i="15"/>
  <c r="AE105" i="15" s="1"/>
  <c r="AA57" i="15"/>
  <c r="AA105" i="15" s="1"/>
  <c r="AA43" i="15"/>
  <c r="AA94" i="15" s="1"/>
  <c r="S43" i="15"/>
  <c r="S94" i="15" s="1"/>
  <c r="W43" i="15"/>
  <c r="W94" i="15" s="1"/>
  <c r="AI43" i="15"/>
  <c r="AI94" i="15" s="1"/>
  <c r="AE43" i="15"/>
  <c r="AE94" i="15" s="1"/>
  <c r="S71" i="15"/>
  <c r="AA71" i="15"/>
  <c r="AA113" i="15" s="1"/>
  <c r="AE62" i="15"/>
  <c r="AE110" i="15" s="1"/>
  <c r="S62" i="15"/>
  <c r="S110" i="15" s="1"/>
  <c r="AA62" i="15"/>
  <c r="AA110" i="15" s="1"/>
  <c r="AI62" i="15"/>
  <c r="AI110" i="15" s="1"/>
  <c r="W62" i="15"/>
  <c r="W110" i="15" s="1"/>
  <c r="S59" i="15"/>
  <c r="S107" i="15" s="1"/>
  <c r="W59" i="15"/>
  <c r="W107" i="15" s="1"/>
  <c r="AE59" i="15"/>
  <c r="AE107" i="15" s="1"/>
  <c r="AA59" i="15"/>
  <c r="AA107" i="15" s="1"/>
  <c r="AI59" i="15"/>
  <c r="AI107" i="15" s="1"/>
  <c r="AE47" i="15"/>
  <c r="AE98" i="15" s="1"/>
  <c r="AI47" i="15"/>
  <c r="AI98" i="15" s="1"/>
  <c r="AA47" i="15"/>
  <c r="AA98" i="15" s="1"/>
  <c r="S47" i="15"/>
  <c r="W47" i="15"/>
  <c r="W98" i="15" s="1"/>
  <c r="AE38" i="15"/>
  <c r="AE89" i="15" s="1"/>
  <c r="AI38" i="15"/>
  <c r="AI89" i="15" s="1"/>
  <c r="AA38" i="15"/>
  <c r="W38" i="15"/>
  <c r="W89" i="15" s="1"/>
  <c r="S38" i="15"/>
  <c r="AE54" i="15"/>
  <c r="AE103" i="15" s="1"/>
  <c r="AI54" i="15"/>
  <c r="AI103" i="15" s="1"/>
  <c r="AA54" i="15"/>
  <c r="AA103" i="15" s="1"/>
  <c r="S54" i="15"/>
  <c r="W54" i="15"/>
  <c r="W103" i="15" s="1"/>
  <c r="S51" i="15"/>
  <c r="S100" i="15" s="1"/>
  <c r="AE51" i="15"/>
  <c r="AE100" i="15" s="1"/>
  <c r="W51" i="15"/>
  <c r="W100" i="15" s="1"/>
  <c r="AA51" i="15"/>
  <c r="AA100" i="15" s="1"/>
  <c r="AI51" i="15"/>
  <c r="AI100" i="15" s="1"/>
  <c r="S40" i="15"/>
  <c r="AI40" i="15"/>
  <c r="AI91" i="15" s="1"/>
  <c r="AE40" i="15"/>
  <c r="AE91" i="15" s="1"/>
  <c r="AA40" i="15"/>
  <c r="AA91" i="15" s="1"/>
  <c r="W40" i="15"/>
  <c r="W91" i="15" s="1"/>
  <c r="W41" i="15"/>
  <c r="W92" i="15" s="1"/>
  <c r="AE41" i="15"/>
  <c r="AE92" i="15" s="1"/>
  <c r="AA41" i="15"/>
  <c r="AA92" i="15" s="1"/>
  <c r="S41" i="15"/>
  <c r="AI41" i="15"/>
  <c r="AI92" i="15" s="1"/>
  <c r="AA30" i="15"/>
  <c r="AA81" i="15" s="1"/>
  <c r="W30" i="15"/>
  <c r="W81" i="15" s="1"/>
  <c r="AI30" i="15"/>
  <c r="AI81" i="15" s="1"/>
  <c r="AE30" i="15"/>
  <c r="AE81" i="15" s="1"/>
  <c r="AE71" i="15"/>
  <c r="AE113" i="15" s="1"/>
  <c r="AA34" i="15"/>
  <c r="S34" i="15"/>
  <c r="W34" i="15"/>
  <c r="AE34" i="15"/>
  <c r="AI34" i="15"/>
  <c r="W60" i="15"/>
  <c r="W108" i="15" s="1"/>
  <c r="S60" i="15"/>
  <c r="AI60" i="15"/>
  <c r="AI108" i="15" s="1"/>
  <c r="AE60" i="15"/>
  <c r="AE108" i="15" s="1"/>
  <c r="AA60" i="15"/>
  <c r="AA108" i="15" s="1"/>
  <c r="AE26" i="15"/>
  <c r="AE78" i="15" s="1"/>
  <c r="AI26" i="15"/>
  <c r="AI78" i="15" s="1"/>
  <c r="AA26" i="15"/>
  <c r="AA78" i="15" s="1"/>
  <c r="W26" i="15"/>
  <c r="W78" i="15" s="1"/>
  <c r="S26" i="15"/>
  <c r="AA61" i="15"/>
  <c r="AA109" i="15" s="1"/>
  <c r="AE61" i="15"/>
  <c r="AE109" i="15" s="1"/>
  <c r="W61" i="15"/>
  <c r="W109" i="15" s="1"/>
  <c r="AI61" i="15"/>
  <c r="AI109" i="15" s="1"/>
  <c r="S61" i="15"/>
  <c r="AE58" i="15"/>
  <c r="AE106" i="15" s="1"/>
  <c r="AA58" i="15"/>
  <c r="AA106" i="15" s="1"/>
  <c r="AI58" i="15"/>
  <c r="AI106" i="15" s="1"/>
  <c r="S58" i="15"/>
  <c r="S106" i="15" s="1"/>
  <c r="W58" i="15"/>
  <c r="W106" i="15" s="1"/>
  <c r="AE44" i="15"/>
  <c r="AE95" i="15" s="1"/>
  <c r="AA44" i="15"/>
  <c r="AA95" i="15" s="1"/>
  <c r="W44" i="15"/>
  <c r="W95" i="15" s="1"/>
  <c r="S44" i="15"/>
  <c r="S95" i="15" s="1"/>
  <c r="AI44" i="15"/>
  <c r="AI95" i="15" s="1"/>
  <c r="W32" i="15"/>
  <c r="W83" i="15" s="1"/>
  <c r="S32" i="15"/>
  <c r="AI32" i="15"/>
  <c r="AI83" i="15" s="1"/>
  <c r="AA32" i="15"/>
  <c r="AA83" i="15" s="1"/>
  <c r="AE32" i="15"/>
  <c r="AE83" i="15" s="1"/>
  <c r="AA53" i="15"/>
  <c r="AA102" i="15" s="1"/>
  <c r="W53" i="15"/>
  <c r="W102" i="15" s="1"/>
  <c r="AI53" i="15"/>
  <c r="AI102" i="15" s="1"/>
  <c r="AE53" i="15"/>
  <c r="AE102" i="15" s="1"/>
  <c r="S53" i="15"/>
  <c r="AI46" i="15"/>
  <c r="AI97" i="15" s="1"/>
  <c r="W46" i="15"/>
  <c r="W97" i="15" s="1"/>
  <c r="S46" i="15"/>
  <c r="AE46" i="15"/>
  <c r="AE97" i="15" s="1"/>
  <c r="AA46" i="15"/>
  <c r="AA97" i="15" s="1"/>
  <c r="AI37" i="15"/>
  <c r="AI88" i="15" s="1"/>
  <c r="W37" i="15"/>
  <c r="W88" i="15" s="1"/>
  <c r="S37" i="15"/>
  <c r="AE37" i="15"/>
  <c r="AE88" i="15" s="1"/>
  <c r="AA37" i="15"/>
  <c r="AA88" i="15" s="1"/>
  <c r="W52" i="15"/>
  <c r="W101" i="15" s="1"/>
  <c r="S52" i="15"/>
  <c r="AI52" i="15"/>
  <c r="AI101" i="15" s="1"/>
  <c r="AE52" i="15"/>
  <c r="AE101" i="15" s="1"/>
  <c r="AA52" i="15"/>
  <c r="AA101" i="15" s="1"/>
  <c r="AK131" i="1"/>
  <c r="AA54" i="1"/>
  <c r="AA103" i="1" s="1"/>
  <c r="W54" i="1"/>
  <c r="W103" i="1" s="1"/>
  <c r="S54" i="1"/>
  <c r="S103" i="1" s="1"/>
  <c r="AI54" i="1"/>
  <c r="AI103" i="1" s="1"/>
  <c r="AE54" i="1"/>
  <c r="AE103" i="1" s="1"/>
  <c r="AA34" i="1"/>
  <c r="AA87" i="1" s="1"/>
  <c r="S34" i="1"/>
  <c r="S87" i="1" s="1"/>
  <c r="W34" i="1"/>
  <c r="W87" i="1" s="1"/>
  <c r="AI34" i="1"/>
  <c r="AI87" i="1" s="1"/>
  <c r="AE34" i="1"/>
  <c r="AE87" i="1" s="1"/>
  <c r="AI50" i="1"/>
  <c r="AI100" i="1" s="1"/>
  <c r="AE50" i="1"/>
  <c r="AE100" i="1" s="1"/>
  <c r="AA50" i="1"/>
  <c r="AA100" i="1" s="1"/>
  <c r="W50" i="1"/>
  <c r="W100" i="1" s="1"/>
  <c r="S50" i="1"/>
  <c r="S42" i="1"/>
  <c r="AE42" i="1"/>
  <c r="AE95" i="1" s="1"/>
  <c r="AI42" i="1"/>
  <c r="AI95" i="1" s="1"/>
  <c r="AA42" i="1"/>
  <c r="AA95" i="1" s="1"/>
  <c r="W42" i="1"/>
  <c r="W95" i="1" s="1"/>
  <c r="AE69" i="1"/>
  <c r="AE111" i="1" s="1"/>
  <c r="AA69" i="1"/>
  <c r="AA111" i="1" s="1"/>
  <c r="AI58" i="1"/>
  <c r="AI107" i="1" s="1"/>
  <c r="AE58" i="1"/>
  <c r="AE107" i="1" s="1"/>
  <c r="AA58" i="1"/>
  <c r="AA107" i="1" s="1"/>
  <c r="W58" i="1"/>
  <c r="W107" i="1" s="1"/>
  <c r="S58" i="1"/>
  <c r="AA43" i="1"/>
  <c r="AA96" i="1" s="1"/>
  <c r="S43" i="1"/>
  <c r="W43" i="1"/>
  <c r="W96" i="1" s="1"/>
  <c r="AI43" i="1"/>
  <c r="AI96" i="1" s="1"/>
  <c r="AE43" i="1"/>
  <c r="AE96" i="1" s="1"/>
  <c r="W28" i="1"/>
  <c r="W81" i="1" s="1"/>
  <c r="AE28" i="1"/>
  <c r="AE81" i="1" s="1"/>
  <c r="AA28" i="1"/>
  <c r="AA81" i="1" s="1"/>
  <c r="S28" i="1"/>
  <c r="S81" i="1" s="1"/>
  <c r="AI28" i="1"/>
  <c r="AI81" i="1" s="1"/>
  <c r="AI39" i="1"/>
  <c r="AI92" i="1" s="1"/>
  <c r="AE39" i="1"/>
  <c r="AE92" i="1" s="1"/>
  <c r="AA39" i="1"/>
  <c r="AA92" i="1" s="1"/>
  <c r="S39" i="1"/>
  <c r="S92" i="1" s="1"/>
  <c r="W39" i="1"/>
  <c r="C28" i="1"/>
  <c r="W69" i="1"/>
  <c r="AA89" i="15"/>
  <c r="C93" i="1"/>
  <c r="S22" i="1"/>
  <c r="S76" i="1" s="1"/>
  <c r="W22" i="1"/>
  <c r="AI22" i="1"/>
  <c r="AI76" i="1" s="1"/>
  <c r="AE22" i="1"/>
  <c r="AE76" i="1" s="1"/>
  <c r="AA22" i="1"/>
  <c r="AA76" i="1" s="1"/>
  <c r="AA49" i="1"/>
  <c r="AA99" i="1" s="1"/>
  <c r="W49" i="1"/>
  <c r="W99" i="1" s="1"/>
  <c r="S49" i="1"/>
  <c r="AI49" i="1"/>
  <c r="AI99" i="1" s="1"/>
  <c r="AE49" i="1"/>
  <c r="AE99" i="1" s="1"/>
  <c r="S36" i="1"/>
  <c r="S89" i="1" s="1"/>
  <c r="AE36" i="1"/>
  <c r="AE89" i="1" s="1"/>
  <c r="AA36" i="1"/>
  <c r="AA89" i="1" s="1"/>
  <c r="AI36" i="1"/>
  <c r="AI89" i="1" s="1"/>
  <c r="W36" i="1"/>
  <c r="W89" i="1" s="1"/>
  <c r="AA40" i="1"/>
  <c r="AA93" i="1" s="1"/>
  <c r="W40" i="1"/>
  <c r="W93" i="1" s="1"/>
  <c r="AI40" i="1"/>
  <c r="AI93" i="1" s="1"/>
  <c r="S40" i="1"/>
  <c r="AE40" i="1"/>
  <c r="AE93" i="1" s="1"/>
  <c r="S56" i="1"/>
  <c r="AI56" i="1"/>
  <c r="AI105" i="1" s="1"/>
  <c r="AE56" i="1"/>
  <c r="AE105" i="1" s="1"/>
  <c r="AA56" i="1"/>
  <c r="AA105" i="1" s="1"/>
  <c r="W56" i="1"/>
  <c r="W105" i="1" s="1"/>
  <c r="AI51" i="1"/>
  <c r="AI101" i="1" s="1"/>
  <c r="S51" i="1"/>
  <c r="AE51" i="1"/>
  <c r="AE101" i="1" s="1"/>
  <c r="AA51" i="1"/>
  <c r="AA101" i="1" s="1"/>
  <c r="W51" i="1"/>
  <c r="W101" i="1" s="1"/>
  <c r="S48" i="1"/>
  <c r="AI48" i="1"/>
  <c r="AI98" i="1" s="1"/>
  <c r="AE48" i="1"/>
  <c r="AE98" i="1" s="1"/>
  <c r="W48" i="1"/>
  <c r="W98" i="1" s="1"/>
  <c r="AA48" i="1"/>
  <c r="AA98" i="1" s="1"/>
  <c r="AI26" i="1"/>
  <c r="AI79" i="1" s="1"/>
  <c r="AE26" i="1"/>
  <c r="AA26" i="1"/>
  <c r="AA79" i="1" s="1"/>
  <c r="W26" i="1"/>
  <c r="W79" i="1" s="1"/>
  <c r="S26" i="1"/>
  <c r="S79" i="1" s="1"/>
  <c r="AA57" i="1"/>
  <c r="AA106" i="1" s="1"/>
  <c r="W57" i="1"/>
  <c r="W106" i="1" s="1"/>
  <c r="AI57" i="1"/>
  <c r="AI106" i="1" s="1"/>
  <c r="AE57" i="1"/>
  <c r="AE106" i="1" s="1"/>
  <c r="S57" i="1"/>
  <c r="S33" i="1"/>
  <c r="S86" i="1" s="1"/>
  <c r="AE33" i="1"/>
  <c r="AE86" i="1" s="1"/>
  <c r="AI33" i="1"/>
  <c r="AI86" i="1" s="1"/>
  <c r="AA33" i="1"/>
  <c r="AA86" i="1" s="1"/>
  <c r="W33" i="1"/>
  <c r="W86" i="1" s="1"/>
  <c r="W30" i="1"/>
  <c r="W83" i="1" s="1"/>
  <c r="AA30" i="1"/>
  <c r="AA83" i="1" s="1"/>
  <c r="S30" i="1"/>
  <c r="AE30" i="1"/>
  <c r="AE83" i="1" s="1"/>
  <c r="AI30" i="1"/>
  <c r="AI83" i="1" s="1"/>
  <c r="AI59" i="1"/>
  <c r="AI108" i="1" s="1"/>
  <c r="S59" i="1"/>
  <c r="AE59" i="1"/>
  <c r="AE108" i="1" s="1"/>
  <c r="AA59" i="1"/>
  <c r="AA108" i="1" s="1"/>
  <c r="W59" i="1"/>
  <c r="W108" i="1" s="1"/>
  <c r="AI55" i="1"/>
  <c r="AI104" i="1" s="1"/>
  <c r="S55" i="1"/>
  <c r="AE55" i="1"/>
  <c r="AE104" i="1" s="1"/>
  <c r="AA55" i="1"/>
  <c r="AA104" i="1" s="1"/>
  <c r="W55" i="1"/>
  <c r="W104" i="1" s="1"/>
  <c r="AI37" i="1"/>
  <c r="AI90" i="1" s="1"/>
  <c r="AA37" i="1"/>
  <c r="AA90" i="1" s="1"/>
  <c r="W37" i="1"/>
  <c r="W90" i="1" s="1"/>
  <c r="S37" i="1"/>
  <c r="AE37" i="1"/>
  <c r="AE90" i="1" s="1"/>
  <c r="AI21" i="1"/>
  <c r="AI75" i="1" s="1"/>
  <c r="AE21" i="1"/>
  <c r="AE75" i="1" s="1"/>
  <c r="AA21" i="1"/>
  <c r="AA75" i="1" s="1"/>
  <c r="W21" i="1"/>
  <c r="W75" i="1" s="1"/>
  <c r="S78" i="15"/>
  <c r="AE85" i="15"/>
  <c r="AI85" i="15"/>
  <c r="S85" i="15"/>
  <c r="AA85" i="15"/>
  <c r="C81" i="15"/>
  <c r="C83" i="15" s="1"/>
  <c r="AK185" i="1"/>
  <c r="AA25" i="15"/>
  <c r="AI25" i="15"/>
  <c r="W25" i="15"/>
  <c r="AE25" i="15"/>
  <c r="C97" i="15"/>
  <c r="C41" i="15"/>
  <c r="C92" i="15" s="1"/>
  <c r="AA64" i="1"/>
  <c r="AA110" i="1" s="1"/>
  <c r="AI64" i="1"/>
  <c r="AI110" i="1" s="1"/>
  <c r="W110" i="1"/>
  <c r="AE64" i="1"/>
  <c r="AE110" i="1" s="1"/>
  <c r="S64" i="1"/>
  <c r="C75" i="1"/>
  <c r="C38" i="15"/>
  <c r="C89" i="15" s="1"/>
  <c r="C98" i="15"/>
  <c r="AO231" i="1" l="1"/>
  <c r="AO228" i="1"/>
  <c r="AK234" i="15"/>
  <c r="AO233" i="1" s="1"/>
  <c r="AO195" i="1"/>
  <c r="AK233" i="1"/>
  <c r="AK53" i="15"/>
  <c r="AO50" i="1" s="1"/>
  <c r="AK41" i="15"/>
  <c r="AO37" i="1" s="1"/>
  <c r="AK26" i="15"/>
  <c r="C76" i="1"/>
  <c r="AK89" i="1"/>
  <c r="AK94" i="15"/>
  <c r="AO92" i="1" s="1"/>
  <c r="AK21" i="1"/>
  <c r="S75" i="1"/>
  <c r="AK75" i="1" s="1"/>
  <c r="AK103" i="1"/>
  <c r="AK26" i="1"/>
  <c r="AK81" i="15"/>
  <c r="AO79" i="1" s="1"/>
  <c r="AK107" i="15"/>
  <c r="AO105" i="1" s="1"/>
  <c r="AK51" i="15"/>
  <c r="AO48" i="1" s="1"/>
  <c r="AK38" i="15"/>
  <c r="AO34" i="1" s="1"/>
  <c r="S89" i="15"/>
  <c r="AK89" i="15" s="1"/>
  <c r="AO87" i="1" s="1"/>
  <c r="S98" i="15"/>
  <c r="AK98" i="15" s="1"/>
  <c r="AO96" i="1" s="1"/>
  <c r="AK47" i="15"/>
  <c r="AO43" i="1" s="1"/>
  <c r="AK62" i="15"/>
  <c r="AO59" i="1" s="1"/>
  <c r="AK66" i="15"/>
  <c r="AO64" i="1" s="1"/>
  <c r="AK78" i="15"/>
  <c r="AO76" i="1" s="1"/>
  <c r="S83" i="15"/>
  <c r="AK83" i="15" s="1"/>
  <c r="AO81" i="1" s="1"/>
  <c r="AK32" i="15"/>
  <c r="AO28" i="1" s="1"/>
  <c r="AK40" i="15"/>
  <c r="AO36" i="1" s="1"/>
  <c r="S102" i="15"/>
  <c r="AK102" i="15" s="1"/>
  <c r="AO100" i="1" s="1"/>
  <c r="AK46" i="15"/>
  <c r="AO42" i="1" s="1"/>
  <c r="S97" i="15"/>
  <c r="AK97" i="15" s="1"/>
  <c r="AO95" i="1" s="1"/>
  <c r="S105" i="15"/>
  <c r="AK105" i="15" s="1"/>
  <c r="AO103" i="1" s="1"/>
  <c r="AK57" i="15"/>
  <c r="AO54" i="1" s="1"/>
  <c r="S91" i="15"/>
  <c r="AK91" i="15" s="1"/>
  <c r="AO89" i="1" s="1"/>
  <c r="S88" i="15"/>
  <c r="AK88" i="15" s="1"/>
  <c r="AO86" i="1" s="1"/>
  <c r="AK37" i="15"/>
  <c r="AO33" i="1" s="1"/>
  <c r="AK58" i="15"/>
  <c r="AO55" i="1" s="1"/>
  <c r="AK60" i="15"/>
  <c r="AO57" i="1" s="1"/>
  <c r="S108" i="15"/>
  <c r="AK108" i="15" s="1"/>
  <c r="AO106" i="1" s="1"/>
  <c r="S113" i="15"/>
  <c r="AK113" i="15" s="1"/>
  <c r="AO111" i="1" s="1"/>
  <c r="AK71" i="15"/>
  <c r="AO69" i="1" s="1"/>
  <c r="S101" i="15"/>
  <c r="AK101" i="15" s="1"/>
  <c r="AO99" i="1" s="1"/>
  <c r="AK52" i="15"/>
  <c r="AO49" i="1" s="1"/>
  <c r="AK61" i="15"/>
  <c r="AO58" i="1" s="1"/>
  <c r="AK106" i="15"/>
  <c r="AO104" i="1" s="1"/>
  <c r="AK34" i="15"/>
  <c r="AK54" i="15"/>
  <c r="AO51" i="1" s="1"/>
  <c r="AK59" i="15"/>
  <c r="AO56" i="1" s="1"/>
  <c r="S103" i="15"/>
  <c r="AK103" i="15" s="1"/>
  <c r="AO101" i="1" s="1"/>
  <c r="S109" i="15"/>
  <c r="AK109" i="15" s="1"/>
  <c r="AO107" i="1" s="1"/>
  <c r="S112" i="15"/>
  <c r="AK112" i="15" s="1"/>
  <c r="AO110" i="1" s="1"/>
  <c r="S92" i="15"/>
  <c r="AK92" i="15" s="1"/>
  <c r="AO90" i="1" s="1"/>
  <c r="AK44" i="15"/>
  <c r="AO40" i="1" s="1"/>
  <c r="AK30" i="15"/>
  <c r="AO26" i="1" s="1"/>
  <c r="AK43" i="15"/>
  <c r="AO39" i="1" s="1"/>
  <c r="AK55" i="1"/>
  <c r="S104" i="1"/>
  <c r="AK104" i="1" s="1"/>
  <c r="S93" i="1"/>
  <c r="AK93" i="1" s="1"/>
  <c r="AK40" i="1"/>
  <c r="AK54" i="1"/>
  <c r="AK81" i="1"/>
  <c r="AK110" i="15"/>
  <c r="AO108" i="1" s="1"/>
  <c r="AK69" i="1"/>
  <c r="W111" i="1"/>
  <c r="AK111" i="1" s="1"/>
  <c r="S107" i="1"/>
  <c r="AK107" i="1" s="1"/>
  <c r="AK58" i="1"/>
  <c r="S95" i="1"/>
  <c r="AK95" i="1" s="1"/>
  <c r="AK42" i="1"/>
  <c r="S98" i="1"/>
  <c r="AK98" i="1" s="1"/>
  <c r="AK48" i="1"/>
  <c r="AE79" i="1"/>
  <c r="AE113" i="1" s="1"/>
  <c r="S96" i="1"/>
  <c r="AK96" i="1" s="1"/>
  <c r="AK43" i="1"/>
  <c r="AK87" i="1"/>
  <c r="AK85" i="15"/>
  <c r="AO83" i="1" s="1"/>
  <c r="AK57" i="1"/>
  <c r="S106" i="1"/>
  <c r="AK106" i="1" s="1"/>
  <c r="S101" i="1"/>
  <c r="AK101" i="1" s="1"/>
  <c r="AK51" i="1"/>
  <c r="AK56" i="1"/>
  <c r="S105" i="1"/>
  <c r="AK105" i="1" s="1"/>
  <c r="S100" i="1"/>
  <c r="AK100" i="1" s="1"/>
  <c r="AK50" i="1"/>
  <c r="AK28" i="1"/>
  <c r="AK64" i="1"/>
  <c r="AK36" i="1"/>
  <c r="AK34" i="1"/>
  <c r="AK59" i="1"/>
  <c r="S108" i="1"/>
  <c r="AK108" i="1" s="1"/>
  <c r="AK49" i="1"/>
  <c r="S99" i="1"/>
  <c r="AK99" i="1" s="1"/>
  <c r="AK95" i="15"/>
  <c r="AO93" i="1" s="1"/>
  <c r="AK100" i="15"/>
  <c r="AO98" i="1" s="1"/>
  <c r="W77" i="15"/>
  <c r="W115" i="15" s="1"/>
  <c r="W73" i="15"/>
  <c r="AE73" i="15"/>
  <c r="AE77" i="15"/>
  <c r="AE115" i="15" s="1"/>
  <c r="AI77" i="15"/>
  <c r="AI115" i="15" s="1"/>
  <c r="AI73" i="15"/>
  <c r="AK25" i="15"/>
  <c r="S77" i="15"/>
  <c r="S73" i="15"/>
  <c r="AA77" i="15"/>
  <c r="AA115" i="15" s="1"/>
  <c r="AA73" i="15"/>
  <c r="AI113" i="1"/>
  <c r="AK33" i="1"/>
  <c r="AK30" i="1"/>
  <c r="S83" i="1"/>
  <c r="AK83" i="1" s="1"/>
  <c r="AK86" i="1"/>
  <c r="AK39" i="1"/>
  <c r="W92" i="1"/>
  <c r="AK92" i="1" s="1"/>
  <c r="AA71" i="1"/>
  <c r="AA113" i="1"/>
  <c r="AK37" i="1"/>
  <c r="S90" i="1"/>
  <c r="AK90" i="1" s="1"/>
  <c r="AE71" i="1"/>
  <c r="AI71" i="1"/>
  <c r="S110" i="1"/>
  <c r="AK110" i="1" s="1"/>
  <c r="S71" i="1"/>
  <c r="W76" i="1"/>
  <c r="W71" i="1"/>
  <c r="AK22" i="1"/>
  <c r="AK79" i="1" l="1"/>
  <c r="W113" i="1"/>
  <c r="W115" i="1" s="1"/>
  <c r="W235" i="1" s="1"/>
  <c r="W237" i="1" s="1"/>
  <c r="M257" i="1" s="1"/>
  <c r="O257" i="1" s="1"/>
  <c r="S115" i="15"/>
  <c r="AK115" i="15" s="1"/>
  <c r="AO113" i="1" s="1"/>
  <c r="AE115" i="1"/>
  <c r="AE235" i="1" s="1"/>
  <c r="AE286" i="15" s="1"/>
  <c r="AI115" i="1"/>
  <c r="AI235" i="1" s="1"/>
  <c r="AI286" i="15" s="1"/>
  <c r="AE117" i="15"/>
  <c r="AE236" i="15" s="1"/>
  <c r="AE238" i="15" s="1"/>
  <c r="W117" i="15"/>
  <c r="W236" i="15" s="1"/>
  <c r="W238" i="15" s="1"/>
  <c r="AI117" i="15"/>
  <c r="AI236" i="15" s="1"/>
  <c r="AI238" i="15" s="1"/>
  <c r="AI244" i="15" s="1"/>
  <c r="AA117" i="15"/>
  <c r="AA236" i="15" s="1"/>
  <c r="AA238" i="15" s="1"/>
  <c r="AA244" i="15" s="1"/>
  <c r="AK73" i="15"/>
  <c r="AO71" i="1" s="1"/>
  <c r="AK77" i="15"/>
  <c r="AO75" i="1" s="1"/>
  <c r="S113" i="1"/>
  <c r="S115" i="1" s="1"/>
  <c r="S235" i="1" s="1"/>
  <c r="S237" i="1" s="1"/>
  <c r="AA115" i="1"/>
  <c r="AA235" i="1" s="1"/>
  <c r="AA286" i="15" s="1"/>
  <c r="AK71" i="1"/>
  <c r="AK76" i="1"/>
  <c r="W242" i="15" l="1"/>
  <c r="W244" i="15"/>
  <c r="AE240" i="15"/>
  <c r="AE244" i="15"/>
  <c r="S117" i="15"/>
  <c r="S236" i="15" s="1"/>
  <c r="AE237" i="1"/>
  <c r="AE241" i="1" s="1"/>
  <c r="AE292" i="15" s="1"/>
  <c r="AI237" i="1"/>
  <c r="M260" i="1" s="1"/>
  <c r="O260" i="1" s="1"/>
  <c r="AE300" i="15"/>
  <c r="AE242" i="15"/>
  <c r="M258" i="15"/>
  <c r="O258" i="15" s="1"/>
  <c r="W240" i="15"/>
  <c r="AI300" i="15"/>
  <c r="M259" i="15"/>
  <c r="AA242" i="15"/>
  <c r="AA308" i="15" s="1"/>
  <c r="AA240" i="15"/>
  <c r="AA300" i="15"/>
  <c r="AI242" i="15"/>
  <c r="M261" i="15"/>
  <c r="O261" i="15" s="1"/>
  <c r="AI240" i="15"/>
  <c r="AA237" i="1"/>
  <c r="AA243" i="1" s="1"/>
  <c r="AA294" i="15" s="1"/>
  <c r="AK113" i="1"/>
  <c r="AK115" i="1"/>
  <c r="W288" i="15"/>
  <c r="W290" i="15" s="1"/>
  <c r="W241" i="1"/>
  <c r="W292" i="15" s="1"/>
  <c r="W239" i="1"/>
  <c r="W243" i="1"/>
  <c r="W294" i="15" s="1"/>
  <c r="W286" i="15"/>
  <c r="W300" i="15" s="1"/>
  <c r="S286" i="15"/>
  <c r="AK235" i="1"/>
  <c r="S243" i="1"/>
  <c r="M256" i="1"/>
  <c r="S288" i="15"/>
  <c r="S241" i="1"/>
  <c r="S239" i="1"/>
  <c r="W246" i="15" l="1"/>
  <c r="AE308" i="15"/>
  <c r="S238" i="15"/>
  <c r="M257" i="15" s="1"/>
  <c r="W308" i="15"/>
  <c r="AK236" i="15"/>
  <c r="AO235" i="1" s="1"/>
  <c r="AK117" i="15"/>
  <c r="AO115" i="1" s="1"/>
  <c r="S300" i="15"/>
  <c r="AK300" i="15" s="1"/>
  <c r="AE246" i="15"/>
  <c r="AI241" i="1"/>
  <c r="AI292" i="15" s="1"/>
  <c r="AI239" i="1"/>
  <c r="AI288" i="15"/>
  <c r="AI302" i="15" s="1"/>
  <c r="AI304" i="15" s="1"/>
  <c r="AE288" i="15"/>
  <c r="AE302" i="15" s="1"/>
  <c r="AE304" i="15" s="1"/>
  <c r="AE243" i="1"/>
  <c r="AE294" i="15" s="1"/>
  <c r="AE306" i="15" s="1"/>
  <c r="AE239" i="1"/>
  <c r="AI243" i="1"/>
  <c r="AI294" i="15" s="1"/>
  <c r="AA288" i="15"/>
  <c r="AK237" i="1"/>
  <c r="AA239" i="1"/>
  <c r="AA241" i="1"/>
  <c r="AA245" i="1" s="1"/>
  <c r="AA296" i="15" s="1"/>
  <c r="M258" i="1"/>
  <c r="O258" i="1" s="1"/>
  <c r="AA246" i="15"/>
  <c r="AI308" i="15"/>
  <c r="O259" i="15"/>
  <c r="M260" i="15"/>
  <c r="O260" i="15" s="1"/>
  <c r="W302" i="15"/>
  <c r="W304" i="15" s="1"/>
  <c r="W306" i="15"/>
  <c r="W245" i="1"/>
  <c r="W296" i="15" s="1"/>
  <c r="S240" i="15"/>
  <c r="AK240" i="15" s="1"/>
  <c r="AK286" i="15"/>
  <c r="O256" i="1"/>
  <c r="S294" i="15"/>
  <c r="S292" i="15"/>
  <c r="S245" i="1"/>
  <c r="S290" i="15"/>
  <c r="AK238" i="15" l="1"/>
  <c r="AO237" i="1" s="1"/>
  <c r="W310" i="15"/>
  <c r="S242" i="15"/>
  <c r="AK242" i="15" s="1"/>
  <c r="AO241" i="1" s="1"/>
  <c r="S244" i="15"/>
  <c r="S302" i="15"/>
  <c r="S304" i="15" s="1"/>
  <c r="AK239" i="1"/>
  <c r="AE245" i="1"/>
  <c r="AE296" i="15" s="1"/>
  <c r="AE310" i="15" s="1"/>
  <c r="AI290" i="15"/>
  <c r="AE290" i="15"/>
  <c r="AK288" i="15"/>
  <c r="AI306" i="15"/>
  <c r="AA290" i="15"/>
  <c r="AK243" i="1"/>
  <c r="AK294" i="15" s="1"/>
  <c r="AA302" i="15"/>
  <c r="AA304" i="15" s="1"/>
  <c r="AI245" i="1"/>
  <c r="AI296" i="15" s="1"/>
  <c r="AA310" i="15"/>
  <c r="AK241" i="1"/>
  <c r="M259" i="1"/>
  <c r="O259" i="1" s="1"/>
  <c r="O262" i="1" s="1"/>
  <c r="AA292" i="15"/>
  <c r="AA306" i="15" s="1"/>
  <c r="AI246" i="15"/>
  <c r="M263" i="15"/>
  <c r="O257" i="15"/>
  <c r="O263" i="15" s="1"/>
  <c r="S306" i="15"/>
  <c r="S296" i="15"/>
  <c r="S246" i="15" l="1"/>
  <c r="AK246" i="15" s="1"/>
  <c r="AO245" i="1" s="1"/>
  <c r="AK290" i="15"/>
  <c r="M262" i="1"/>
  <c r="AI310" i="15"/>
  <c r="AK245" i="1"/>
  <c r="S9" i="1" s="1"/>
  <c r="AK302" i="15"/>
  <c r="AK304" i="15"/>
  <c r="AK292" i="15"/>
  <c r="AK306" i="15"/>
  <c r="S308" i="15"/>
  <c r="AK308" i="15" s="1"/>
  <c r="AK244" i="15"/>
  <c r="AO243" i="1" s="1"/>
  <c r="AK296" i="15"/>
  <c r="S310" i="15" l="1"/>
  <c r="AK310" i="15" s="1"/>
</calcChain>
</file>

<file path=xl/sharedStrings.xml><?xml version="1.0" encoding="utf-8"?>
<sst xmlns="http://schemas.openxmlformats.org/spreadsheetml/2006/main" count="2158" uniqueCount="666">
  <si>
    <t>COST MATCH TOTALS</t>
  </si>
  <si>
    <t>CSULB PI/PD:</t>
  </si>
  <si>
    <t>Dept. &amp; College:</t>
  </si>
  <si>
    <t>Project Title:</t>
  </si>
  <si>
    <t>CSULB Sponsor:</t>
  </si>
  <si>
    <t>Flow through Agency:</t>
  </si>
  <si>
    <t>Project Periods:</t>
  </si>
  <si>
    <t xml:space="preserve"> </t>
  </si>
  <si>
    <t>Project Period Date</t>
  </si>
  <si>
    <t>Annual Salary</t>
  </si>
  <si>
    <t xml:space="preserve">Effort </t>
  </si>
  <si>
    <t>Year 1</t>
  </si>
  <si>
    <t>Year 2</t>
  </si>
  <si>
    <t>Year 3</t>
  </si>
  <si>
    <t>Year 4</t>
  </si>
  <si>
    <t>Year 5</t>
  </si>
  <si>
    <t>Total</t>
  </si>
  <si>
    <t>Role</t>
  </si>
  <si>
    <t xml:space="preserve">Name: </t>
  </si>
  <si>
    <t>PI/PD:</t>
  </si>
  <si>
    <t>Mo</t>
  </si>
  <si>
    <t>*</t>
  </si>
  <si>
    <t>Insert Name</t>
  </si>
  <si>
    <t>Add'l Pay</t>
  </si>
  <si>
    <t>1.</t>
  </si>
  <si>
    <t>Co-I/PI:</t>
  </si>
  <si>
    <t>2.</t>
  </si>
  <si>
    <t>3.</t>
  </si>
  <si>
    <t>4.</t>
  </si>
  <si>
    <t>Base Rate</t>
  </si>
  <si>
    <t>TBD</t>
  </si>
  <si>
    <t>*Current Foundation Salary Rates Located in TAB below</t>
  </si>
  <si>
    <t>5.</t>
  </si>
  <si>
    <t>6.</t>
  </si>
  <si>
    <t xml:space="preserve">Pay Rate: </t>
  </si>
  <si>
    <t>Graduate Student(s)</t>
  </si>
  <si>
    <t>Number of Students:</t>
  </si>
  <si>
    <t>FDN &lt;50%                                                                                                                                                                                                                                                                                                                                                                                                                  TB or temp</t>
  </si>
  <si>
    <t>Total Student Hrs.:</t>
  </si>
  <si>
    <t>Undergraduate Student(s)</t>
  </si>
  <si>
    <t>A &amp; B. Salary TOTAL:</t>
  </si>
  <si>
    <t>C. FRINGE BENEFITS</t>
  </si>
  <si>
    <t>Reimbursed</t>
  </si>
  <si>
    <t>FDN &lt;50% TB or temp</t>
  </si>
  <si>
    <t xml:space="preserve"> C. Fringe Benefits TOTAL: </t>
  </si>
  <si>
    <t>Section A, B, C. (Salaries &amp; Fringe Benefits) TOTAL:</t>
  </si>
  <si>
    <t>(1)</t>
  </si>
  <si>
    <t>(2)</t>
  </si>
  <si>
    <t>(3)</t>
  </si>
  <si>
    <t>(4)</t>
  </si>
  <si>
    <t>(5)</t>
  </si>
  <si>
    <t>Insurance Fees:</t>
  </si>
  <si>
    <t xml:space="preserve">Vendor Sales Tax: </t>
  </si>
  <si>
    <t xml:space="preserve"> D. Equipment TOTAL:</t>
  </si>
  <si>
    <t>https://www.travel.dod.mil/Travel-Transportation-Rates/Per-Diem/Per-Diem-Rate-Lookup/</t>
  </si>
  <si>
    <t>Domestic (Air/Hotel/Transportation):</t>
  </si>
  <si>
    <t>Domestic (Mileage):</t>
  </si>
  <si>
    <t>***</t>
  </si>
  <si>
    <t>E. Travel TOTAL:</t>
  </si>
  <si>
    <t xml:space="preserve">Estimate # of Participant(s): </t>
  </si>
  <si>
    <t>Type of Student(s):</t>
  </si>
  <si>
    <t>e.g, Undergrad / Graduate</t>
  </si>
  <si>
    <t xml:space="preserve">Tuition Fees (Scholarship): </t>
  </si>
  <si>
    <t>Travel:</t>
  </si>
  <si>
    <t>Subsistence Allowance:</t>
  </si>
  <si>
    <t xml:space="preserve">Other: </t>
  </si>
  <si>
    <t>F. Participant Support TOTAL:</t>
  </si>
  <si>
    <t>G1.</t>
  </si>
  <si>
    <t xml:space="preserve">Materials and Supplies: </t>
  </si>
  <si>
    <t>G1. Materials &amp; Supplies TOTAL:</t>
  </si>
  <si>
    <t>G2.</t>
  </si>
  <si>
    <t>Publication(s):</t>
  </si>
  <si>
    <t>G2. Publicaiton(s) TOTAL:</t>
  </si>
  <si>
    <t>G3.</t>
  </si>
  <si>
    <t>4.)</t>
  </si>
  <si>
    <t>5.)</t>
  </si>
  <si>
    <t xml:space="preserve"> G3. Consultant TOTAL:</t>
  </si>
  <si>
    <t xml:space="preserve">(IT related services, contracts, or IT staff expenditures (internal/external) </t>
  </si>
  <si>
    <t>G4.</t>
  </si>
  <si>
    <t xml:space="preserve"> G4. Computing Services TOTAL:</t>
  </si>
  <si>
    <t>G5.</t>
  </si>
  <si>
    <t>Direct Costs:</t>
  </si>
  <si>
    <t xml:space="preserve">Indirect Cost Base (MTDC/TDC): </t>
  </si>
  <si>
    <t xml:space="preserve"> Total Indirect Costs (F&amp;A):</t>
  </si>
  <si>
    <t xml:space="preserve"> G5. Subaward/Consortium TOTAL:</t>
  </si>
  <si>
    <t>G6.</t>
  </si>
  <si>
    <t>7.</t>
  </si>
  <si>
    <t>G7.</t>
  </si>
  <si>
    <t>G7. Participant Incentives TOTAL:</t>
  </si>
  <si>
    <t>G8.</t>
  </si>
  <si>
    <t xml:space="preserve"> SECTION G.  TOTAL:</t>
  </si>
  <si>
    <t>H.</t>
  </si>
  <si>
    <t xml:space="preserve">I. </t>
  </si>
  <si>
    <t>F &amp; A</t>
  </si>
  <si>
    <t>J.</t>
  </si>
  <si>
    <t>L.</t>
  </si>
  <si>
    <t xml:space="preserve">TOTAL DIRECT &amp; INDIRECT COSTS: </t>
  </si>
  <si>
    <t>For Internal Use Only</t>
  </si>
  <si>
    <t>F&amp;A Not Allowed By Sponsor</t>
  </si>
  <si>
    <t>F&amp;A %</t>
  </si>
  <si>
    <t xml:space="preserve">Grant MTDC                       </t>
  </si>
  <si>
    <t>Foregone F&amp;A</t>
  </si>
  <si>
    <t>Totals</t>
  </si>
  <si>
    <t>Cost Share/Match Supported by:</t>
  </si>
  <si>
    <t xml:space="preserve">PI/PD: </t>
  </si>
  <si>
    <t>Section A &amp; B. Salary TOTAL:</t>
  </si>
  <si>
    <t xml:space="preserve">Section C. Fringe Benefits TOTAL: </t>
  </si>
  <si>
    <t>Section D. Equipment TOTAL:</t>
  </si>
  <si>
    <t>Section E. Travel TOTAL:</t>
  </si>
  <si>
    <t>Section F. Participant Support TOTAL:</t>
  </si>
  <si>
    <t>G2. Publication(s) TOTAL:</t>
  </si>
  <si>
    <t>G3. Consultant TOTAL:</t>
  </si>
  <si>
    <t xml:space="preserve">  Total Direct Costs:</t>
  </si>
  <si>
    <t>MTDC:</t>
  </si>
  <si>
    <t>Total Indirect Costs (F&amp;A):</t>
  </si>
  <si>
    <t xml:space="preserve"> G6. Other  TOTAL:</t>
  </si>
  <si>
    <t>I.</t>
  </si>
  <si>
    <t xml:space="preserve"> TOTAL INDIRECT COSTS (F&amp;A):</t>
  </si>
  <si>
    <t>K.</t>
  </si>
  <si>
    <t>PROPOSAL BUDGET WORKSHEET</t>
  </si>
  <si>
    <t>COMBINED WORKSHEETS TOTALS (Budget &amp; Cost Match Budgets)</t>
  </si>
  <si>
    <t>SUBAWARDEE #1:</t>
  </si>
  <si>
    <t>a.</t>
  </si>
  <si>
    <t>b.</t>
  </si>
  <si>
    <t xml:space="preserve"> Indirect Cost (F&amp;A)</t>
  </si>
  <si>
    <t>Total Costs (Direct + Indirect)</t>
  </si>
  <si>
    <t>SUBAWARDEE #2:</t>
  </si>
  <si>
    <t>SUBAWARDEE #3:</t>
  </si>
  <si>
    <t>SUBAWARDEE #4:</t>
  </si>
  <si>
    <t xml:space="preserve">Amount NOT Subject to CSULB F&amp;A Charges: </t>
  </si>
  <si>
    <t>Indirect Costs (F&amp;A):</t>
  </si>
  <si>
    <t xml:space="preserve">Total Costs (Direct + Indirect): </t>
  </si>
  <si>
    <t>Date and Minimum Wage for Employers with 26 Employees or More</t>
  </si>
  <si>
    <t>January 1, 2020</t>
  </si>
  <si>
    <t xml:space="preserve">   $13.00/hour  </t>
  </si>
  <si>
    <r>
      <rPr>
        <b/>
        <u/>
        <sz val="10"/>
        <rFont val="Arial"/>
        <family val="2"/>
      </rPr>
      <t>Participant Incentives:</t>
    </r>
    <r>
      <rPr>
        <sz val="10"/>
        <rFont val="Arial"/>
        <family val="2"/>
      </rPr>
      <t xml:space="preserve"> </t>
    </r>
  </si>
  <si>
    <t>Participants can receive incentives in the form of cash or cards not to exceed $599 (per year). However, incentives disbursed to students have to be reported to financial aid unless an exemption is requested and granted for certain activities. All incentives given to faculty and staff must be reported.</t>
  </si>
  <si>
    <t>Research Foundation Employees</t>
  </si>
  <si>
    <t>CSULB Employees (Reimbursed)</t>
  </si>
  <si>
    <r>
      <t xml:space="preserve">Temporary </t>
    </r>
    <r>
      <rPr>
        <i/>
        <sz val="11"/>
        <color indexed="8"/>
        <rFont val="Calibri"/>
        <family val="2"/>
      </rPr>
      <t>&amp;</t>
    </r>
    <r>
      <rPr>
        <b/>
        <i/>
        <sz val="11"/>
        <color indexed="8"/>
        <rFont val="Calibri"/>
        <family val="2"/>
      </rPr>
      <t xml:space="preserve"> </t>
    </r>
    <r>
      <rPr>
        <b/>
        <sz val="11"/>
        <color indexed="8"/>
        <rFont val="Calibri"/>
        <family val="2"/>
      </rPr>
      <t xml:space="preserve">                                                                                                                                                                                                                                                                                                                                                                                                                                     Student                                                                                                                                                                                                                                                                                                                                                                                                                                                 Non-Benefitted</t>
    </r>
  </si>
  <si>
    <t>Part Time/Short Hour (PTR/SHR) Benefitted</t>
  </si>
  <si>
    <t xml:space="preserve">Full Time Regular (FTR) Benefitted                                                                                                                                                                                                                                                                                                                                                                                                                     </t>
  </si>
  <si>
    <r>
      <t xml:space="preserve">Additional Employment </t>
    </r>
    <r>
      <rPr>
        <sz val="8"/>
        <color indexed="8"/>
        <rFont val="Calibri"/>
        <family val="2"/>
      </rPr>
      <t>(Overload)</t>
    </r>
  </si>
  <si>
    <t xml:space="preserve">Staff </t>
  </si>
  <si>
    <t>MPP</t>
  </si>
  <si>
    <t>Librarians</t>
  </si>
  <si>
    <t>Lecturers</t>
  </si>
  <si>
    <t>Dept.                                                                                                                                                                                                                                                                                                                                                                                                                                                                                                                   Chair</t>
  </si>
  <si>
    <r>
      <t xml:space="preserve">Tenure                                                                                                                                                                                                                                                                                                                                                                                                                                              Ten. Track Faculty </t>
    </r>
    <r>
      <rPr>
        <b/>
        <sz val="8"/>
        <color indexed="8"/>
        <rFont val="Calibri"/>
        <family val="2"/>
      </rPr>
      <t>(includes FERP)</t>
    </r>
  </si>
  <si>
    <t>0-74%
Time Base</t>
  </si>
  <si>
    <t>1% - 70%                                                                                                                                                                                                                                                                                                                                                                                                                                                                                                       Time Base</t>
  </si>
  <si>
    <t xml:space="preserve">75-100%
Time Base </t>
  </si>
  <si>
    <r>
      <t xml:space="preserve">Faculty </t>
    </r>
    <r>
      <rPr>
        <i/>
        <sz val="10"/>
        <color indexed="8"/>
        <rFont val="Calibri"/>
        <family val="2"/>
      </rPr>
      <t xml:space="preserve">&amp; </t>
    </r>
    <r>
      <rPr>
        <b/>
        <sz val="10"/>
        <color indexed="8"/>
        <rFont val="Calibri"/>
        <family val="2"/>
      </rPr>
      <t xml:space="preserve">                                                                                                                                                                                                                                                                                                                                                                                                                                                   CSULB Staff
</t>
    </r>
  </si>
  <si>
    <r>
      <rPr>
        <sz val="8"/>
        <color indexed="8"/>
        <rFont val="Calibri"/>
        <family val="2"/>
      </rPr>
      <t>→</t>
    </r>
    <r>
      <rPr>
        <sz val="8"/>
        <color indexed="8"/>
        <rFont val="Calibri"/>
        <family val="2"/>
      </rPr>
      <t>20 hrs. max/work:                                                                                                                                                                                                                                                                                                                                                                                                                                Student Employee</t>
    </r>
  </si>
  <si>
    <t>20-28 hrs./wk</t>
  </si>
  <si>
    <t>30-40 hrs/wk</t>
  </si>
  <si>
    <t xml:space="preserve">→Max. 125% between University and all Auxiliaries.                                                                                                                                                                                                                                                                                                                                                                                                                                         </t>
  </si>
  <si>
    <r>
      <rPr>
        <sz val="8"/>
        <color indexed="8"/>
        <rFont val="Calibri"/>
        <family val="2"/>
      </rPr>
      <t>→</t>
    </r>
    <r>
      <rPr>
        <sz val="8"/>
        <color indexed="8"/>
        <rFont val="Calibri"/>
        <family val="2"/>
      </rPr>
      <t>28 hrs max/work not to exceed 960 hrs/yr from date of hire. 2 Yr max.                                                                                                                                                                                                                                                                                                                                                                                                                                   Temporary Employee</t>
    </r>
  </si>
  <si>
    <t>→Non-Exempt CSULB Staff subject to OT pay</t>
  </si>
  <si>
    <t>FICA</t>
  </si>
  <si>
    <t>Medicare</t>
  </si>
  <si>
    <t>Workers Comp</t>
  </si>
  <si>
    <t>Retirement</t>
  </si>
  <si>
    <t>**Health Ins</t>
  </si>
  <si>
    <t>Pooled Benefits</t>
  </si>
  <si>
    <t>TOTAL</t>
  </si>
  <si>
    <t>58.49% / 44.58%</t>
  </si>
  <si>
    <t>Faculty:</t>
  </si>
  <si>
    <t>Annual Salary divided by 24</t>
  </si>
  <si>
    <t>Annual Salary divided by 9</t>
  </si>
  <si>
    <t>Annual Salary divided by 1360</t>
  </si>
  <si>
    <t>Lecturer:</t>
  </si>
  <si>
    <t>Annual Salary divided by 30</t>
  </si>
  <si>
    <t>Staff:</t>
  </si>
  <si>
    <t>N/A</t>
  </si>
  <si>
    <t>Annual Salary divided by 12</t>
  </si>
  <si>
    <t>Annual Salary divided by 2080</t>
  </si>
  <si>
    <t>Hours</t>
  </si>
  <si>
    <t>%</t>
  </si>
  <si>
    <t>Months</t>
  </si>
  <si>
    <t>Units</t>
  </si>
  <si>
    <t>Teaching</t>
  </si>
  <si>
    <t xml:space="preserve"> Research: </t>
  </si>
  <si>
    <r>
      <t xml:space="preserve">Organized Research activities include rigorous inquiry, experimentation or investigation to increase scholarly understanding in the involved discipline.                                                                                                                                                                                                                                                                                       </t>
    </r>
    <r>
      <rPr>
        <b/>
        <sz val="10"/>
        <rFont val="Arial"/>
        <family val="2"/>
      </rPr>
      <t>Examples</t>
    </r>
    <r>
      <rPr>
        <sz val="10"/>
        <rFont val="Arial"/>
        <family val="2"/>
      </rPr>
      <t xml:space="preserve"> include awards to support research activities; to maintain facilities, equipment and/or operation of a facility to be used for research; for the writing of books, when the purpose is to publish research results; for data collection, evaluation, analysis and/or reporting.                                                
</t>
    </r>
    <r>
      <rPr>
        <b/>
        <sz val="10"/>
        <rFont val="Arial"/>
        <family val="2"/>
      </rPr>
      <t xml:space="preserve">                                                                                                                                                                                                                                                                                                                                                                                                                                                                                                                                *</t>
    </r>
    <r>
      <rPr>
        <b/>
        <u/>
        <sz val="10"/>
        <rFont val="Arial"/>
        <family val="2"/>
      </rPr>
      <t>Clinical trials</t>
    </r>
    <r>
      <rPr>
        <sz val="10"/>
        <rFont val="Arial"/>
        <family val="2"/>
      </rPr>
      <t xml:space="preserve"> s</t>
    </r>
    <r>
      <rPr>
        <sz val="10"/>
        <rFont val="Arial"/>
        <family val="2"/>
      </rPr>
      <t xml:space="preserve">ponsored by federal or foundation grants or cooperative agreements (not commercial
organizations) are considered organized research.  </t>
    </r>
  </si>
  <si>
    <t>Instruction:</t>
  </si>
  <si>
    <r>
      <t xml:space="preserve">Instruction activities include any project where the purpose is to instruct any student at any location.  
Recipients of instruction may be CSULB students or staff, teachers or students in elementary or secondary
schools, or the general public.  Examples include:  Curriculum development projects, including projects
which involve evaluation of curriculum or teaching methods.  Note that such evaluation may be
considered “Research” when the preponderance of activity is data collection, evaluation and reporting.  
Projects involving CSULB students in community service activities for which they are receiving academic
credit; activities funded by awards to departments or schools for the support of students; fellowship support for pre‐doctoral and post‐doctoral training activities, including grants funding dissertation work
and related travel; Support for writing textbooks or reference books, or creating video or software to be
used as instructional materials.
                                                                                                                                                                                                                                                                                                                                                                                                                                                                                                                                                                                 </t>
    </r>
    <r>
      <rPr>
        <b/>
        <u/>
        <sz val="10"/>
        <rFont val="Arial"/>
        <family val="2"/>
      </rPr>
      <t>Examples:</t>
    </r>
    <r>
      <rPr>
        <sz val="10"/>
        <rFont val="Arial"/>
        <family val="2"/>
      </rPr>
      <t xml:space="preserve">  NIH K, F, and T applications, Foundation fellowships</t>
    </r>
  </si>
  <si>
    <t>Other Sponsored Activites:</t>
  </si>
  <si>
    <r>
      <t xml:space="preserve">Other sponsored activities include programs involving work other than Instruction and Organized
Research.
</t>
    </r>
    <r>
      <rPr>
        <b/>
        <sz val="10"/>
        <rFont val="Arial"/>
        <family val="2"/>
      </rPr>
      <t xml:space="preserve">                                                                                                                                                                                                                                                                                                                                                                                                                                                                                                                                          *</t>
    </r>
    <r>
      <rPr>
        <sz val="10"/>
        <rFont val="Arial"/>
        <family val="2"/>
      </rPr>
      <t xml:space="preserve">Most projects in this category do not directly involve students. 
</t>
    </r>
    <r>
      <rPr>
        <b/>
        <sz val="10"/>
        <rFont val="Arial"/>
        <family val="2"/>
      </rPr>
      <t xml:space="preserve">                                                                                                                                                                                                                                                                                                                                                                                                                                                                                                                             </t>
    </r>
    <r>
      <rPr>
        <b/>
        <u/>
        <sz val="10"/>
        <rFont val="Arial"/>
        <family val="2"/>
      </rPr>
      <t>Examples</t>
    </r>
    <r>
      <rPr>
        <sz val="10"/>
        <rFont val="Arial"/>
        <family val="2"/>
      </rPr>
      <t xml:space="preserve"> of Other Sponsored Activities include:  Health service projects, Travel grants, Support for
conferences, seminars or workshops; Support for University public events such as “lively art”;
Publications by CSULB Press; Support for student participation in community service projects which do not
result in academic credit; Support for projects pertaining to library collections, acquisitions,
bibliographies, or cataloging; Programs to enhance institutional resources, including computer
enhancements, etc</t>
    </r>
  </si>
  <si>
    <r>
      <rPr>
        <b/>
        <u/>
        <sz val="10"/>
        <rFont val="Arial"/>
        <family val="2"/>
      </rPr>
      <t>Clinical Trails</t>
    </r>
    <r>
      <rPr>
        <b/>
        <sz val="10"/>
        <rFont val="Arial"/>
        <family val="2"/>
      </rPr>
      <t xml:space="preserve">   </t>
    </r>
    <r>
      <rPr>
        <sz val="10"/>
        <rFont val="Arial"/>
        <family val="2"/>
      </rPr>
      <t xml:space="preserve">                                                                                                                                                                                                                                                                                                                                                                                                                                                                                                                                                         (CSULB does not have category but this is a FYI)</t>
    </r>
  </si>
  <si>
    <t xml:space="preserve">Clinical Research is defined as “All research that involves patient or PHI, or clinical testing or procedures,
or drug/device diagnostic testing in humans or any planning/lab/clinical service in support of such
clinical research.”
                                                                                                                                                                                                                                                                                                                                                                                                                                                                                                                                      </t>
  </si>
  <si>
    <t>TRAVEL: Lodging, Meals &amp; Incidentals Reimbursement Caps, Receipts Requirements</t>
  </si>
  <si>
    <t xml:space="preserve">12 Month Employee </t>
  </si>
  <si>
    <t>Classification List - Alpha Order</t>
  </si>
  <si>
    <t>Sub-Total:</t>
  </si>
  <si>
    <t>SUBAWARDEE #5 :</t>
  </si>
  <si>
    <t xml:space="preserve">Other (e.g., Scholarship): </t>
  </si>
  <si>
    <t>Tuition Fees:</t>
  </si>
  <si>
    <t>DIRECT COSTS:</t>
  </si>
  <si>
    <t>*Prepared by CSULB Budget Office Effective 08/05/2024</t>
  </si>
  <si>
    <t>PI:</t>
  </si>
  <si>
    <t>https://www.ecfr.gov/current/title-41/subtitle-F/chapter-301/subchapter-B/part-301-11/subpart-A/section-301-11.18</t>
  </si>
  <si>
    <t>Mileage: 0.67</t>
  </si>
  <si>
    <t xml:space="preserve"> https://www.csulb.edu/sites/default/files/2024/documents/documents_fm_controller_ap_csulb_travel_procedure_2024_04.pdf </t>
  </si>
  <si>
    <t>https://www.calstate.edu/csu-system/administration/business-finance/systemwide-risk-management/Documents/VehicleUseGuideBook.pdf</t>
  </si>
  <si>
    <t xml:space="preserve">https://www.irs.gov/tax-professionals/standard-mileage-rates </t>
  </si>
  <si>
    <t xml:space="preserve"> CSULB Travel Guide/Procedures (eff: 01/01/2024):</t>
  </si>
  <si>
    <t>https://aoprals.state.gov/content.asp?content_id=114&amp;menu_id=75</t>
  </si>
  <si>
    <r>
      <rPr>
        <b/>
        <u/>
        <sz val="11"/>
        <rFont val="Arial"/>
        <family val="2"/>
      </rPr>
      <t>Questions regarding travel procedures may be directed to:</t>
    </r>
    <r>
      <rPr>
        <b/>
        <sz val="10"/>
        <rFont val="Arial"/>
        <family val="2"/>
      </rPr>
      <t xml:space="preserve">
Campus Accounts Payable / AP Supervisor for Campus and 49er Foundation: Ron Soth at email: ronald.soth@csulb.edu 
Foundation Accounts Payable / AP Supervisor for the Research Foundation: Annette Harris ext.: 5430 or email Annette.Harris@csulb.edu</t>
    </r>
  </si>
  <si>
    <t>Lodging: $333/Night (pg., 15 of travel guide). The amount excludes taxes and other related charges</t>
  </si>
  <si>
    <t>https://www.gsa.gov/travel/plan-book/per-diem-rates/per-diem-rates-results?action=perdiems_report&amp;fiscal_year=2025&amp;state=CA&amp;city=&amp;zip=</t>
  </si>
  <si>
    <r>
      <t xml:space="preserve">Per Diem/Meals (Domestic): M&amp;IE Total: $86  / Breakfast: $22  /Lunch: $23  /Dinner: $36  /Incidental Expenses: $5  /First &amp; Last Day of Travel: $64.50  </t>
    </r>
    <r>
      <rPr>
        <i/>
        <sz val="10"/>
        <rFont val="Arial"/>
        <family val="2"/>
      </rPr>
      <t>(*lodging taxes are not included in the published per diem rates)</t>
    </r>
    <r>
      <rPr>
        <b/>
        <sz val="10"/>
        <rFont val="Arial"/>
        <family val="2"/>
      </rPr>
      <t xml:space="preserve">
</t>
    </r>
  </si>
  <si>
    <t>https://aoprals.state.gov/Web920/per_diem.asp</t>
  </si>
  <si>
    <t>Foreign:</t>
  </si>
  <si>
    <t>https://view.officeapps.live.com/op/view.aspx?src=https%3A%2F%2Fwww.gsa.gov%2Fsystem%2Ffiles%2FFY%25202025%2520MIE%2520Breakdown.docx&amp;wdOrigin=BROWSELINK</t>
  </si>
  <si>
    <t>https://view.officeapps.live.com/op/view.aspx?src=https%3A%2F%2Fwww.gsa.gov%2Fsystem%2Ffiles%2FFY2025_PerDiemMasterRatesFile.xlsx&amp;wdOrigin=BROWSELINK</t>
  </si>
  <si>
    <t>https://www.gsa.gov/travel/plan-a-trip/per-diem-rates/mie-breakdowns</t>
  </si>
  <si>
    <t>Meal provided by Event: Total: $59  / Breakfast: $13  /Lunch: $15  /Dinner: $26  /Incidental Expenses: $5  /First &amp; Last Day of Travel: $44.25 (pg., 43 of travel guiide)</t>
  </si>
  <si>
    <t>* Contact Dept., ASM for Salary Confirmation</t>
  </si>
  <si>
    <t>Budget Total:</t>
  </si>
  <si>
    <t>Budget Max:</t>
  </si>
  <si>
    <t>*CSULB Tuition Link</t>
  </si>
  <si>
    <t>10.50% Long Beach Sales Tax:</t>
  </si>
  <si>
    <t>https://www.csulb.edu/administration-finance/budget-administration</t>
  </si>
  <si>
    <t>https://www.csulb.edu/administration-finance/budget-administration/employee-benefits-data-fy-2025-2026</t>
  </si>
  <si>
    <t>*CSULB Updated 08/04/25</t>
  </si>
  <si>
    <t>*Fnd Updated/Reviewed as of 08/04/25. Subject to change due to upcoming DHHS Indirect outcome</t>
  </si>
  <si>
    <t>FY 25-26</t>
  </si>
  <si>
    <t>A</t>
  </si>
  <si>
    <t>B</t>
  </si>
  <si>
    <t>C</t>
  </si>
  <si>
    <t>D</t>
  </si>
  <si>
    <t>E</t>
  </si>
  <si>
    <t>F</t>
  </si>
  <si>
    <t>G</t>
  </si>
  <si>
    <t>H</t>
  </si>
  <si>
    <t>I</t>
  </si>
  <si>
    <t>J</t>
  </si>
  <si>
    <t>K</t>
  </si>
  <si>
    <t>L</t>
  </si>
  <si>
    <t>M</t>
  </si>
  <si>
    <t>N</t>
  </si>
  <si>
    <t>O</t>
  </si>
  <si>
    <t>Class Code</t>
  </si>
  <si>
    <t>Classification Description</t>
  </si>
  <si>
    <t>Range</t>
  </si>
  <si>
    <r>
      <rPr>
        <b/>
        <sz val="12"/>
        <rFont val="Arial Narrow"/>
        <family val="2"/>
      </rPr>
      <t>Hourly
Min. Salary</t>
    </r>
  </si>
  <si>
    <r>
      <rPr>
        <b/>
        <sz val="12"/>
        <rFont val="Arial Narrow"/>
        <family val="2"/>
      </rPr>
      <t>Hourly
Max. Salary</t>
    </r>
  </si>
  <si>
    <t>Annual Salary Min. (FT)</t>
  </si>
  <si>
    <t>Annual Salary Max (FT)</t>
  </si>
  <si>
    <r>
      <rPr>
        <b/>
        <sz val="12"/>
        <rFont val="Arial Narrow"/>
        <family val="2"/>
      </rPr>
      <t>WC
Code</t>
    </r>
  </si>
  <si>
    <r>
      <rPr>
        <b/>
        <sz val="12"/>
        <rFont val="Arial Narrow"/>
        <family val="2"/>
      </rPr>
      <t>WC
Rate (%)</t>
    </r>
  </si>
  <si>
    <r>
      <rPr>
        <b/>
        <sz val="12"/>
        <rFont val="Arial Narrow"/>
        <family val="2"/>
      </rPr>
      <t>EEO
Code</t>
    </r>
  </si>
  <si>
    <r>
      <rPr>
        <b/>
        <sz val="12"/>
        <rFont val="Arial Narrow"/>
        <family val="2"/>
      </rPr>
      <t>FMIS
Acct Code</t>
    </r>
  </si>
  <si>
    <t>FMIS Group</t>
  </si>
  <si>
    <t>N2261</t>
  </si>
  <si>
    <t>Accountant I</t>
  </si>
  <si>
    <t>Support Staff</t>
  </si>
  <si>
    <t>E2262</t>
  </si>
  <si>
    <t>Accountant II</t>
  </si>
  <si>
    <t>E2263</t>
  </si>
  <si>
    <t>Accountant III</t>
  </si>
  <si>
    <t>N2200</t>
  </si>
  <si>
    <r>
      <rPr>
        <sz val="12"/>
        <rFont val="Arial Narrow"/>
        <family val="2"/>
      </rPr>
      <t>Administrative Support, Junior (</t>
    </r>
    <r>
      <rPr>
        <b/>
        <sz val="12"/>
        <rFont val="Arial Narrow"/>
        <family val="2"/>
      </rPr>
      <t>Entry Level</t>
    </r>
    <r>
      <rPr>
        <sz val="12"/>
        <rFont val="Arial Narrow"/>
        <family val="2"/>
      </rPr>
      <t>)</t>
    </r>
  </si>
  <si>
    <t>N2201</t>
  </si>
  <si>
    <r>
      <rPr>
        <sz val="12"/>
        <rFont val="Arial Narrow"/>
        <family val="2"/>
      </rPr>
      <t>Administrative Support Asst I (</t>
    </r>
    <r>
      <rPr>
        <b/>
        <sz val="12"/>
        <rFont val="Arial Narrow"/>
        <family val="2"/>
      </rPr>
      <t>Min. 2-3 yrs. exper.</t>
    </r>
    <r>
      <rPr>
        <sz val="12"/>
        <rFont val="Arial Narrow"/>
        <family val="2"/>
      </rPr>
      <t>)</t>
    </r>
  </si>
  <si>
    <t>N2202</t>
  </si>
  <si>
    <r>
      <rPr>
        <sz val="12"/>
        <rFont val="Arial Narrow"/>
        <family val="2"/>
      </rPr>
      <t>Administrative Support Asst II (</t>
    </r>
    <r>
      <rPr>
        <b/>
        <sz val="12"/>
        <rFont val="Arial Narrow"/>
        <family val="2"/>
      </rPr>
      <t>Min. 4-5 yrs. exper.</t>
    </r>
    <r>
      <rPr>
        <sz val="12"/>
        <rFont val="Arial Narrow"/>
        <family val="2"/>
      </rPr>
      <t>)</t>
    </r>
  </si>
  <si>
    <t>N2203</t>
  </si>
  <si>
    <r>
      <rPr>
        <sz val="12"/>
        <rFont val="Arial Narrow"/>
        <family val="2"/>
      </rPr>
      <t xml:space="preserve">Administrative Support Asst III </t>
    </r>
    <r>
      <rPr>
        <b/>
        <sz val="12"/>
        <rFont val="Arial Narrow"/>
        <family val="2"/>
      </rPr>
      <t>(Min. 6-9 yrs. exper.)</t>
    </r>
  </si>
  <si>
    <t>N2204</t>
  </si>
  <si>
    <r>
      <rPr>
        <sz val="12"/>
        <rFont val="Arial Narrow"/>
        <family val="2"/>
      </rPr>
      <t>Administrative Support Asst IV (</t>
    </r>
    <r>
      <rPr>
        <b/>
        <sz val="12"/>
        <rFont val="Arial Narrow"/>
        <family val="2"/>
      </rPr>
      <t>Min. 10+ yrs. exper.</t>
    </r>
    <r>
      <rPr>
        <sz val="12"/>
        <rFont val="Arial Narrow"/>
        <family val="2"/>
      </rPr>
      <t>)</t>
    </r>
  </si>
  <si>
    <t>N2205</t>
  </si>
  <si>
    <r>
      <rPr>
        <sz val="12"/>
        <rFont val="Arial Narrow"/>
        <family val="2"/>
      </rPr>
      <t>Administrative Support Asst V (</t>
    </r>
    <r>
      <rPr>
        <b/>
        <sz val="12"/>
        <rFont val="Arial Narrow"/>
        <family val="2"/>
      </rPr>
      <t>Executive/Mgr Level Support</t>
    </r>
    <r>
      <rPr>
        <sz val="12"/>
        <rFont val="Arial Narrow"/>
        <family val="2"/>
      </rPr>
      <t>)</t>
    </r>
  </si>
  <si>
    <t>N2206</t>
  </si>
  <si>
    <r>
      <rPr>
        <sz val="12"/>
        <rFont val="Arial Narrow"/>
        <family val="2"/>
      </rPr>
      <t>Administrative Support Asst VI (</t>
    </r>
    <r>
      <rPr>
        <b/>
        <sz val="12"/>
        <rFont val="Arial Narrow"/>
        <family val="2"/>
      </rPr>
      <t>Executive/Mgr Level Support+</t>
    </r>
    <r>
      <rPr>
        <sz val="12"/>
        <rFont val="Arial Narrow"/>
        <family val="2"/>
      </rPr>
      <t>)</t>
    </r>
  </si>
  <si>
    <t>E1131</t>
  </si>
  <si>
    <t>Mgmt/Supervisory</t>
  </si>
  <si>
    <t>E1132</t>
  </si>
  <si>
    <t>E1133</t>
  </si>
  <si>
    <t>E1134</t>
  </si>
  <si>
    <t>N3305</t>
  </si>
  <si>
    <t>Assistant House Manager</t>
  </si>
  <si>
    <t>N8805</t>
  </si>
  <si>
    <t>Athletic Coach I</t>
  </si>
  <si>
    <t>N8806</t>
  </si>
  <si>
    <t>Athletic Coach II</t>
  </si>
  <si>
    <t>N9900</t>
  </si>
  <si>
    <t>$          -</t>
  </si>
  <si>
    <t>$                  -</t>
  </si>
  <si>
    <t>Exec Auto</t>
  </si>
  <si>
    <t>N9910</t>
  </si>
  <si>
    <t>N2251</t>
  </si>
  <si>
    <t>Building Maintenance Technician I</t>
  </si>
  <si>
    <t>N2252</t>
  </si>
  <si>
    <t>Building Maintenance Technician II</t>
  </si>
  <si>
    <t>N2271</t>
  </si>
  <si>
    <t>Camp Counselor I</t>
  </si>
  <si>
    <t>N2272</t>
  </si>
  <si>
    <t>Camp Counselor II</t>
  </si>
  <si>
    <t>N2273</t>
  </si>
  <si>
    <t>Camp Counselor III</t>
  </si>
  <si>
    <t>N2274</t>
  </si>
  <si>
    <t>Camp Counselor IV</t>
  </si>
  <si>
    <t>N9920</t>
  </si>
  <si>
    <t>N9921</t>
  </si>
  <si>
    <t>N8801</t>
  </si>
  <si>
    <t>Casual Worker I</t>
  </si>
  <si>
    <t>N8802</t>
  </si>
  <si>
    <t>Casual Worker II</t>
  </si>
  <si>
    <t>N8803</t>
  </si>
  <si>
    <t>Casual Worker III</t>
  </si>
  <si>
    <t>N8804</t>
  </si>
  <si>
    <t>Casual Worker IV</t>
  </si>
  <si>
    <t>N0210</t>
  </si>
  <si>
    <t>College Aide Advisor I</t>
  </si>
  <si>
    <t>N0220</t>
  </si>
  <si>
    <t>College Aide Advisor II</t>
  </si>
  <si>
    <t>N0221</t>
  </si>
  <si>
    <t>College Aide Advisor III</t>
  </si>
  <si>
    <t>N2210</t>
  </si>
  <si>
    <t>Community Services Specialist, Junior</t>
  </si>
  <si>
    <t>N2211</t>
  </si>
  <si>
    <t>Community Services Specialist I</t>
  </si>
  <si>
    <t>N2212</t>
  </si>
  <si>
    <t>Community Services Specialist II</t>
  </si>
  <si>
    <t>E2213</t>
  </si>
  <si>
    <t>Community Services Specialist III</t>
  </si>
  <si>
    <t>N3307</t>
  </si>
  <si>
    <t>Concession Lead</t>
  </si>
  <si>
    <t>N0230</t>
  </si>
  <si>
    <t>Education Counselor/Trainer I</t>
  </si>
  <si>
    <t>N0240</t>
  </si>
  <si>
    <t>Education Counselor/Trainer II</t>
  </si>
  <si>
    <t>E3371</t>
  </si>
  <si>
    <t>Environmental Safety Specialist I</t>
  </si>
  <si>
    <t>E2221</t>
  </si>
  <si>
    <t>Extended Education Specialist I</t>
  </si>
  <si>
    <t>E2222</t>
  </si>
  <si>
    <t>Extended Education Specialist II</t>
  </si>
  <si>
    <t>E2223</t>
  </si>
  <si>
    <t>Extended Education Specialist III</t>
  </si>
  <si>
    <t>E2224</t>
  </si>
  <si>
    <t>Extended Education Specialist IV</t>
  </si>
  <si>
    <t>E2225</t>
  </si>
  <si>
    <r>
      <rPr>
        <sz val="12"/>
        <rFont val="Arial Narrow"/>
        <family val="2"/>
      </rPr>
      <t>Extended Education Specialist V (</t>
    </r>
    <r>
      <rPr>
        <b/>
        <sz val="12"/>
        <rFont val="Arial Narrow"/>
        <family val="2"/>
      </rPr>
      <t>Faculty Only</t>
    </r>
    <r>
      <rPr>
        <sz val="12"/>
        <rFont val="Arial Narrow"/>
        <family val="2"/>
      </rPr>
      <t>)</t>
    </r>
  </si>
  <si>
    <t>N3335</t>
  </si>
  <si>
    <t>Facility Coordinator I</t>
  </si>
  <si>
    <t>N3336</t>
  </si>
  <si>
    <t>Facility Coordinator II</t>
  </si>
  <si>
    <t>N4421</t>
  </si>
  <si>
    <r>
      <rPr>
        <sz val="12"/>
        <rFont val="Arial Narrow"/>
        <family val="2"/>
      </rPr>
      <t>Graduate Student I (</t>
    </r>
    <r>
      <rPr>
        <b/>
        <sz val="12"/>
        <rFont val="Arial Narrow"/>
        <family val="2"/>
      </rPr>
      <t>Non-Grant Related</t>
    </r>
    <r>
      <rPr>
        <sz val="12"/>
        <rFont val="Arial Narrow"/>
        <family val="2"/>
      </rPr>
      <t>)</t>
    </r>
  </si>
  <si>
    <t>Graduate Asst</t>
  </si>
  <si>
    <t>N4422</t>
  </si>
  <si>
    <r>
      <rPr>
        <sz val="12"/>
        <rFont val="Arial Narrow"/>
        <family val="2"/>
      </rPr>
      <t>Graduate Student II (</t>
    </r>
    <r>
      <rPr>
        <b/>
        <sz val="12"/>
        <rFont val="Arial Narrow"/>
        <family val="2"/>
      </rPr>
      <t>Non-Grant Related</t>
    </r>
    <r>
      <rPr>
        <sz val="12"/>
        <rFont val="Arial Narrow"/>
        <family val="2"/>
      </rPr>
      <t>)</t>
    </r>
  </si>
  <si>
    <t>N4423</t>
  </si>
  <si>
    <r>
      <rPr>
        <sz val="12"/>
        <rFont val="Arial Narrow"/>
        <family val="2"/>
      </rPr>
      <t>Graduate Student III (</t>
    </r>
    <r>
      <rPr>
        <b/>
        <sz val="12"/>
        <rFont val="Arial Narrow"/>
        <family val="2"/>
      </rPr>
      <t>Non-Grant Related</t>
    </r>
    <r>
      <rPr>
        <sz val="12"/>
        <rFont val="Arial Narrow"/>
        <family val="2"/>
      </rPr>
      <t>)</t>
    </r>
  </si>
  <si>
    <t>N4431</t>
  </si>
  <si>
    <r>
      <rPr>
        <sz val="12"/>
        <rFont val="Arial Narrow"/>
        <family val="2"/>
      </rPr>
      <t>Graduate Technician I (</t>
    </r>
    <r>
      <rPr>
        <b/>
        <sz val="12"/>
        <rFont val="Arial Narrow"/>
        <family val="2"/>
      </rPr>
      <t>Grant Related</t>
    </r>
    <r>
      <rPr>
        <sz val="12"/>
        <rFont val="Arial Narrow"/>
        <family val="2"/>
      </rPr>
      <t>)</t>
    </r>
  </si>
  <si>
    <t>N4432</t>
  </si>
  <si>
    <r>
      <rPr>
        <sz val="12"/>
        <rFont val="Arial Narrow"/>
        <family val="2"/>
      </rPr>
      <t>Graduate Technician II (</t>
    </r>
    <r>
      <rPr>
        <b/>
        <sz val="12"/>
        <rFont val="Arial Narrow"/>
        <family val="2"/>
      </rPr>
      <t>Grant Related</t>
    </r>
    <r>
      <rPr>
        <sz val="12"/>
        <rFont val="Arial Narrow"/>
        <family val="2"/>
      </rPr>
      <t>)</t>
    </r>
  </si>
  <si>
    <t>N4433</t>
  </si>
  <si>
    <r>
      <rPr>
        <sz val="12"/>
        <rFont val="Arial Narrow"/>
        <family val="2"/>
      </rPr>
      <t>Graduate Technician III (</t>
    </r>
    <r>
      <rPr>
        <b/>
        <sz val="12"/>
        <rFont val="Arial Narrow"/>
        <family val="2"/>
      </rPr>
      <t>Grant Related</t>
    </r>
    <r>
      <rPr>
        <sz val="12"/>
        <rFont val="Arial Narrow"/>
        <family val="2"/>
      </rPr>
      <t>)</t>
    </r>
  </si>
  <si>
    <t>N2231</t>
  </si>
  <si>
    <t>Grants and Contracts Administrator I</t>
  </si>
  <si>
    <t>N2232</t>
  </si>
  <si>
    <t>Grants and Contracts Administrator II</t>
  </si>
  <si>
    <t>N2233</t>
  </si>
  <si>
    <t>Grants and Contracts Administrator III</t>
  </si>
  <si>
    <t>N2234</t>
  </si>
  <si>
    <t>Grants and Contracts Administrator IV</t>
  </si>
  <si>
    <t>N3306</t>
  </si>
  <si>
    <t>House Manager</t>
  </si>
  <si>
    <t>N2241</t>
  </si>
  <si>
    <t>Human Resources Specialist I</t>
  </si>
  <si>
    <t>N2242</t>
  </si>
  <si>
    <t>Human Resources Specialist II</t>
  </si>
  <si>
    <t>N2243</t>
  </si>
  <si>
    <t>Human Resources Specialist III</t>
  </si>
  <si>
    <t>N3341</t>
  </si>
  <si>
    <t>Information Technology Support I</t>
  </si>
  <si>
    <t>N3342</t>
  </si>
  <si>
    <t>Information Technology Support II</t>
  </si>
  <si>
    <t>N3343</t>
  </si>
  <si>
    <t>Information Technology Support III</t>
  </si>
  <si>
    <t>E3344</t>
  </si>
  <si>
    <t>Information Technology Support IV</t>
  </si>
  <si>
    <t>N5900</t>
  </si>
  <si>
    <r>
      <rPr>
        <sz val="12"/>
        <rFont val="Arial Narrow"/>
        <family val="2"/>
      </rPr>
      <t xml:space="preserve">Joint Training and Cert Program Instructor </t>
    </r>
    <r>
      <rPr>
        <b/>
        <sz val="12"/>
        <rFont val="Arial Narrow"/>
        <family val="2"/>
      </rPr>
      <t>(Restricted)</t>
    </r>
  </si>
  <si>
    <t>N3309</t>
  </si>
  <si>
    <t>Lobby Attendant</t>
  </si>
  <si>
    <t>N3360</t>
  </si>
  <si>
    <t>Media Production Specialist, Junior</t>
  </si>
  <si>
    <t>N3361</t>
  </si>
  <si>
    <t>Media Production Specialist I</t>
  </si>
  <si>
    <t>N3362</t>
  </si>
  <si>
    <t>Media Production Specialist II</t>
  </si>
  <si>
    <t>E3363</t>
  </si>
  <si>
    <t>Media Production Specialist III</t>
  </si>
  <si>
    <t>E3364</t>
  </si>
  <si>
    <t>Media Production Specialist IV</t>
  </si>
  <si>
    <t>E3380</t>
  </si>
  <si>
    <t>Parking Attendant I</t>
  </si>
  <si>
    <t>E3381</t>
  </si>
  <si>
    <t>Parking Attendant II</t>
  </si>
  <si>
    <t>N2244</t>
  </si>
  <si>
    <t>Payroll Specialist</t>
  </si>
  <si>
    <t>N3351</t>
  </si>
  <si>
    <t>Phlebotomist I</t>
  </si>
  <si>
    <t>N3352</t>
  </si>
  <si>
    <t>Phlebotomist II</t>
  </si>
  <si>
    <t>N5100</t>
  </si>
  <si>
    <r>
      <rPr>
        <sz val="12"/>
        <rFont val="Arial Narrow"/>
        <family val="2"/>
      </rPr>
      <t xml:space="preserve">POST Program Coordinator </t>
    </r>
    <r>
      <rPr>
        <b/>
        <sz val="12"/>
        <rFont val="Arial Narrow"/>
        <family val="2"/>
      </rPr>
      <t>(Restricted)</t>
    </r>
  </si>
  <si>
    <t>N5600</t>
  </si>
  <si>
    <r>
      <rPr>
        <sz val="12"/>
        <rFont val="Arial Narrow"/>
        <family val="2"/>
      </rPr>
      <t xml:space="preserve">POST Program Curriculum Design </t>
    </r>
    <r>
      <rPr>
        <b/>
        <sz val="12"/>
        <rFont val="Arial Narrow"/>
        <family val="2"/>
      </rPr>
      <t>(Restricted)</t>
    </r>
  </si>
  <si>
    <t>N5200</t>
  </si>
  <si>
    <r>
      <rPr>
        <sz val="12"/>
        <rFont val="Arial Narrow"/>
        <family val="2"/>
      </rPr>
      <t xml:space="preserve">POST Program Instructor </t>
    </r>
    <r>
      <rPr>
        <b/>
        <sz val="12"/>
        <rFont val="Arial Narrow"/>
        <family val="2"/>
      </rPr>
      <t>(Restricted)</t>
    </r>
  </si>
  <si>
    <t>N5400</t>
  </si>
  <si>
    <r>
      <rPr>
        <sz val="12"/>
        <rFont val="Arial Narrow"/>
        <family val="2"/>
      </rPr>
      <t xml:space="preserve">POST Program Instructor Trainee </t>
    </r>
    <r>
      <rPr>
        <b/>
        <sz val="12"/>
        <rFont val="Arial Narrow"/>
        <family val="2"/>
      </rPr>
      <t>(Restricted)</t>
    </r>
  </si>
  <si>
    <t>N5500</t>
  </si>
  <si>
    <r>
      <rPr>
        <sz val="12"/>
        <rFont val="Arial Narrow"/>
        <family val="2"/>
      </rPr>
      <t xml:space="preserve">POST Program Instructor Trainer </t>
    </r>
    <r>
      <rPr>
        <b/>
        <sz val="12"/>
        <rFont val="Arial Narrow"/>
        <family val="2"/>
      </rPr>
      <t>(Restricted)</t>
    </r>
  </si>
  <si>
    <t>N5300</t>
  </si>
  <si>
    <r>
      <rPr>
        <sz val="12"/>
        <rFont val="Arial Narrow"/>
        <family val="2"/>
      </rPr>
      <t xml:space="preserve">POST Program Subject Matter Experts </t>
    </r>
    <r>
      <rPr>
        <b/>
        <sz val="12"/>
        <rFont val="Arial Narrow"/>
        <family val="2"/>
      </rPr>
      <t>(Restricted)</t>
    </r>
  </si>
  <si>
    <t>N3400</t>
  </si>
  <si>
    <r>
      <rPr>
        <sz val="12"/>
        <rFont val="Arial Narrow"/>
        <family val="2"/>
      </rPr>
      <t xml:space="preserve">Postdoctoral Fellow </t>
    </r>
    <r>
      <rPr>
        <b/>
        <sz val="12"/>
        <rFont val="Arial Narrow"/>
        <family val="2"/>
      </rPr>
      <t>(0 yr. exper)</t>
    </r>
  </si>
  <si>
    <t>N3401</t>
  </si>
  <si>
    <r>
      <rPr>
        <sz val="12"/>
        <rFont val="Arial Narrow"/>
        <family val="2"/>
      </rPr>
      <t xml:space="preserve">Postdoctoral Fellow I </t>
    </r>
    <r>
      <rPr>
        <b/>
        <sz val="12"/>
        <rFont val="Arial Narrow"/>
        <family val="2"/>
      </rPr>
      <t>(1 yr. exper)</t>
    </r>
  </si>
  <si>
    <t>N3402</t>
  </si>
  <si>
    <r>
      <rPr>
        <sz val="12"/>
        <rFont val="Arial Narrow"/>
        <family val="2"/>
      </rPr>
      <t xml:space="preserve">Postdoctoral Fellow II </t>
    </r>
    <r>
      <rPr>
        <b/>
        <sz val="12"/>
        <rFont val="Arial Narrow"/>
        <family val="2"/>
      </rPr>
      <t>(2 yr. exper)</t>
    </r>
  </si>
  <si>
    <t>N3403</t>
  </si>
  <si>
    <r>
      <rPr>
        <sz val="12"/>
        <rFont val="Arial Narrow"/>
        <family val="2"/>
      </rPr>
      <t xml:space="preserve">Postdoctoral Fellow III </t>
    </r>
    <r>
      <rPr>
        <b/>
        <sz val="12"/>
        <rFont val="Arial Narrow"/>
        <family val="2"/>
      </rPr>
      <t>(3 yr. exper)</t>
    </r>
  </si>
  <si>
    <t>N3404</t>
  </si>
  <si>
    <r>
      <rPr>
        <sz val="12"/>
        <rFont val="Arial Narrow"/>
        <family val="2"/>
      </rPr>
      <t xml:space="preserve">Postdoctoral Fellow IV </t>
    </r>
    <r>
      <rPr>
        <b/>
        <sz val="12"/>
        <rFont val="Arial Narrow"/>
        <family val="2"/>
      </rPr>
      <t>(4 yr. exper)</t>
    </r>
  </si>
  <si>
    <t>N3405</t>
  </si>
  <si>
    <r>
      <rPr>
        <sz val="12"/>
        <rFont val="Arial Narrow"/>
        <family val="2"/>
      </rPr>
      <t xml:space="preserve">Postdoctoral Fellow V </t>
    </r>
    <r>
      <rPr>
        <b/>
        <sz val="12"/>
        <rFont val="Arial Narrow"/>
        <family val="2"/>
      </rPr>
      <t>(5 yr. exper)</t>
    </r>
  </si>
  <si>
    <t>N3406</t>
  </si>
  <si>
    <r>
      <rPr>
        <sz val="12"/>
        <rFont val="Arial Narrow"/>
        <family val="2"/>
      </rPr>
      <t xml:space="preserve">Postdoctoral Fellow VI </t>
    </r>
    <r>
      <rPr>
        <b/>
        <sz val="12"/>
        <rFont val="Arial Narrow"/>
        <family val="2"/>
      </rPr>
      <t>(6 yr. exper)</t>
    </r>
  </si>
  <si>
    <t>N3407</t>
  </si>
  <si>
    <r>
      <rPr>
        <sz val="12"/>
        <rFont val="Arial Narrow"/>
        <family val="2"/>
      </rPr>
      <t xml:space="preserve">Postdoctoral Fellow VII </t>
    </r>
    <r>
      <rPr>
        <b/>
        <sz val="12"/>
        <rFont val="Arial Narrow"/>
        <family val="2"/>
      </rPr>
      <t>(7+ yr. exper)</t>
    </r>
  </si>
  <si>
    <t>E1101</t>
  </si>
  <si>
    <r>
      <rPr>
        <sz val="12"/>
        <rFont val="Arial Narrow"/>
        <family val="2"/>
      </rPr>
      <t>Principal Investigator I (</t>
    </r>
    <r>
      <rPr>
        <b/>
        <sz val="12"/>
        <rFont val="Arial Narrow"/>
        <family val="2"/>
      </rPr>
      <t>Grant Related</t>
    </r>
    <r>
      <rPr>
        <sz val="12"/>
        <rFont val="Arial Narrow"/>
        <family val="2"/>
      </rPr>
      <t>)</t>
    </r>
  </si>
  <si>
    <t>E1102</t>
  </si>
  <si>
    <r>
      <rPr>
        <sz val="12"/>
        <rFont val="Arial Narrow"/>
        <family val="2"/>
      </rPr>
      <t>Principal Investigator II (</t>
    </r>
    <r>
      <rPr>
        <b/>
        <sz val="12"/>
        <rFont val="Arial Narrow"/>
        <family val="2"/>
      </rPr>
      <t>Grant Related</t>
    </r>
    <r>
      <rPr>
        <sz val="12"/>
        <rFont val="Arial Narrow"/>
        <family val="2"/>
      </rPr>
      <t>)</t>
    </r>
  </si>
  <si>
    <t>E1103</t>
  </si>
  <si>
    <r>
      <rPr>
        <sz val="12"/>
        <rFont val="Arial Narrow"/>
        <family val="2"/>
      </rPr>
      <t>Principal Investigator III (</t>
    </r>
    <r>
      <rPr>
        <b/>
        <sz val="12"/>
        <rFont val="Arial Narrow"/>
        <family val="2"/>
      </rPr>
      <t>Grant Related</t>
    </r>
    <r>
      <rPr>
        <sz val="12"/>
        <rFont val="Arial Narrow"/>
        <family val="2"/>
      </rPr>
      <t>)</t>
    </r>
  </si>
  <si>
    <t>E1104</t>
  </si>
  <si>
    <r>
      <rPr>
        <sz val="12"/>
        <rFont val="Arial Narrow"/>
        <family val="2"/>
      </rPr>
      <t>Principal Investigator IV (</t>
    </r>
    <r>
      <rPr>
        <b/>
        <sz val="12"/>
        <rFont val="Arial Narrow"/>
        <family val="2"/>
      </rPr>
      <t>Grant Related</t>
    </r>
    <r>
      <rPr>
        <sz val="12"/>
        <rFont val="Arial Narrow"/>
        <family val="2"/>
      </rPr>
      <t>)</t>
    </r>
  </si>
  <si>
    <t>E1121</t>
  </si>
  <si>
    <r>
      <rPr>
        <sz val="12"/>
        <rFont val="Arial Narrow"/>
        <family val="2"/>
      </rPr>
      <t xml:space="preserve">Program Director I </t>
    </r>
    <r>
      <rPr>
        <b/>
        <sz val="12"/>
        <rFont val="Arial Narrow"/>
        <family val="2"/>
      </rPr>
      <t>(Non-Grant Related)</t>
    </r>
  </si>
  <si>
    <t>E1122</t>
  </si>
  <si>
    <r>
      <rPr>
        <sz val="12"/>
        <rFont val="Arial Narrow"/>
        <family val="2"/>
      </rPr>
      <t xml:space="preserve">Program Director II </t>
    </r>
    <r>
      <rPr>
        <b/>
        <sz val="12"/>
        <rFont val="Arial Narrow"/>
        <family val="2"/>
      </rPr>
      <t>(Non-Grant Related)</t>
    </r>
  </si>
  <si>
    <t>E1123</t>
  </si>
  <si>
    <r>
      <rPr>
        <sz val="12"/>
        <rFont val="Arial Narrow"/>
        <family val="2"/>
      </rPr>
      <t xml:space="preserve">Program Director III </t>
    </r>
    <r>
      <rPr>
        <b/>
        <sz val="12"/>
        <rFont val="Arial Narrow"/>
        <family val="2"/>
      </rPr>
      <t>(Non-Grant Related)</t>
    </r>
  </si>
  <si>
    <t>E1124</t>
  </si>
  <si>
    <r>
      <rPr>
        <sz val="12"/>
        <rFont val="Arial Narrow"/>
        <family val="2"/>
      </rPr>
      <t xml:space="preserve">Program Director IV </t>
    </r>
    <r>
      <rPr>
        <b/>
        <sz val="12"/>
        <rFont val="Arial Narrow"/>
        <family val="2"/>
      </rPr>
      <t>(Non-Grant Related)</t>
    </r>
  </si>
  <si>
    <t>E1111</t>
  </si>
  <si>
    <r>
      <rPr>
        <sz val="12"/>
        <rFont val="Arial Narrow"/>
        <family val="2"/>
      </rPr>
      <t xml:space="preserve">Project Director I </t>
    </r>
    <r>
      <rPr>
        <b/>
        <sz val="12"/>
        <rFont val="Arial Narrow"/>
        <family val="2"/>
      </rPr>
      <t>(Grant Related)</t>
    </r>
  </si>
  <si>
    <t>E1112</t>
  </si>
  <si>
    <r>
      <rPr>
        <sz val="12"/>
        <rFont val="Arial Narrow"/>
        <family val="2"/>
      </rPr>
      <t xml:space="preserve">Project Director II </t>
    </r>
    <r>
      <rPr>
        <b/>
        <sz val="12"/>
        <rFont val="Arial Narrow"/>
        <family val="2"/>
      </rPr>
      <t>(Grant Related)</t>
    </r>
  </si>
  <si>
    <t>E1113</t>
  </si>
  <si>
    <r>
      <rPr>
        <sz val="12"/>
        <rFont val="Arial Narrow"/>
        <family val="2"/>
      </rPr>
      <t xml:space="preserve">Project Director III </t>
    </r>
    <r>
      <rPr>
        <b/>
        <sz val="12"/>
        <rFont val="Arial Narrow"/>
        <family val="2"/>
      </rPr>
      <t>(Grant Related)</t>
    </r>
  </si>
  <si>
    <t>E1114</t>
  </si>
  <si>
    <r>
      <rPr>
        <sz val="12"/>
        <rFont val="Arial Narrow"/>
        <family val="2"/>
      </rPr>
      <t xml:space="preserve">Project Director IV </t>
    </r>
    <r>
      <rPr>
        <b/>
        <sz val="12"/>
        <rFont val="Arial Narrow"/>
        <family val="2"/>
      </rPr>
      <t>(Grant Related)</t>
    </r>
  </si>
  <si>
    <t>N3330</t>
  </si>
  <si>
    <r>
      <rPr>
        <sz val="12"/>
        <rFont val="Arial Narrow"/>
        <family val="2"/>
      </rPr>
      <t>Research Assistant, Junior (</t>
    </r>
    <r>
      <rPr>
        <b/>
        <sz val="12"/>
        <rFont val="Arial Narrow"/>
        <family val="2"/>
      </rPr>
      <t>Lab</t>
    </r>
    <r>
      <rPr>
        <sz val="12"/>
        <rFont val="Arial Narrow"/>
        <family val="2"/>
      </rPr>
      <t>)</t>
    </r>
  </si>
  <si>
    <t>N3331</t>
  </si>
  <si>
    <r>
      <rPr>
        <sz val="12"/>
        <rFont val="Arial Narrow"/>
        <family val="2"/>
      </rPr>
      <t>Research Assistant I (</t>
    </r>
    <r>
      <rPr>
        <b/>
        <sz val="12"/>
        <rFont val="Arial Narrow"/>
        <family val="2"/>
      </rPr>
      <t>Lab</t>
    </r>
    <r>
      <rPr>
        <sz val="12"/>
        <rFont val="Arial Narrow"/>
        <family val="2"/>
      </rPr>
      <t>)</t>
    </r>
  </si>
  <si>
    <t>N3332</t>
  </si>
  <si>
    <r>
      <rPr>
        <sz val="12"/>
        <rFont val="Arial Narrow"/>
        <family val="2"/>
      </rPr>
      <t>Research Assistant II (</t>
    </r>
    <r>
      <rPr>
        <b/>
        <sz val="12"/>
        <rFont val="Arial Narrow"/>
        <family val="2"/>
      </rPr>
      <t>Lab</t>
    </r>
    <r>
      <rPr>
        <sz val="12"/>
        <rFont val="Arial Narrow"/>
        <family val="2"/>
      </rPr>
      <t>)</t>
    </r>
  </si>
  <si>
    <t>N3333</t>
  </si>
  <si>
    <r>
      <rPr>
        <sz val="12"/>
        <rFont val="Arial Narrow"/>
        <family val="2"/>
      </rPr>
      <t>Research Assistant III (</t>
    </r>
    <r>
      <rPr>
        <b/>
        <sz val="12"/>
        <rFont val="Arial Narrow"/>
        <family val="2"/>
      </rPr>
      <t>Lab</t>
    </r>
    <r>
      <rPr>
        <sz val="12"/>
        <rFont val="Arial Narrow"/>
        <family val="2"/>
      </rPr>
      <t>)</t>
    </r>
  </si>
  <si>
    <t>N3334</t>
  </si>
  <si>
    <r>
      <rPr>
        <sz val="12"/>
        <rFont val="Arial Narrow"/>
        <family val="2"/>
      </rPr>
      <t>Research Assistant IV (</t>
    </r>
    <r>
      <rPr>
        <b/>
        <sz val="12"/>
        <rFont val="Arial Narrow"/>
        <family val="2"/>
      </rPr>
      <t>Lab</t>
    </r>
    <r>
      <rPr>
        <sz val="12"/>
        <rFont val="Arial Narrow"/>
        <family val="2"/>
      </rPr>
      <t>)</t>
    </r>
  </si>
  <si>
    <t>N3320</t>
  </si>
  <si>
    <r>
      <rPr>
        <sz val="12"/>
        <rFont val="Arial Narrow"/>
        <family val="2"/>
      </rPr>
      <t>Research Associate, Junior (</t>
    </r>
    <r>
      <rPr>
        <b/>
        <sz val="12"/>
        <rFont val="Arial Narrow"/>
        <family val="2"/>
      </rPr>
      <t>Non-lab</t>
    </r>
    <r>
      <rPr>
        <sz val="12"/>
        <rFont val="Arial Narrow"/>
        <family val="2"/>
      </rPr>
      <t>)</t>
    </r>
  </si>
  <si>
    <t>N3321</t>
  </si>
  <si>
    <r>
      <rPr>
        <sz val="12"/>
        <rFont val="Arial Narrow"/>
        <family val="2"/>
      </rPr>
      <t>Research Associate I (</t>
    </r>
    <r>
      <rPr>
        <b/>
        <sz val="12"/>
        <rFont val="Arial Narrow"/>
        <family val="2"/>
      </rPr>
      <t>Non-lab</t>
    </r>
    <r>
      <rPr>
        <sz val="12"/>
        <rFont val="Arial Narrow"/>
        <family val="2"/>
      </rPr>
      <t>)</t>
    </r>
  </si>
  <si>
    <t>N3322</t>
  </si>
  <si>
    <r>
      <rPr>
        <sz val="12"/>
        <rFont val="Arial Narrow"/>
        <family val="2"/>
      </rPr>
      <t>Research Associate II (</t>
    </r>
    <r>
      <rPr>
        <b/>
        <sz val="12"/>
        <rFont val="Arial Narrow"/>
        <family val="2"/>
      </rPr>
      <t>Non-lab</t>
    </r>
    <r>
      <rPr>
        <sz val="12"/>
        <rFont val="Arial Narrow"/>
        <family val="2"/>
      </rPr>
      <t>)</t>
    </r>
  </si>
  <si>
    <t>N3323</t>
  </si>
  <si>
    <r>
      <rPr>
        <sz val="12"/>
        <rFont val="Arial Narrow"/>
        <family val="2"/>
      </rPr>
      <t>Research Associate III (</t>
    </r>
    <r>
      <rPr>
        <b/>
        <sz val="12"/>
        <rFont val="Arial Narrow"/>
        <family val="2"/>
      </rPr>
      <t>Non-lab</t>
    </r>
    <r>
      <rPr>
        <sz val="12"/>
        <rFont val="Arial Narrow"/>
        <family val="2"/>
      </rPr>
      <t>)</t>
    </r>
  </si>
  <si>
    <t>N3324</t>
  </si>
  <si>
    <r>
      <rPr>
        <sz val="12"/>
        <rFont val="Arial Narrow"/>
        <family val="2"/>
      </rPr>
      <t>Research Associate IV (</t>
    </r>
    <r>
      <rPr>
        <b/>
        <sz val="12"/>
        <rFont val="Arial Narrow"/>
        <family val="2"/>
      </rPr>
      <t>Non-lab</t>
    </r>
    <r>
      <rPr>
        <sz val="12"/>
        <rFont val="Arial Narrow"/>
        <family val="2"/>
      </rPr>
      <t>)</t>
    </r>
  </si>
  <si>
    <t>N3325</t>
  </si>
  <si>
    <r>
      <rPr>
        <sz val="12"/>
        <rFont val="Arial Narrow"/>
        <family val="2"/>
      </rPr>
      <t>Research Associate V (</t>
    </r>
    <r>
      <rPr>
        <b/>
        <sz val="12"/>
        <rFont val="Arial Narrow"/>
        <family val="2"/>
      </rPr>
      <t>Non-lab</t>
    </r>
    <r>
      <rPr>
        <sz val="12"/>
        <rFont val="Arial Narrow"/>
        <family val="2"/>
      </rPr>
      <t>)</t>
    </r>
  </si>
  <si>
    <t>N3326</t>
  </si>
  <si>
    <r>
      <rPr>
        <sz val="12"/>
        <rFont val="Arial Narrow"/>
        <family val="2"/>
      </rPr>
      <t xml:space="preserve">Research Associate VI </t>
    </r>
    <r>
      <rPr>
        <b/>
        <sz val="12"/>
        <rFont val="Arial Narrow"/>
        <family val="2"/>
      </rPr>
      <t>(Non-lab/Faculty Only)</t>
    </r>
  </si>
  <si>
    <t>E3310</t>
  </si>
  <si>
    <t>Research Fellow</t>
  </si>
  <si>
    <t>E3311</t>
  </si>
  <si>
    <t>Research Fellow I</t>
  </si>
  <si>
    <t>E3312</t>
  </si>
  <si>
    <t>Research Fellow II</t>
  </si>
  <si>
    <t>E3313</t>
  </si>
  <si>
    <t>Research Fellow III</t>
  </si>
  <si>
    <t>N7700</t>
  </si>
  <si>
    <t>N3308</t>
  </si>
  <si>
    <t>Stage Door Attendant</t>
  </si>
  <si>
    <t>N3301</t>
  </si>
  <si>
    <t>Stage Technician I</t>
  </si>
  <si>
    <t>N3302</t>
  </si>
  <si>
    <t>Stage Technician II</t>
  </si>
  <si>
    <t>N3303</t>
  </si>
  <si>
    <t>Stage Technician III</t>
  </si>
  <si>
    <t>N0200</t>
  </si>
  <si>
    <t>Tutor</t>
  </si>
  <si>
    <t>N4411</t>
  </si>
  <si>
    <r>
      <rPr>
        <sz val="12"/>
        <rFont val="Arial Narrow"/>
        <family val="2"/>
      </rPr>
      <t xml:space="preserve">Undergrad Student Asst I - Entry Level </t>
    </r>
    <r>
      <rPr>
        <b/>
        <sz val="12"/>
        <rFont val="Arial Narrow"/>
        <family val="2"/>
      </rPr>
      <t>(Grant Related)</t>
    </r>
  </si>
  <si>
    <t>Student Asst</t>
  </si>
  <si>
    <t>N4412</t>
  </si>
  <si>
    <r>
      <rPr>
        <sz val="12"/>
        <rFont val="Arial Narrow"/>
        <family val="2"/>
      </rPr>
      <t xml:space="preserve">Undergrad Student Asst II - Specialist </t>
    </r>
    <r>
      <rPr>
        <b/>
        <sz val="12"/>
        <rFont val="Arial Narrow"/>
        <family val="2"/>
      </rPr>
      <t>(Grant Related)</t>
    </r>
  </si>
  <si>
    <t>N4413</t>
  </si>
  <si>
    <r>
      <rPr>
        <sz val="12"/>
        <rFont val="Arial Narrow"/>
        <family val="2"/>
      </rPr>
      <t xml:space="preserve">Undergrad Student Asst III - Experienced </t>
    </r>
    <r>
      <rPr>
        <b/>
        <sz val="12"/>
        <rFont val="Arial Narrow"/>
        <family val="2"/>
      </rPr>
      <t>(Grant Related)</t>
    </r>
  </si>
  <si>
    <t>N4401</t>
  </si>
  <si>
    <r>
      <rPr>
        <sz val="12"/>
        <rFont val="Arial Narrow"/>
        <family val="2"/>
      </rPr>
      <t xml:space="preserve">Undergrad Student Asst I - Entry Level </t>
    </r>
    <r>
      <rPr>
        <b/>
        <sz val="12"/>
        <rFont val="Arial Narrow"/>
        <family val="2"/>
      </rPr>
      <t>(Non-Grant Related)</t>
    </r>
  </si>
  <si>
    <t>N4402</t>
  </si>
  <si>
    <r>
      <rPr>
        <sz val="12"/>
        <rFont val="Arial Narrow"/>
        <family val="2"/>
      </rPr>
      <t xml:space="preserve">Undergrad Student Asst II - Specialist </t>
    </r>
    <r>
      <rPr>
        <b/>
        <sz val="12"/>
        <rFont val="Arial Narrow"/>
        <family val="2"/>
      </rPr>
      <t>(Non-Grant Related)</t>
    </r>
  </si>
  <si>
    <t>N4403</t>
  </si>
  <si>
    <r>
      <rPr>
        <sz val="12"/>
        <rFont val="Arial Narrow"/>
        <family val="2"/>
      </rPr>
      <t xml:space="preserve">Undergrad Student Asst III - Experienced </t>
    </r>
    <r>
      <rPr>
        <b/>
        <sz val="12"/>
        <rFont val="Arial Narrow"/>
        <family val="2"/>
      </rPr>
      <t>(Non-Grant Related)</t>
    </r>
  </si>
  <si>
    <t>N3304</t>
  </si>
  <si>
    <t>Usher</t>
  </si>
  <si>
    <t>N6600</t>
  </si>
  <si>
    <r>
      <rPr>
        <sz val="12"/>
        <color rgb="FFFF0000"/>
        <rFont val="Arial Narrow"/>
        <family val="2"/>
      </rPr>
      <t xml:space="preserve">Volunteers - </t>
    </r>
    <r>
      <rPr>
        <b/>
        <sz val="12"/>
        <color rgb="FFFF0000"/>
        <rFont val="Arial Narrow"/>
        <family val="2"/>
      </rPr>
      <t>HR USE ONLY</t>
    </r>
  </si>
  <si>
    <r>
      <rPr>
        <sz val="12"/>
        <color rgb="FFFF0000"/>
        <rFont val="Arial Narrow"/>
        <family val="2"/>
      </rPr>
      <t xml:space="preserve">Special Consultant - </t>
    </r>
    <r>
      <rPr>
        <b/>
        <sz val="12"/>
        <color rgb="FFFF0000"/>
        <rFont val="Arial Narrow"/>
        <family val="2"/>
      </rPr>
      <t>HR USE ONLY</t>
    </r>
  </si>
  <si>
    <r>
      <rPr>
        <sz val="12"/>
        <color rgb="FFFF0000"/>
        <rFont val="Arial Narrow"/>
        <family val="2"/>
      </rPr>
      <t xml:space="preserve">Casual Principal Investigator I </t>
    </r>
    <r>
      <rPr>
        <b/>
        <sz val="12"/>
        <color rgb="FFFF0000"/>
        <rFont val="Arial Narrow"/>
        <family val="2"/>
      </rPr>
      <t xml:space="preserve">(Grant Related) </t>
    </r>
    <r>
      <rPr>
        <sz val="12"/>
        <color rgb="FFFF0000"/>
        <rFont val="Arial Narrow"/>
        <family val="2"/>
      </rPr>
      <t xml:space="preserve">- </t>
    </r>
    <r>
      <rPr>
        <b/>
        <sz val="12"/>
        <color rgb="FFFF0000"/>
        <rFont val="Arial Narrow"/>
        <family val="2"/>
      </rPr>
      <t>HR USE ONLY</t>
    </r>
  </si>
  <si>
    <r>
      <rPr>
        <sz val="12"/>
        <color rgb="FFFF0000"/>
        <rFont val="Arial Narrow"/>
        <family val="2"/>
      </rPr>
      <t xml:space="preserve">Casual Principal Investigator I </t>
    </r>
    <r>
      <rPr>
        <b/>
        <sz val="12"/>
        <color rgb="FFFF0000"/>
        <rFont val="Arial Narrow"/>
        <family val="2"/>
      </rPr>
      <t xml:space="preserve">(Non-Grant Related) </t>
    </r>
    <r>
      <rPr>
        <sz val="12"/>
        <color rgb="FFFF0000"/>
        <rFont val="Arial Narrow"/>
        <family val="2"/>
      </rPr>
      <t xml:space="preserve">- </t>
    </r>
    <r>
      <rPr>
        <b/>
        <sz val="12"/>
        <color rgb="FFFF0000"/>
        <rFont val="Arial Narrow"/>
        <family val="2"/>
      </rPr>
      <t>HR USE ONLY</t>
    </r>
  </si>
  <si>
    <r>
      <rPr>
        <sz val="12"/>
        <color rgb="FFFF0000"/>
        <rFont val="Arial Narrow"/>
        <family val="2"/>
      </rPr>
      <t xml:space="preserve">Auto Allowance - </t>
    </r>
    <r>
      <rPr>
        <b/>
        <sz val="12"/>
        <color rgb="FFFF0000"/>
        <rFont val="Arial Narrow"/>
        <family val="2"/>
      </rPr>
      <t>HR USE ONLY</t>
    </r>
  </si>
  <si>
    <r>
      <rPr>
        <sz val="12"/>
        <color rgb="FFFF0000"/>
        <rFont val="Arial Narrow"/>
        <family val="2"/>
      </rPr>
      <t xml:space="preserve">Bonus - </t>
    </r>
    <r>
      <rPr>
        <b/>
        <sz val="12"/>
        <color rgb="FFFF0000"/>
        <rFont val="Arial Narrow"/>
        <family val="2"/>
      </rPr>
      <t>HR USE ONLY</t>
    </r>
  </si>
  <si>
    <r>
      <rPr>
        <sz val="12"/>
        <color rgb="FFFF0000"/>
        <rFont val="Arial Narrow"/>
        <family val="2"/>
      </rPr>
      <t xml:space="preserve">Administrator I (Non-Grant Related) - </t>
    </r>
    <r>
      <rPr>
        <b/>
        <sz val="12"/>
        <color rgb="FFFF0000"/>
        <rFont val="Arial Narrow"/>
        <family val="2"/>
      </rPr>
      <t>HR USE ONLY</t>
    </r>
  </si>
  <si>
    <r>
      <rPr>
        <sz val="12"/>
        <color rgb="FFFF0000"/>
        <rFont val="Arial Narrow"/>
        <family val="2"/>
      </rPr>
      <t xml:space="preserve">Administrator II (Non-Grant Related) - </t>
    </r>
    <r>
      <rPr>
        <b/>
        <sz val="12"/>
        <color rgb="FFFF0000"/>
        <rFont val="Arial Narrow"/>
        <family val="2"/>
      </rPr>
      <t>HR USE ONLY</t>
    </r>
  </si>
  <si>
    <r>
      <rPr>
        <sz val="12"/>
        <color rgb="FFFF0000"/>
        <rFont val="Arial Narrow"/>
        <family val="2"/>
      </rPr>
      <t xml:space="preserve">Administrator III (Non-Grant Related) - </t>
    </r>
    <r>
      <rPr>
        <b/>
        <sz val="12"/>
        <color rgb="FFFF0000"/>
        <rFont val="Arial Narrow"/>
        <family val="2"/>
      </rPr>
      <t>HR USE ONLY</t>
    </r>
  </si>
  <si>
    <r>
      <rPr>
        <sz val="12"/>
        <color rgb="FFFF0000"/>
        <rFont val="Arial Narrow"/>
        <family val="2"/>
      </rPr>
      <t xml:space="preserve">Administrator IV (Non-Grant Related) - </t>
    </r>
    <r>
      <rPr>
        <b/>
        <sz val="12"/>
        <color rgb="FFFF0000"/>
        <rFont val="Arial Narrow"/>
        <family val="2"/>
      </rPr>
      <t>HR USE ONLY</t>
    </r>
  </si>
  <si>
    <r>
      <rPr>
        <b/>
        <sz val="14"/>
        <rFont val="Arial"/>
        <family val="2"/>
      </rPr>
      <t>CSULB RESEARCH FOUNDATION</t>
    </r>
    <r>
      <rPr>
        <b/>
        <sz val="10"/>
        <rFont val="Arial"/>
        <family val="2"/>
      </rPr>
      <t xml:space="preserve">
Classification - Salary List: January 1, 2025</t>
    </r>
  </si>
  <si>
    <t xml:space="preserve">California Employment Laws 2025: https://www.employmentlawhandbook.com/employment-and-labor-laws/states/california/ </t>
  </si>
  <si>
    <t>*CSULB Travel Policy</t>
  </si>
  <si>
    <t>January 1, 2025</t>
  </si>
  <si>
    <t xml:space="preserve">   $16.50/hour  </t>
  </si>
  <si>
    <t>FT</t>
  </si>
  <si>
    <t>Student Rate</t>
  </si>
  <si>
    <r>
      <t xml:space="preserve">Project costs not budgeted or under-budgeted and </t>
    </r>
    <r>
      <rPr>
        <b/>
        <u/>
        <sz val="10"/>
        <color indexed="12"/>
        <rFont val="Arial"/>
        <family val="2"/>
      </rPr>
      <t>NOT</t>
    </r>
    <r>
      <rPr>
        <b/>
        <sz val="10"/>
        <color indexed="12"/>
        <rFont val="Arial"/>
        <family val="2"/>
      </rPr>
      <t xml:space="preserve"> supported by the sponsor are considered voluntary cost sharing and will be borne by ORED. This includes shipping, handling and Long Beach sales tax not budgeted on equipment.</t>
    </r>
  </si>
  <si>
    <t>Convert Percent Effort to Calendar Months</t>
  </si>
  <si>
    <t>Convert Percent Effort to Academic Months</t>
  </si>
  <si>
    <t>Convert Percent Effort to Summer Months</t>
  </si>
  <si>
    <t>Convert Percent Effort</t>
  </si>
  <si>
    <t>Convert Calendar Months</t>
  </si>
  <si>
    <t>Convert Academic Months</t>
  </si>
  <si>
    <t>Convert Summer Months</t>
  </si>
  <si>
    <t>to Calendar Months</t>
  </si>
  <si>
    <t>to Percent Effort</t>
  </si>
  <si>
    <t>to Academic Months</t>
  </si>
  <si>
    <t>to Summer Months</t>
  </si>
  <si>
    <t>(12-month appointment)</t>
  </si>
  <si>
    <t>(9-month appointment)</t>
  </si>
  <si>
    <t>(3-month appointment)</t>
  </si>
  <si>
    <t>% Effort</t>
  </si>
  <si>
    <t>Calendar Months</t>
  </si>
  <si>
    <t>Academic Months</t>
  </si>
  <si>
    <t>Summer Months</t>
  </si>
  <si>
    <t>Enter # of Months in Pink Box</t>
  </si>
  <si>
    <t>Enter # of Months in Purple Box</t>
  </si>
  <si>
    <t>Enter # of Months in Blue Box</t>
  </si>
  <si>
    <t>Enter % Effort in Green Box</t>
  </si>
  <si>
    <t>Enter % Effort in Orange Box</t>
  </si>
  <si>
    <t>Enter % Effort in Yellow Box</t>
  </si>
  <si>
    <t>To find the exact number of hours in a specific month, you can multiply the total number of working days in that month by your daily hours, or use the calculation (40 hours/week * 52 weeks/year) / 12 months = 173.33 hours/month for a more precise average</t>
  </si>
  <si>
    <t>CONVERSION TABLE OF UNITS &amp; HOURS TO MONTHS</t>
  </si>
  <si>
    <t>Units to Months</t>
  </si>
  <si>
    <t>Hours to Months*</t>
  </si>
  <si>
    <t>Tenure/Tenure Track</t>
  </si>
  <si>
    <t>*To find the exact number of hours in a specific month, you can multiply the total number of working days in that month by your daily hours, or use the calculation (40 hours/week * 52 weeks/year) / 12 months = 173.33 hours/month for a more precise average</t>
  </si>
  <si>
    <t xml:space="preserve">SALARY CONVERSIONS </t>
  </si>
  <si>
    <t>Rate Per Unit</t>
  </si>
  <si>
    <t>=</t>
  </si>
  <si>
    <t xml:space="preserve">9 months </t>
  </si>
  <si>
    <t xml:space="preserve">3 months </t>
  </si>
  <si>
    <t xml:space="preserve">12 months </t>
  </si>
  <si>
    <t>Hrs</t>
  </si>
  <si>
    <t xml:space="preserve">1 month </t>
  </si>
  <si>
    <t>FT Based on a 40 hrs per week period</t>
  </si>
  <si>
    <t>Rate per Hour for YR</t>
  </si>
  <si>
    <t>OR</t>
  </si>
  <si>
    <t>Monthly Effort (MO) - Faculty</t>
  </si>
  <si>
    <t>Summer Months (SU) - Faculty</t>
  </si>
  <si>
    <t>Academic Year (AY) - Facutly</t>
  </si>
  <si>
    <t>Calendar Year (CY) - Deans/Chairs/MPP/Staff</t>
  </si>
  <si>
    <r>
      <t>Hrs</t>
    </r>
    <r>
      <rPr>
        <sz val="14"/>
        <rFont val="Calibri"/>
        <family val="2"/>
        <scheme val="minor"/>
      </rPr>
      <t xml:space="preserve"> (for 12 CY Employee)</t>
    </r>
  </si>
  <si>
    <t>CAYUSE SP #:</t>
  </si>
  <si>
    <t xml:space="preserve"> G6. Other TOTAL:</t>
  </si>
  <si>
    <t>Foreign Travel:</t>
  </si>
  <si>
    <r>
      <t>(</t>
    </r>
    <r>
      <rPr>
        <sz val="10"/>
        <color rgb="FFFF0000"/>
        <rFont val="Aptos"/>
        <family val="2"/>
      </rPr>
      <t xml:space="preserve">Buyout/Release </t>
    </r>
    <r>
      <rPr>
        <b/>
        <sz val="10"/>
        <rFont val="Aptos"/>
        <family val="2"/>
      </rPr>
      <t>OR</t>
    </r>
    <r>
      <rPr>
        <sz val="10"/>
        <rFont val="Aptos"/>
        <family val="2"/>
      </rPr>
      <t xml:space="preserve"> </t>
    </r>
    <r>
      <rPr>
        <sz val="10"/>
        <color rgb="FFFF0000"/>
        <rFont val="Aptos"/>
        <family val="2"/>
      </rPr>
      <t>Reimbursed</t>
    </r>
    <r>
      <rPr>
        <sz val="10"/>
        <rFont val="Aptos"/>
        <family val="2"/>
      </rPr>
      <t>)</t>
    </r>
  </si>
  <si>
    <r>
      <t>(</t>
    </r>
    <r>
      <rPr>
        <sz val="10"/>
        <color rgb="FF0000FF"/>
        <rFont val="Aptos"/>
        <family val="2"/>
      </rPr>
      <t>Add'l Pay</t>
    </r>
    <r>
      <rPr>
        <sz val="10"/>
        <rFont val="Aptos"/>
        <family val="2"/>
      </rPr>
      <t xml:space="preserve"> </t>
    </r>
    <r>
      <rPr>
        <b/>
        <sz val="10"/>
        <rFont val="Aptos"/>
        <family val="2"/>
      </rPr>
      <t xml:space="preserve">OR </t>
    </r>
    <r>
      <rPr>
        <sz val="10"/>
        <rFont val="Aptos"/>
        <family val="2"/>
      </rPr>
      <t>Summer</t>
    </r>
    <r>
      <rPr>
        <sz val="10"/>
        <color rgb="FF0000FF"/>
        <rFont val="Aptos"/>
        <family val="2"/>
      </rPr>
      <t xml:space="preserve"> Effort</t>
    </r>
    <r>
      <rPr>
        <sz val="10"/>
        <rFont val="Aptos"/>
        <family val="2"/>
      </rPr>
      <t>)</t>
    </r>
  </si>
  <si>
    <r>
      <t>CSULB/</t>
    </r>
    <r>
      <rPr>
        <b/>
        <sz val="10"/>
        <color rgb="FF008000"/>
        <rFont val="Aptos"/>
        <family val="2"/>
      </rPr>
      <t xml:space="preserve">MPP </t>
    </r>
  </si>
  <si>
    <r>
      <t>CSULB/</t>
    </r>
    <r>
      <rPr>
        <b/>
        <sz val="10"/>
        <color rgb="FF0000FF"/>
        <rFont val="Aptos"/>
        <family val="2"/>
      </rPr>
      <t>Fnd</t>
    </r>
    <r>
      <rPr>
        <b/>
        <sz val="10"/>
        <rFont val="Aptos"/>
        <family val="2"/>
      </rPr>
      <t xml:space="preserve"> </t>
    </r>
  </si>
  <si>
    <r>
      <t>CSULB/</t>
    </r>
    <r>
      <rPr>
        <b/>
        <sz val="10"/>
        <color rgb="FF0000FF"/>
        <rFont val="Aptos"/>
        <family val="2"/>
      </rPr>
      <t>Fnd</t>
    </r>
  </si>
  <si>
    <r>
      <t xml:space="preserve">B. OTHER PERSONNEL: </t>
    </r>
    <r>
      <rPr>
        <sz val="10"/>
        <color rgb="FF0000FF"/>
        <rFont val="Aptos"/>
        <family val="2"/>
      </rPr>
      <t xml:space="preserve">CSULB Staff, Foundation, &amp; Students Only </t>
    </r>
  </si>
  <si>
    <r>
      <t>CSULB/</t>
    </r>
    <r>
      <rPr>
        <b/>
        <sz val="10"/>
        <color rgb="FFFF0000"/>
        <rFont val="Aptos"/>
        <family val="2"/>
      </rPr>
      <t>Staff</t>
    </r>
    <r>
      <rPr>
        <sz val="10"/>
        <rFont val="Aptos"/>
        <family val="2"/>
      </rPr>
      <t xml:space="preserve">  (</t>
    </r>
    <r>
      <rPr>
        <b/>
        <sz val="10"/>
        <color rgb="FF008000"/>
        <rFont val="Aptos"/>
        <family val="2"/>
      </rPr>
      <t xml:space="preserve">Reimbursed </t>
    </r>
    <r>
      <rPr>
        <b/>
        <sz val="10"/>
        <color rgb="FFFF0000"/>
        <rFont val="Aptos"/>
        <family val="2"/>
      </rPr>
      <t>OR</t>
    </r>
    <r>
      <rPr>
        <sz val="10"/>
        <rFont val="Aptos"/>
        <family val="2"/>
      </rPr>
      <t xml:space="preserve"> </t>
    </r>
    <r>
      <rPr>
        <b/>
        <sz val="10"/>
        <color rgb="FF0000FF"/>
        <rFont val="Aptos"/>
        <family val="2"/>
      </rPr>
      <t>Add'l Pay</t>
    </r>
    <r>
      <rPr>
        <sz val="10"/>
        <rFont val="Aptos"/>
        <family val="2"/>
      </rPr>
      <t>)</t>
    </r>
  </si>
  <si>
    <r>
      <t>CSULB/</t>
    </r>
    <r>
      <rPr>
        <b/>
        <sz val="10"/>
        <color rgb="FFFF0000"/>
        <rFont val="Aptos"/>
        <family val="2"/>
      </rPr>
      <t>Staff</t>
    </r>
    <r>
      <rPr>
        <sz val="10"/>
        <color rgb="FFFF0000"/>
        <rFont val="Aptos"/>
        <family val="2"/>
      </rPr>
      <t xml:space="preserve"> </t>
    </r>
    <r>
      <rPr>
        <sz val="10"/>
        <rFont val="Aptos"/>
        <family val="2"/>
      </rPr>
      <t xml:space="preserve"> (</t>
    </r>
    <r>
      <rPr>
        <b/>
        <sz val="10"/>
        <color rgb="FF008000"/>
        <rFont val="Aptos"/>
        <family val="2"/>
      </rPr>
      <t xml:space="preserve">Reimbursed </t>
    </r>
    <r>
      <rPr>
        <b/>
        <sz val="10"/>
        <color rgb="FFFF0000"/>
        <rFont val="Aptos"/>
        <family val="2"/>
      </rPr>
      <t>OR</t>
    </r>
    <r>
      <rPr>
        <sz val="10"/>
        <rFont val="Aptos"/>
        <family val="2"/>
      </rPr>
      <t xml:space="preserve"> </t>
    </r>
    <r>
      <rPr>
        <b/>
        <sz val="10"/>
        <color rgb="FF0000FF"/>
        <rFont val="Aptos"/>
        <family val="2"/>
      </rPr>
      <t>Add'l Pay</t>
    </r>
    <r>
      <rPr>
        <sz val="10"/>
        <rFont val="Aptos"/>
        <family val="2"/>
      </rPr>
      <t>)</t>
    </r>
  </si>
  <si>
    <r>
      <t>CSULB/</t>
    </r>
    <r>
      <rPr>
        <b/>
        <sz val="10"/>
        <color rgb="FFFF0000"/>
        <rFont val="Aptos"/>
        <family val="2"/>
      </rPr>
      <t>Staff</t>
    </r>
    <r>
      <rPr>
        <sz val="10"/>
        <color rgb="FFFF0000"/>
        <rFont val="Aptos"/>
        <family val="2"/>
      </rPr>
      <t xml:space="preserve"> </t>
    </r>
    <r>
      <rPr>
        <sz val="10"/>
        <rFont val="Aptos"/>
        <family val="2"/>
      </rPr>
      <t xml:space="preserve"> (</t>
    </r>
    <r>
      <rPr>
        <b/>
        <sz val="10"/>
        <color rgb="FF008000"/>
        <rFont val="Aptos"/>
        <family val="2"/>
      </rPr>
      <t>Reimbursed</t>
    </r>
    <r>
      <rPr>
        <sz val="10"/>
        <rFont val="Aptos"/>
        <family val="2"/>
      </rPr>
      <t xml:space="preserve"> </t>
    </r>
    <r>
      <rPr>
        <b/>
        <sz val="10"/>
        <color rgb="FFFF0000"/>
        <rFont val="Aptos"/>
        <family val="2"/>
      </rPr>
      <t>OR</t>
    </r>
    <r>
      <rPr>
        <sz val="10"/>
        <rFont val="Aptos"/>
        <family val="2"/>
      </rPr>
      <t xml:space="preserve"> </t>
    </r>
    <r>
      <rPr>
        <b/>
        <sz val="10"/>
        <color rgb="FF0000FF"/>
        <rFont val="Aptos"/>
        <family val="2"/>
      </rPr>
      <t>Add'l Pay</t>
    </r>
    <r>
      <rPr>
        <sz val="10"/>
        <rFont val="Aptos"/>
        <family val="2"/>
      </rPr>
      <t>)</t>
    </r>
  </si>
  <si>
    <r>
      <t>CSULB/</t>
    </r>
    <r>
      <rPr>
        <b/>
        <sz val="10"/>
        <color rgb="FFFF0000"/>
        <rFont val="Aptos"/>
        <family val="2"/>
      </rPr>
      <t>Staff</t>
    </r>
    <r>
      <rPr>
        <sz val="10"/>
        <color rgb="FFFF0000"/>
        <rFont val="Aptos"/>
        <family val="2"/>
      </rPr>
      <t xml:space="preserve">  </t>
    </r>
    <r>
      <rPr>
        <sz val="10"/>
        <rFont val="Aptos"/>
        <family val="2"/>
      </rPr>
      <t>(</t>
    </r>
    <r>
      <rPr>
        <b/>
        <sz val="10"/>
        <color rgb="FF008000"/>
        <rFont val="Aptos"/>
        <family val="2"/>
      </rPr>
      <t>Reimbursed</t>
    </r>
    <r>
      <rPr>
        <sz val="10"/>
        <rFont val="Aptos"/>
        <family val="2"/>
      </rPr>
      <t xml:space="preserve"> </t>
    </r>
    <r>
      <rPr>
        <b/>
        <sz val="10"/>
        <color rgb="FFFF0000"/>
        <rFont val="Aptos"/>
        <family val="2"/>
      </rPr>
      <t>OR</t>
    </r>
    <r>
      <rPr>
        <sz val="10"/>
        <rFont val="Aptos"/>
        <family val="2"/>
      </rPr>
      <t xml:space="preserve"> </t>
    </r>
    <r>
      <rPr>
        <b/>
        <sz val="10"/>
        <color rgb="FF0000FF"/>
        <rFont val="Aptos"/>
        <family val="2"/>
      </rPr>
      <t>Add'l Pay</t>
    </r>
    <r>
      <rPr>
        <sz val="10"/>
        <rFont val="Aptos"/>
        <family val="2"/>
      </rPr>
      <t>)</t>
    </r>
  </si>
  <si>
    <r>
      <t>CSULB/</t>
    </r>
    <r>
      <rPr>
        <b/>
        <sz val="10"/>
        <color rgb="FF0000FF"/>
        <rFont val="Aptos"/>
        <family val="2"/>
      </rPr>
      <t>FDN</t>
    </r>
  </si>
  <si>
    <r>
      <t>CSULB</t>
    </r>
    <r>
      <rPr>
        <sz val="10"/>
        <color rgb="FF008000"/>
        <rFont val="Aptos"/>
        <family val="2"/>
      </rPr>
      <t>/</t>
    </r>
    <r>
      <rPr>
        <b/>
        <sz val="10"/>
        <color rgb="FF008000"/>
        <rFont val="Aptos"/>
        <family val="2"/>
      </rPr>
      <t xml:space="preserve">MPP </t>
    </r>
  </si>
  <si>
    <r>
      <t>CSULB/</t>
    </r>
    <r>
      <rPr>
        <b/>
        <sz val="10"/>
        <color rgb="FFFF0000"/>
        <rFont val="Aptos"/>
        <family val="2"/>
      </rPr>
      <t>State</t>
    </r>
  </si>
  <si>
    <r>
      <rPr>
        <b/>
        <sz val="10"/>
        <color rgb="FF0000FF"/>
        <rFont val="Aptos"/>
        <family val="2"/>
      </rPr>
      <t xml:space="preserve">FDN </t>
    </r>
    <r>
      <rPr>
        <sz val="10"/>
        <rFont val="Aptos"/>
        <family val="2"/>
      </rPr>
      <t>&lt;50% TB or temp</t>
    </r>
  </si>
  <si>
    <r>
      <rPr>
        <i/>
        <sz val="10"/>
        <color rgb="FFC00000"/>
        <rFont val="Aptos"/>
        <family val="2"/>
      </rPr>
      <t xml:space="preserve">              </t>
    </r>
    <r>
      <rPr>
        <sz val="10"/>
        <color rgb="FFC00000"/>
        <rFont val="Aptos"/>
        <family val="2"/>
      </rPr>
      <t xml:space="preserve">                                                                                  Shipping and Handing Fees:</t>
    </r>
  </si>
  <si>
    <r>
      <t xml:space="preserve">Mandatory Foreign Travel Insurance (FTIP):                                                                                                                                                                                                                                                                                                                                         </t>
    </r>
    <r>
      <rPr>
        <sz val="10"/>
        <color indexed="17"/>
        <rFont val="Aptos"/>
        <family val="2"/>
      </rPr>
      <t xml:space="preserve"> </t>
    </r>
  </si>
  <si>
    <r>
      <t>G . OTHER DIRECT COSTS:</t>
    </r>
    <r>
      <rPr>
        <b/>
        <sz val="10"/>
        <color indexed="12"/>
        <rFont val="Aptos"/>
        <family val="2"/>
      </rPr>
      <t xml:space="preserve"> </t>
    </r>
    <r>
      <rPr>
        <sz val="10"/>
        <rFont val="Aptos"/>
        <family val="2"/>
      </rPr>
      <t>e.g., type of office, field or lab supplies</t>
    </r>
  </si>
  <si>
    <r>
      <t>Computing Services:</t>
    </r>
    <r>
      <rPr>
        <b/>
        <sz val="10"/>
        <rFont val="Aptos"/>
        <family val="2"/>
      </rPr>
      <t xml:space="preserve"> </t>
    </r>
    <r>
      <rPr>
        <sz val="10"/>
        <color indexed="12"/>
        <rFont val="Aptos"/>
        <family val="2"/>
      </rPr>
      <t xml:space="preserve"> </t>
    </r>
  </si>
  <si>
    <r>
      <rPr>
        <b/>
        <u/>
        <sz val="10"/>
        <rFont val="Aptos"/>
        <family val="2"/>
      </rPr>
      <t>Other</t>
    </r>
    <r>
      <rPr>
        <b/>
        <sz val="10"/>
        <rFont val="Aptos"/>
        <family val="2"/>
      </rPr>
      <t xml:space="preserve">: </t>
    </r>
    <r>
      <rPr>
        <sz val="10"/>
        <color indexed="12"/>
        <rFont val="Aptos"/>
        <family val="2"/>
      </rPr>
      <t xml:space="preserve">Operational expenses e.g., telephone service, lab service , Service Fees (For Internal Or External entities </t>
    </r>
    <r>
      <rPr>
        <b/>
        <sz val="10"/>
        <color rgb="FF0000FF"/>
        <rFont val="Aptos"/>
        <family val="2"/>
      </rPr>
      <t>MUST</t>
    </r>
    <r>
      <rPr>
        <sz val="10"/>
        <color indexed="12"/>
        <rFont val="Aptos"/>
        <family val="2"/>
      </rPr>
      <t xml:space="preserve"> list name service provider)</t>
    </r>
  </si>
  <si>
    <r>
      <t>INDIRECT COST BASE (MTDC Calculation)</t>
    </r>
    <r>
      <rPr>
        <b/>
        <sz val="10"/>
        <color rgb="FF0000FF"/>
        <rFont val="Aptos"/>
        <family val="2"/>
      </rPr>
      <t xml:space="preserve"> </t>
    </r>
  </si>
  <si>
    <r>
      <t xml:space="preserve">1. TOTAL INDIRECT COSTS </t>
    </r>
    <r>
      <rPr>
        <sz val="10"/>
        <rFont val="Aptos"/>
        <family val="2"/>
      </rPr>
      <t>(F&amp;A):</t>
    </r>
  </si>
  <si>
    <r>
      <t>2. OTHER TOTAL INDIRECT COSTS (F&amp;A):</t>
    </r>
    <r>
      <rPr>
        <i/>
        <sz val="10"/>
        <color rgb="FF0000FF"/>
        <rFont val="Aptos"/>
        <family val="2"/>
      </rPr>
      <t xml:space="preserve">                                                                                                                                                                                                                                                                                                                                                           </t>
    </r>
  </si>
  <si>
    <t>*Refer to Tabs Below for Additional Information</t>
  </si>
  <si>
    <r>
      <rPr>
        <b/>
        <sz val="10"/>
        <color rgb="FFC00000"/>
        <rFont val="Aptos"/>
        <family val="2"/>
      </rPr>
      <t>Applicable Fees Below &amp; Vendor Quote are Mandatory</t>
    </r>
    <r>
      <rPr>
        <sz val="10"/>
        <color rgb="FFC00000"/>
        <rFont val="Aptos"/>
        <family val="2"/>
      </rPr>
      <t xml:space="preserve"> Information</t>
    </r>
    <r>
      <rPr>
        <sz val="8"/>
        <color rgb="FF0000FF"/>
        <rFont val="Aptos"/>
        <family val="2"/>
      </rPr>
      <t xml:space="preserve"> (fees not listed here are the responsibility of the PI and college) </t>
    </r>
  </si>
  <si>
    <r>
      <rPr>
        <b/>
        <u/>
        <sz val="10"/>
        <rFont val="Aptos"/>
        <family val="2"/>
      </rPr>
      <t>Subaward / Consortium Totals:</t>
    </r>
    <r>
      <rPr>
        <b/>
        <sz val="10"/>
        <rFont val="Aptos"/>
        <family val="2"/>
      </rPr>
      <t xml:space="preserve"> </t>
    </r>
    <r>
      <rPr>
        <sz val="10"/>
        <color rgb="FF0000FF"/>
        <rFont val="Aptos"/>
        <family val="2"/>
      </rPr>
      <t xml:space="preserve"> See "SubK(s) Budget(s)" tab below for details</t>
    </r>
  </si>
  <si>
    <r>
      <t>Computing Services</t>
    </r>
    <r>
      <rPr>
        <b/>
        <sz val="10"/>
        <rFont val="Aptos"/>
        <family val="2"/>
      </rPr>
      <t xml:space="preserve">: </t>
    </r>
    <r>
      <rPr>
        <sz val="10"/>
        <color indexed="12"/>
        <rFont val="Aptos"/>
        <family val="2"/>
      </rPr>
      <t xml:space="preserve"> </t>
    </r>
  </si>
  <si>
    <r>
      <rPr>
        <b/>
        <u/>
        <sz val="10"/>
        <rFont val="Aptos"/>
        <family val="2"/>
      </rPr>
      <t>Participant Incentives</t>
    </r>
    <r>
      <rPr>
        <b/>
        <sz val="10"/>
        <rFont val="Aptos"/>
        <family val="2"/>
      </rPr>
      <t>:</t>
    </r>
    <r>
      <rPr>
        <b/>
        <sz val="10"/>
        <color indexed="60"/>
        <rFont val="Aptos"/>
        <family val="2"/>
      </rPr>
      <t xml:space="preserve"> </t>
    </r>
    <r>
      <rPr>
        <b/>
        <sz val="9"/>
        <color indexed="12"/>
        <rFont val="Aptos"/>
        <family val="2"/>
      </rPr>
      <t xml:space="preserve"> </t>
    </r>
    <r>
      <rPr>
        <sz val="9"/>
        <color indexed="12"/>
        <rFont val="Aptos"/>
        <family val="2"/>
      </rPr>
      <t>P</t>
    </r>
    <r>
      <rPr>
        <sz val="10"/>
        <color indexed="12"/>
        <rFont val="Aptos"/>
        <family val="2"/>
      </rPr>
      <t>rovide source of payout e.g., Gift Cards, Quantity, &amp; Amount of GC  /  If check, cannot exceed $599 per participant.</t>
    </r>
    <r>
      <rPr>
        <sz val="10"/>
        <rFont val="Aptos"/>
        <family val="2"/>
      </rPr>
      <t xml:space="preserve"> </t>
    </r>
    <r>
      <rPr>
        <sz val="9"/>
        <rFont val="Aptos"/>
        <family val="2"/>
      </rPr>
      <t>(*see "Misc Info" tab below for additional Information)</t>
    </r>
  </si>
  <si>
    <r>
      <t xml:space="preserve">*Refer to the                                                                                                                                                                                                                                                                                                                                                                                                                         </t>
    </r>
    <r>
      <rPr>
        <u/>
        <sz val="9"/>
        <color rgb="FF0000FF"/>
        <rFont val="Aptos"/>
        <family val="2"/>
      </rPr>
      <t>"Cost Match Budget</t>
    </r>
    <r>
      <rPr>
        <sz val="9"/>
        <color rgb="FF0000FF"/>
        <rFont val="Aptos"/>
        <family val="2"/>
      </rPr>
      <t>"                                                                                                                                                                                                                                                                     Tab below for details</t>
    </r>
  </si>
  <si>
    <r>
      <t xml:space="preserve">(Buyout/Release </t>
    </r>
    <r>
      <rPr>
        <b/>
        <sz val="10"/>
        <rFont val="Aptos"/>
        <family val="2"/>
      </rPr>
      <t>OR</t>
    </r>
    <r>
      <rPr>
        <sz val="10"/>
        <rFont val="Aptos"/>
        <family val="2"/>
      </rPr>
      <t xml:space="preserve"> Reimbursed)</t>
    </r>
  </si>
  <si>
    <r>
      <t xml:space="preserve">(Add'l Pay </t>
    </r>
    <r>
      <rPr>
        <b/>
        <sz val="10"/>
        <rFont val="Aptos"/>
        <family val="2"/>
      </rPr>
      <t xml:space="preserve">OR </t>
    </r>
    <r>
      <rPr>
        <sz val="10"/>
        <rFont val="Aptos"/>
        <family val="2"/>
      </rPr>
      <t>Summer Effort)</t>
    </r>
  </si>
  <si>
    <r>
      <t>CSULB/</t>
    </r>
    <r>
      <rPr>
        <b/>
        <sz val="10"/>
        <rFont val="Aptos"/>
        <family val="2"/>
      </rPr>
      <t xml:space="preserve">MPP </t>
    </r>
  </si>
  <si>
    <r>
      <t>CSULB/</t>
    </r>
    <r>
      <rPr>
        <b/>
        <sz val="10"/>
        <rFont val="Aptos"/>
        <family val="2"/>
      </rPr>
      <t xml:space="preserve">Fnd </t>
    </r>
  </si>
  <si>
    <r>
      <t>CSULB/</t>
    </r>
    <r>
      <rPr>
        <b/>
        <sz val="10"/>
        <rFont val="Aptos"/>
        <family val="2"/>
      </rPr>
      <t xml:space="preserve"> Fnd</t>
    </r>
  </si>
  <si>
    <r>
      <t xml:space="preserve">B. OTHER PERSONNEL: </t>
    </r>
    <r>
      <rPr>
        <sz val="10"/>
        <color indexed="12"/>
        <rFont val="Aptos"/>
        <family val="2"/>
      </rPr>
      <t xml:space="preserve">CSULB Staff, Foundation, &amp; Students Only </t>
    </r>
  </si>
  <si>
    <r>
      <t>CSULB/</t>
    </r>
    <r>
      <rPr>
        <b/>
        <sz val="10"/>
        <rFont val="Aptos"/>
        <family val="2"/>
      </rPr>
      <t>Staff</t>
    </r>
  </si>
  <si>
    <r>
      <t>CSULB/</t>
    </r>
    <r>
      <rPr>
        <b/>
        <sz val="10"/>
        <rFont val="Aptos"/>
        <family val="2"/>
      </rPr>
      <t>FDN</t>
    </r>
  </si>
  <si>
    <r>
      <t>CSULB/</t>
    </r>
    <r>
      <rPr>
        <b/>
        <sz val="10"/>
        <rFont val="Aptos"/>
        <family val="2"/>
      </rPr>
      <t>Fnd</t>
    </r>
  </si>
  <si>
    <r>
      <t>Consultant / Vendor / Independent Contractor</t>
    </r>
    <r>
      <rPr>
        <b/>
        <sz val="10"/>
        <rFont val="Aptos"/>
        <family val="2"/>
      </rPr>
      <t xml:space="preserve">: </t>
    </r>
    <r>
      <rPr>
        <sz val="10"/>
        <color rgb="FFFF0000"/>
        <rFont val="Aptos"/>
        <family val="2"/>
      </rPr>
      <t>Non-CSULB/CSU employee Only. Provide Name of Individual &amp; Company Name</t>
    </r>
  </si>
  <si>
    <r>
      <t>Subaward / Consortium Totals</t>
    </r>
    <r>
      <rPr>
        <sz val="10"/>
        <rFont val="Aptos"/>
        <family val="2"/>
      </rPr>
      <t xml:space="preserve">: </t>
    </r>
    <r>
      <rPr>
        <sz val="10"/>
        <color rgb="FF0000FF"/>
        <rFont val="Aptos"/>
        <family val="2"/>
      </rPr>
      <t>Input data in "Subawardee Budget(s)" tab below #5. If more than one sub, consult with PreAward Spec for assistance</t>
    </r>
  </si>
  <si>
    <r>
      <t xml:space="preserve">DIRECT COST </t>
    </r>
    <r>
      <rPr>
        <u val="double"/>
        <sz val="10"/>
        <rFont val="Aptos"/>
        <family val="2"/>
      </rPr>
      <t>(A through G)</t>
    </r>
    <r>
      <rPr>
        <b/>
        <u val="double"/>
        <sz val="10"/>
        <rFont val="Aptos"/>
        <family val="2"/>
      </rPr>
      <t>:</t>
    </r>
  </si>
  <si>
    <r>
      <t>Indirect Cost Base</t>
    </r>
    <r>
      <rPr>
        <u val="double"/>
        <sz val="10"/>
        <rFont val="Aptos"/>
        <family val="2"/>
      </rPr>
      <t xml:space="preserve"> (MTDC Calculation)</t>
    </r>
    <r>
      <rPr>
        <b/>
        <u val="double"/>
        <sz val="10"/>
        <rFont val="Aptos"/>
        <family val="2"/>
      </rPr>
      <t xml:space="preserve">: </t>
    </r>
  </si>
  <si>
    <r>
      <rPr>
        <b/>
        <u val="double"/>
        <sz val="9"/>
        <color rgb="FF0000FF"/>
        <rFont val="Aptos"/>
        <family val="2"/>
      </rPr>
      <t xml:space="preserve"> FORGONE</t>
    </r>
    <r>
      <rPr>
        <b/>
        <u val="double"/>
        <sz val="9"/>
        <rFont val="Aptos"/>
        <family val="2"/>
      </rPr>
      <t xml:space="preserve"> TOTAL INDIRECT COSTS (F&amp;A):</t>
    </r>
  </si>
  <si>
    <r>
      <t xml:space="preserve">Indirect Cost Base </t>
    </r>
    <r>
      <rPr>
        <u val="double"/>
        <sz val="10"/>
        <rFont val="Aptos"/>
        <family val="2"/>
      </rPr>
      <t xml:space="preserve">(MTDC Calculation): </t>
    </r>
  </si>
  <si>
    <r>
      <rPr>
        <sz val="9"/>
        <rFont val="Aptos"/>
        <family val="2"/>
      </rPr>
      <t xml:space="preserve">2.         </t>
    </r>
    <r>
      <rPr>
        <u val="double"/>
        <sz val="9"/>
        <rFont val="Aptos"/>
        <family val="2"/>
      </rPr>
      <t>OTHER TOTAL INDIRECT COSTS (F&amp;A):</t>
    </r>
  </si>
  <si>
    <r>
      <t xml:space="preserve">Indirect Cost Base </t>
    </r>
    <r>
      <rPr>
        <u val="double"/>
        <sz val="10"/>
        <rFont val="Aptos"/>
        <family val="2"/>
      </rPr>
      <t>(MTDC Calculation):</t>
    </r>
    <r>
      <rPr>
        <b/>
        <u val="double"/>
        <sz val="10"/>
        <rFont val="Aptos"/>
        <family val="2"/>
      </rPr>
      <t xml:space="preserve"> </t>
    </r>
  </si>
  <si>
    <r>
      <rPr>
        <sz val="9"/>
        <rFont val="Aptos"/>
        <family val="2"/>
      </rPr>
      <t xml:space="preserve">2.  </t>
    </r>
    <r>
      <rPr>
        <u val="double"/>
        <sz val="9"/>
        <rFont val="Aptos"/>
        <family val="2"/>
      </rPr>
      <t>FORGONE TOTAL INDIRECT COSTS (F&amp;A):</t>
    </r>
  </si>
  <si>
    <r>
      <rPr>
        <b/>
        <sz val="14"/>
        <color rgb="FFFF0000"/>
        <rFont val="Aptos"/>
        <family val="2"/>
      </rPr>
      <t xml:space="preserve">**COMPLETE ONLY IF SPONSOR MANDATES COST-MATCH/SHARE &amp; APPROVED BY ORED**   </t>
    </r>
    <r>
      <rPr>
        <sz val="14"/>
        <color rgb="FFFF0000"/>
        <rFont val="Aptos"/>
        <family val="2"/>
      </rPr>
      <t>~</t>
    </r>
    <r>
      <rPr>
        <b/>
        <sz val="14"/>
        <color rgb="FFFF0000"/>
        <rFont val="Aptos"/>
        <family val="2"/>
      </rPr>
      <t xml:space="preserve">    **</t>
    </r>
    <r>
      <rPr>
        <sz val="14"/>
        <color rgb="FFFF0000"/>
        <rFont val="Aptos"/>
        <family val="2"/>
      </rPr>
      <t>DO NOT  MODIFY SPREADSHEET</t>
    </r>
    <r>
      <rPr>
        <b/>
        <sz val="14"/>
        <color rgb="FFFF0000"/>
        <rFont val="Aptos"/>
        <family val="2"/>
      </rPr>
      <t xml:space="preserve"> OR </t>
    </r>
    <r>
      <rPr>
        <sz val="14"/>
        <color rgb="FFFF0000"/>
        <rFont val="Aptos"/>
        <family val="2"/>
      </rPr>
      <t>CHANGE FORMULAS</t>
    </r>
    <r>
      <rPr>
        <b/>
        <sz val="14"/>
        <color rgb="FFFF0000"/>
        <rFont val="Aptos"/>
        <family val="2"/>
      </rPr>
      <t xml:space="preserve">**               </t>
    </r>
    <r>
      <rPr>
        <sz val="14"/>
        <color rgb="FFFF0000"/>
        <rFont val="Aptos"/>
        <family val="2"/>
      </rPr>
      <t xml:space="preserve">                                                                                                                                                                                                                                                                                                                                                                                                                                                                                                 </t>
    </r>
  </si>
  <si>
    <r>
      <t xml:space="preserve">**DO NOT  MODIFY Template </t>
    </r>
    <r>
      <rPr>
        <b/>
        <sz val="11"/>
        <color rgb="FFFF0000"/>
        <rFont val="Aptos"/>
        <family val="2"/>
      </rPr>
      <t>OR</t>
    </r>
    <r>
      <rPr>
        <sz val="11"/>
        <color rgb="FFFF0000"/>
        <rFont val="Aptos"/>
        <family val="2"/>
      </rPr>
      <t xml:space="preserve"> CHANGE FORMULAS**                                                                                                                                                                                                                                                                                                                                                                                                                                                                                                                </t>
    </r>
  </si>
  <si>
    <r>
      <t xml:space="preserve"> First  $25,000 of Subaward </t>
    </r>
    <r>
      <rPr>
        <sz val="8"/>
        <color rgb="FF0000FF"/>
        <rFont val="Aptos"/>
        <family val="2"/>
      </rPr>
      <t>(Subject to CSULB's Indirect/F&amp;A charges)</t>
    </r>
  </si>
  <si>
    <t>®®®This total cannot be more that $25K</t>
  </si>
  <si>
    <r>
      <t>Remaining Subaward Amount</t>
    </r>
    <r>
      <rPr>
        <sz val="10"/>
        <color rgb="FF0000FF"/>
        <rFont val="Aptos"/>
        <family val="2"/>
      </rPr>
      <t xml:space="preserve"> </t>
    </r>
    <r>
      <rPr>
        <sz val="8"/>
        <color rgb="FF0000FF"/>
        <rFont val="Aptos"/>
        <family val="2"/>
      </rPr>
      <t>(Not subject to CSULB's Indirect/F&amp;A charges)</t>
    </r>
    <r>
      <rPr>
        <b/>
        <sz val="10"/>
        <color rgb="FF0000FF"/>
        <rFont val="Aptos"/>
        <family val="2"/>
      </rPr>
      <t xml:space="preserve"> </t>
    </r>
  </si>
  <si>
    <r>
      <rPr>
        <sz val="10"/>
        <color rgb="FFFF0000"/>
        <rFont val="Aptos"/>
        <family val="2"/>
      </rPr>
      <t xml:space="preserve"> </t>
    </r>
    <r>
      <rPr>
        <b/>
        <sz val="10"/>
        <rFont val="Aptos"/>
        <family val="2"/>
      </rPr>
      <t>Direct Costs:</t>
    </r>
  </si>
  <si>
    <r>
      <rPr>
        <sz val="10"/>
        <color rgb="FFFF0000"/>
        <rFont val="Aptos"/>
        <family val="2"/>
      </rPr>
      <t xml:space="preserve">      </t>
    </r>
    <r>
      <rPr>
        <b/>
        <sz val="10"/>
        <rFont val="Aptos"/>
        <family val="2"/>
      </rPr>
      <t xml:space="preserve"> Indirect Cost Base </t>
    </r>
    <r>
      <rPr>
        <sz val="8"/>
        <rFont val="Aptos"/>
        <family val="2"/>
      </rPr>
      <t>(MTDC Calculation) to be manually entered</t>
    </r>
  </si>
  <si>
    <r>
      <t xml:space="preserve"> First  $50,000 of Subaward </t>
    </r>
    <r>
      <rPr>
        <sz val="8"/>
        <color rgb="FF0000FF"/>
        <rFont val="Aptos"/>
        <family val="2"/>
      </rPr>
      <t>(Subject to CSULB's Indirect/F&amp;A charges)</t>
    </r>
  </si>
  <si>
    <r>
      <rPr>
        <sz val="10"/>
        <color rgb="FFFF0000"/>
        <rFont val="Aptos"/>
        <family val="2"/>
      </rPr>
      <t xml:space="preserve"> </t>
    </r>
    <r>
      <rPr>
        <b/>
        <sz val="10"/>
        <rFont val="Aptos"/>
        <family val="2"/>
      </rPr>
      <t xml:space="preserve">     Direct Costs:</t>
    </r>
  </si>
  <si>
    <r>
      <rPr>
        <sz val="10"/>
        <color rgb="FFFF0000"/>
        <rFont val="Aptos"/>
        <family val="2"/>
      </rPr>
      <t xml:space="preserve"> </t>
    </r>
    <r>
      <rPr>
        <b/>
        <sz val="10"/>
        <color rgb="FFFF0000"/>
        <rFont val="Aptos"/>
        <family val="2"/>
      </rPr>
      <t xml:space="preserve">      Indirect Cost Base </t>
    </r>
    <r>
      <rPr>
        <sz val="8"/>
        <color rgb="FFFF0000"/>
        <rFont val="Aptos"/>
        <family val="2"/>
      </rPr>
      <t>(MTDC Calculation)</t>
    </r>
    <r>
      <rPr>
        <b/>
        <sz val="10"/>
        <color rgb="FFFF0000"/>
        <rFont val="Aptos"/>
        <family val="2"/>
      </rPr>
      <t>:</t>
    </r>
  </si>
  <si>
    <r>
      <t xml:space="preserve">SUBK/CONSORTIUM BUDGET(S)                                                                                                                                                                                                                                                                                                                                                                                         </t>
    </r>
    <r>
      <rPr>
        <sz val="14"/>
        <color rgb="FFC00000"/>
        <rFont val="Aptos Black"/>
        <family val="2"/>
      </rPr>
      <t>(INTERNAL USE ONLY)</t>
    </r>
  </si>
  <si>
    <t>* Contact Dept., ASM for Salary Information</t>
  </si>
  <si>
    <t>SUBK(S) GRAND TOTAL(S)</t>
  </si>
  <si>
    <r>
      <rPr>
        <b/>
        <sz val="10"/>
        <color rgb="FF0000FF"/>
        <rFont val="Aptos"/>
        <family val="2"/>
      </rPr>
      <t>*</t>
    </r>
    <r>
      <rPr>
        <sz val="10"/>
        <color rgb="FF0000FF"/>
        <rFont val="Aptos"/>
        <family val="2"/>
      </rPr>
      <t>Refer to Tabs Below for Additional Information</t>
    </r>
  </si>
  <si>
    <t>Click here for Foundation Salaries OR Reference Tab below ↓</t>
  </si>
  <si>
    <r>
      <t xml:space="preserve">*MUST </t>
    </r>
    <r>
      <rPr>
        <sz val="9"/>
        <color rgb="FFFF0000"/>
        <rFont val="Aptos"/>
        <family val="2"/>
      </rPr>
      <t>Provide "Type" of participants and estimate amount of participants for each category listed below.</t>
    </r>
  </si>
  <si>
    <r>
      <rPr>
        <b/>
        <u/>
        <sz val="10"/>
        <rFont val="Aptos"/>
        <family val="2"/>
      </rPr>
      <t>Participant Incentives</t>
    </r>
    <r>
      <rPr>
        <b/>
        <sz val="10"/>
        <rFont val="Aptos"/>
        <family val="2"/>
      </rPr>
      <t>:</t>
    </r>
    <r>
      <rPr>
        <b/>
        <sz val="10"/>
        <color indexed="60"/>
        <rFont val="Aptos"/>
        <family val="2"/>
      </rPr>
      <t xml:space="preserve"> </t>
    </r>
    <r>
      <rPr>
        <sz val="9"/>
        <color indexed="12"/>
        <rFont val="Aptos"/>
        <family val="2"/>
      </rPr>
      <t xml:space="preserve"> P</t>
    </r>
    <r>
      <rPr>
        <sz val="10"/>
        <color indexed="12"/>
        <rFont val="Aptos"/>
        <family val="2"/>
      </rPr>
      <t>rovide source of payout e.g., Gift Cards, Quantity, &amp; Amount of GC  /  If check, cannot exceed $599 per participant.</t>
    </r>
    <r>
      <rPr>
        <sz val="10"/>
        <rFont val="Aptos"/>
        <family val="2"/>
      </rPr>
      <t xml:space="preserve"> </t>
    </r>
    <r>
      <rPr>
        <sz val="9"/>
        <rFont val="Aptos"/>
        <family val="2"/>
      </rPr>
      <t>(*see "Misc Info" tab for additional Information)</t>
    </r>
  </si>
  <si>
    <r>
      <t>A. SENIOR PERSONNEL:</t>
    </r>
    <r>
      <rPr>
        <b/>
        <sz val="10"/>
        <color indexed="10"/>
        <rFont val="Aptos"/>
        <family val="2"/>
      </rPr>
      <t xml:space="preserve"> </t>
    </r>
    <r>
      <rPr>
        <sz val="10"/>
        <color rgb="FF0000FF"/>
        <rFont val="Aptos"/>
        <family val="2"/>
      </rPr>
      <t xml:space="preserve">CSULB Faculty &amp; Other CSULB Senior Associates </t>
    </r>
  </si>
  <si>
    <r>
      <t xml:space="preserve">**DO NOT  MODIFY SPREADSHEET </t>
    </r>
    <r>
      <rPr>
        <b/>
        <sz val="14"/>
        <color rgb="FFFF0000"/>
        <rFont val="Aptos"/>
        <family val="2"/>
      </rPr>
      <t>OR</t>
    </r>
    <r>
      <rPr>
        <sz val="14"/>
        <color rgb="FFFF0000"/>
        <rFont val="Aptos"/>
        <family val="2"/>
      </rPr>
      <t xml:space="preserve"> CHANGE FORMULAS**                                                                                                                                                                                                                                                                                                                                                                                                                                                                                                               </t>
    </r>
  </si>
  <si>
    <r>
      <rPr>
        <b/>
        <u/>
        <sz val="10"/>
        <rFont val="Aptos"/>
        <family val="2"/>
      </rPr>
      <t>Consultant / Vendor / Independent Contractor:</t>
    </r>
    <r>
      <rPr>
        <sz val="10"/>
        <rFont val="Aptos"/>
        <family val="2"/>
      </rPr>
      <t xml:space="preserve"> </t>
    </r>
    <r>
      <rPr>
        <sz val="10"/>
        <color rgb="FFFF0000"/>
        <rFont val="Aptos"/>
        <family val="2"/>
      </rPr>
      <t>Non-CSULB/CSU employee Only</t>
    </r>
    <r>
      <rPr>
        <sz val="10"/>
        <color indexed="12"/>
        <rFont val="Aptos"/>
        <family val="2"/>
      </rPr>
      <t>. Provide Name of Individual &amp; Company Name</t>
    </r>
  </si>
  <si>
    <r>
      <t>*</t>
    </r>
    <r>
      <rPr>
        <b/>
        <u/>
        <sz val="9"/>
        <color rgb="FFFF0000"/>
        <rFont val="Aptos"/>
        <family val="2"/>
      </rPr>
      <t>MUST</t>
    </r>
    <r>
      <rPr>
        <b/>
        <sz val="9"/>
        <color rgb="FFFF0000"/>
        <rFont val="Aptos"/>
        <family val="2"/>
      </rPr>
      <t xml:space="preserve"> </t>
    </r>
    <r>
      <rPr>
        <sz val="9"/>
        <color rgb="FFFF0000"/>
        <rFont val="Aptos"/>
        <family val="2"/>
      </rPr>
      <t>Provide "Type" of participants and estimate amount of participants for each category listed below.</t>
    </r>
  </si>
  <si>
    <t>*Faculty and Staff Salaries includes a 5% escalator and Students a 2% escalator per year starting in year 2</t>
  </si>
  <si>
    <r>
      <t xml:space="preserve">COST MATCH - PROJECT - BUDGET                                                                                                                                                                                                                                                                                                                                                                                                </t>
    </r>
    <r>
      <rPr>
        <b/>
        <sz val="16"/>
        <color rgb="FFFF0000"/>
        <rFont val="Aptos"/>
        <family val="2"/>
      </rPr>
      <t>(INTERNAL USE ONLY)</t>
    </r>
  </si>
  <si>
    <r>
      <t xml:space="preserve">CSULB PROJECT BUDGET                                                                                                                                                                                                                                                                                                                                                                                                                                                 </t>
    </r>
    <r>
      <rPr>
        <b/>
        <sz val="16"/>
        <color rgb="FFFF0000"/>
        <rFont val="Aptos"/>
        <family val="2"/>
      </rPr>
      <t>(INTERNAL USE ONLY)</t>
    </r>
  </si>
  <si>
    <t xml:space="preserve"> G8. Facility Rental/Equipment User Fee/Alterations/Renolvation Costs TOTAL:</t>
  </si>
  <si>
    <t>E. TRAVEL:</t>
  </si>
  <si>
    <r>
      <t xml:space="preserve">F.PARTICIPANT (STUDENT) SUPPORT:  </t>
    </r>
    <r>
      <rPr>
        <sz val="10"/>
        <rFont val="Aptos"/>
        <family val="2"/>
      </rPr>
      <t>(For Training or Conference)</t>
    </r>
    <r>
      <rPr>
        <b/>
        <sz val="10"/>
        <rFont val="Aptos"/>
        <family val="2"/>
      </rPr>
      <t xml:space="preserve"> </t>
    </r>
    <r>
      <rPr>
        <sz val="10"/>
        <color rgb="FFFF0000"/>
        <rFont val="Aptos"/>
        <family val="2"/>
      </rPr>
      <t>Items listed in this section will be Reported &amp; Managed by the Finacial Aid Office</t>
    </r>
    <r>
      <rPr>
        <sz val="10"/>
        <color indexed="12"/>
        <rFont val="Aptos"/>
        <family val="2"/>
      </rPr>
      <t xml:space="preserve"> -  </t>
    </r>
    <r>
      <rPr>
        <sz val="10"/>
        <color rgb="FF0000FF"/>
        <rFont val="Aptos"/>
        <family val="2"/>
      </rPr>
      <t>Not subject to F&amp;A charges</t>
    </r>
  </si>
  <si>
    <t xml:space="preserve"> SECTION G.  TOTALS:</t>
  </si>
  <si>
    <t>C. FRINGE BENEFITS:</t>
  </si>
  <si>
    <r>
      <rPr>
        <b/>
        <u/>
        <sz val="10"/>
        <rFont val="Aptos"/>
        <family val="2"/>
      </rPr>
      <t>Facility Rental/Equipment User Fees, &amp;/OR Alterations/Renovation Costs</t>
    </r>
    <r>
      <rPr>
        <b/>
        <sz val="10"/>
        <rFont val="Aptos"/>
        <family val="2"/>
      </rPr>
      <t xml:space="preserve">: </t>
    </r>
    <r>
      <rPr>
        <b/>
        <sz val="10"/>
        <color rgb="FF0000FF"/>
        <rFont val="Aptos"/>
        <family val="2"/>
      </rPr>
      <t>(Not subject to F&amp;A charges)</t>
    </r>
  </si>
  <si>
    <r>
      <t>D. EQUIPMENT:</t>
    </r>
    <r>
      <rPr>
        <b/>
        <sz val="10"/>
        <color indexed="16"/>
        <rFont val="Aptos"/>
        <family val="2"/>
      </rPr>
      <t xml:space="preserve"> </t>
    </r>
    <r>
      <rPr>
        <b/>
        <sz val="10"/>
        <color rgb="FF0000FF"/>
        <rFont val="Aptos"/>
        <family val="2"/>
      </rPr>
      <t>Unit cost =/&gt; $5,000  - Not subject to F&amp;A charges</t>
    </r>
  </si>
  <si>
    <t>Revised Sept2025_v2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</si>
</sst>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164" formatCode="&quot;$&quot;#,##0"/>
    <numFmt numFmtId="165" formatCode="0.0%"/>
    <numFmt numFmtId="166" formatCode="_(&quot;$&quot;* #,##0_);_(&quot;$&quot;* \(#,##0\);_(&quot;$&quot;* &quot;-&quot;??_);_(@_)"/>
    <numFmt numFmtId="167" formatCode="0.0"/>
    <numFmt numFmtId="168" formatCode="0.000"/>
    <numFmt numFmtId="169" formatCode="0.0000"/>
    <numFmt numFmtId="170" formatCode="\$\ 0.00"/>
    <numFmt numFmtId="171" formatCode="\$\ #,##0.00"/>
    <numFmt numFmtId="172" formatCode=";;;"/>
    <numFmt numFmtId="173" formatCode="mm/dd/yy;@"/>
  </numFmts>
  <fonts count="152" x14ac:knownFonts="1">
    <font>
      <sz val="10"/>
      <name val="Arial"/>
    </font>
    <font>
      <sz val="11"/>
      <color theme="1"/>
      <name val="Calibri"/>
      <family val="2"/>
      <scheme val="minor"/>
    </font>
    <font>
      <sz val="10"/>
      <name val="Arial"/>
      <family val="2"/>
    </font>
    <font>
      <b/>
      <sz val="10"/>
      <name val="Arial"/>
      <family val="2"/>
    </font>
    <font>
      <b/>
      <u/>
      <sz val="10"/>
      <name val="Arial"/>
      <family val="2"/>
    </font>
    <font>
      <b/>
      <sz val="14"/>
      <name val="Arial"/>
      <family val="2"/>
    </font>
    <font>
      <sz val="9"/>
      <name val="Arial"/>
      <family val="2"/>
    </font>
    <font>
      <sz val="10"/>
      <name val="Arial"/>
      <family val="2"/>
    </font>
    <font>
      <b/>
      <sz val="10"/>
      <color indexed="12"/>
      <name val="Arial"/>
      <family val="2"/>
    </font>
    <font>
      <b/>
      <sz val="12"/>
      <name val="Arial"/>
      <family val="2"/>
    </font>
    <font>
      <b/>
      <sz val="10"/>
      <color indexed="10"/>
      <name val="Arial"/>
      <family val="2"/>
    </font>
    <font>
      <b/>
      <sz val="8"/>
      <name val="Arial"/>
      <family val="2"/>
    </font>
    <font>
      <i/>
      <sz val="10"/>
      <name val="Arial"/>
      <family val="2"/>
    </font>
    <font>
      <b/>
      <u/>
      <sz val="10"/>
      <color indexed="12"/>
      <name val="Arial"/>
      <family val="2"/>
    </font>
    <font>
      <b/>
      <u/>
      <sz val="11"/>
      <name val="Arial"/>
      <family val="2"/>
    </font>
    <font>
      <u/>
      <sz val="10"/>
      <color theme="10"/>
      <name val="Arial"/>
      <family val="2"/>
    </font>
    <font>
      <b/>
      <sz val="11"/>
      <color theme="1"/>
      <name val="Calibri"/>
      <family val="2"/>
      <scheme val="minor"/>
    </font>
    <font>
      <sz val="10"/>
      <name val="Calibri"/>
      <family val="2"/>
      <scheme val="minor"/>
    </font>
    <font>
      <b/>
      <sz val="10"/>
      <color rgb="FF0000FF"/>
      <name val="Arial"/>
      <family val="2"/>
    </font>
    <font>
      <b/>
      <u/>
      <sz val="18"/>
      <color theme="1"/>
      <name val="Calibri"/>
      <family val="2"/>
      <scheme val="minor"/>
    </font>
    <font>
      <sz val="12"/>
      <color theme="1"/>
      <name val="Calibri"/>
      <family val="2"/>
      <scheme val="minor"/>
    </font>
    <font>
      <sz val="12"/>
      <color theme="0"/>
      <name val="Calibri"/>
      <family val="2"/>
      <scheme val="minor"/>
    </font>
    <font>
      <sz val="12"/>
      <name val="Calibri"/>
      <family val="2"/>
      <scheme val="minor"/>
    </font>
    <font>
      <b/>
      <sz val="12"/>
      <color theme="1"/>
      <name val="Calibri"/>
      <family val="2"/>
      <scheme val="minor"/>
    </font>
    <font>
      <b/>
      <sz val="14"/>
      <name val="Calibri"/>
      <family val="2"/>
      <scheme val="minor"/>
    </font>
    <font>
      <sz val="14"/>
      <color theme="1"/>
      <name val="Calibri"/>
      <family val="2"/>
      <scheme val="minor"/>
    </font>
    <font>
      <b/>
      <sz val="14"/>
      <color theme="1"/>
      <name val="Calibri"/>
      <family val="2"/>
      <scheme val="minor"/>
    </font>
    <font>
      <b/>
      <u/>
      <sz val="9"/>
      <name val="Arial"/>
      <family val="2"/>
    </font>
    <font>
      <u/>
      <sz val="11"/>
      <color rgb="FF0000FF"/>
      <name val="Arial"/>
      <family val="2"/>
    </font>
    <font>
      <b/>
      <sz val="9"/>
      <color rgb="FFFF0000"/>
      <name val="Arial"/>
      <family val="2"/>
    </font>
    <font>
      <b/>
      <sz val="16"/>
      <name val="Arial"/>
      <family val="2"/>
    </font>
    <font>
      <sz val="12"/>
      <color theme="1"/>
      <name val="Franklin Gothic Heavy"/>
      <family val="2"/>
    </font>
    <font>
      <i/>
      <sz val="11"/>
      <color indexed="8"/>
      <name val="Calibri"/>
      <family val="2"/>
    </font>
    <font>
      <b/>
      <i/>
      <sz val="11"/>
      <color indexed="8"/>
      <name val="Calibri"/>
      <family val="2"/>
    </font>
    <font>
      <b/>
      <sz val="11"/>
      <color indexed="8"/>
      <name val="Calibri"/>
      <family val="2"/>
    </font>
    <font>
      <sz val="8"/>
      <color indexed="8"/>
      <name val="Calibri"/>
      <family val="2"/>
    </font>
    <font>
      <b/>
      <sz val="8"/>
      <color indexed="8"/>
      <name val="Calibri"/>
      <family val="2"/>
    </font>
    <font>
      <b/>
      <sz val="10"/>
      <color theme="1"/>
      <name val="Calibri"/>
      <family val="2"/>
      <scheme val="minor"/>
    </font>
    <font>
      <i/>
      <sz val="10"/>
      <color indexed="8"/>
      <name val="Calibri"/>
      <family val="2"/>
    </font>
    <font>
      <b/>
      <sz val="10"/>
      <color indexed="8"/>
      <name val="Calibri"/>
      <family val="2"/>
    </font>
    <font>
      <sz val="8"/>
      <color theme="1"/>
      <name val="Calibri"/>
      <family val="2"/>
      <scheme val="minor"/>
    </font>
    <font>
      <sz val="8"/>
      <color theme="1"/>
      <name val="Calibri Light"/>
      <family val="2"/>
    </font>
    <font>
      <sz val="12"/>
      <color rgb="FFFF0000"/>
      <name val="Arial"/>
      <family val="2"/>
    </font>
    <font>
      <b/>
      <sz val="18"/>
      <color theme="1"/>
      <name val="Calibri"/>
      <family val="2"/>
      <scheme val="minor"/>
    </font>
    <font>
      <b/>
      <sz val="9"/>
      <color theme="1"/>
      <name val="Calibri"/>
      <family val="2"/>
      <scheme val="minor"/>
    </font>
    <font>
      <b/>
      <sz val="11"/>
      <color rgb="FF0000FF"/>
      <name val="Calibri"/>
      <family val="2"/>
      <scheme val="minor"/>
    </font>
    <font>
      <i/>
      <sz val="9"/>
      <color theme="1"/>
      <name val="Calibri Light"/>
      <family val="2"/>
    </font>
    <font>
      <b/>
      <sz val="11"/>
      <name val="Calibri"/>
      <family val="2"/>
      <scheme val="minor"/>
    </font>
    <font>
      <sz val="11"/>
      <color rgb="FFC00000"/>
      <name val="Calibri"/>
      <family val="2"/>
      <scheme val="minor"/>
    </font>
    <font>
      <sz val="11"/>
      <name val="Calibri"/>
      <family val="2"/>
      <scheme val="minor"/>
    </font>
    <font>
      <b/>
      <sz val="10"/>
      <color rgb="FF0000FF"/>
      <name val="Aptos"/>
      <family val="2"/>
    </font>
    <font>
      <b/>
      <sz val="10"/>
      <color rgb="FFC00000"/>
      <name val="Aptos"/>
      <family val="2"/>
    </font>
    <font>
      <u/>
      <sz val="10"/>
      <color theme="10"/>
      <name val="Aptos"/>
      <family val="2"/>
    </font>
    <font>
      <sz val="12"/>
      <name val="Arial"/>
      <family val="2"/>
    </font>
    <font>
      <sz val="12"/>
      <color rgb="FF000000"/>
      <name val="Calibri"/>
      <family val="2"/>
    </font>
    <font>
      <b/>
      <sz val="12"/>
      <name val="Arial Narrow"/>
      <family val="2"/>
    </font>
    <font>
      <sz val="12"/>
      <color rgb="FF000000"/>
      <name val="Arial Narrow"/>
      <family val="2"/>
    </font>
    <font>
      <sz val="12"/>
      <name val="Arial Narrow"/>
      <family val="2"/>
    </font>
    <font>
      <sz val="12"/>
      <color rgb="FFFF0000"/>
      <name val="Calibri"/>
      <family val="2"/>
    </font>
    <font>
      <sz val="12"/>
      <color rgb="FFFF0000"/>
      <name val="Arial Narrow"/>
      <family val="2"/>
    </font>
    <font>
      <b/>
      <sz val="12"/>
      <color rgb="FFFF0000"/>
      <name val="Arial Narrow"/>
      <family val="2"/>
    </font>
    <font>
      <b/>
      <sz val="12"/>
      <name val="Calibri"/>
      <family val="2"/>
    </font>
    <font>
      <b/>
      <u/>
      <sz val="10"/>
      <color theme="10"/>
      <name val="Arial"/>
      <family val="2"/>
    </font>
    <font>
      <sz val="14"/>
      <name val="Arial"/>
      <family val="2"/>
    </font>
    <font>
      <b/>
      <sz val="14"/>
      <color indexed="12"/>
      <name val="Arial"/>
      <family val="2"/>
    </font>
    <font>
      <sz val="14"/>
      <color indexed="12"/>
      <name val="Arial"/>
      <family val="2"/>
    </font>
    <font>
      <b/>
      <sz val="26"/>
      <color theme="1"/>
      <name val="Calibri"/>
      <family val="2"/>
      <scheme val="minor"/>
    </font>
    <font>
      <b/>
      <sz val="18"/>
      <name val="Calibri"/>
      <family val="2"/>
      <scheme val="minor"/>
    </font>
    <font>
      <b/>
      <sz val="13"/>
      <color theme="1"/>
      <name val="Calibri"/>
      <family val="2"/>
      <scheme val="minor"/>
    </font>
    <font>
      <b/>
      <sz val="13"/>
      <color theme="2"/>
      <name val="Calibri"/>
      <family val="2"/>
      <scheme val="minor"/>
    </font>
    <font>
      <b/>
      <sz val="12"/>
      <color theme="0"/>
      <name val="Calibri"/>
      <family val="2"/>
      <scheme val="minor"/>
    </font>
    <font>
      <b/>
      <sz val="12"/>
      <name val="Calibri"/>
      <family val="2"/>
      <scheme val="minor"/>
    </font>
    <font>
      <sz val="14"/>
      <name val="Calibri"/>
      <family val="2"/>
      <scheme val="minor"/>
    </font>
    <font>
      <b/>
      <sz val="14"/>
      <color rgb="FF000000"/>
      <name val="Calibri"/>
      <family val="2"/>
    </font>
    <font>
      <b/>
      <sz val="10"/>
      <color rgb="FF006600"/>
      <name val="Aptos"/>
      <family val="2"/>
    </font>
    <font>
      <b/>
      <sz val="18"/>
      <name val="Aptos"/>
      <family val="2"/>
    </font>
    <font>
      <b/>
      <sz val="12"/>
      <color rgb="FFFF0000"/>
      <name val="Aptos"/>
      <family val="2"/>
    </font>
    <font>
      <sz val="10"/>
      <name val="Aptos"/>
      <family val="2"/>
    </font>
    <font>
      <b/>
      <sz val="16"/>
      <name val="Aptos"/>
      <family val="2"/>
    </font>
    <font>
      <b/>
      <sz val="14"/>
      <name val="Aptos"/>
      <family val="2"/>
    </font>
    <font>
      <u val="double"/>
      <sz val="11"/>
      <color rgb="FFFF0000"/>
      <name val="Aptos"/>
      <family val="2"/>
    </font>
    <font>
      <sz val="11"/>
      <color rgb="FFFF0000"/>
      <name val="Aptos"/>
      <family val="2"/>
    </font>
    <font>
      <b/>
      <sz val="11"/>
      <color rgb="FFFF0000"/>
      <name val="Aptos"/>
      <family val="2"/>
    </font>
    <font>
      <sz val="11"/>
      <color rgb="FFFF5050"/>
      <name val="Aptos"/>
      <family val="2"/>
    </font>
    <font>
      <sz val="11"/>
      <color rgb="FF0000FF"/>
      <name val="Aptos"/>
      <family val="2"/>
    </font>
    <font>
      <b/>
      <sz val="11"/>
      <color rgb="FF0000FF"/>
      <name val="Aptos"/>
      <family val="2"/>
    </font>
    <font>
      <b/>
      <sz val="10"/>
      <name val="Aptos"/>
      <family val="2"/>
    </font>
    <font>
      <sz val="10"/>
      <color rgb="FF0000FF"/>
      <name val="Aptos"/>
      <family val="2"/>
    </font>
    <font>
      <sz val="10"/>
      <color theme="1"/>
      <name val="Aptos"/>
      <family val="2"/>
    </font>
    <font>
      <sz val="9"/>
      <color rgb="FF0000FF"/>
      <name val="Aptos"/>
      <family val="2"/>
    </font>
    <font>
      <u/>
      <sz val="9"/>
      <color rgb="FF0000FF"/>
      <name val="Aptos"/>
      <family val="2"/>
    </font>
    <font>
      <sz val="10"/>
      <color rgb="FFFF0000"/>
      <name val="Aptos"/>
      <family val="2"/>
    </font>
    <font>
      <b/>
      <sz val="8"/>
      <color rgb="FF006600"/>
      <name val="Aptos"/>
      <family val="2"/>
    </font>
    <font>
      <b/>
      <sz val="8"/>
      <color rgb="FFFF0000"/>
      <name val="Aptos"/>
      <family val="2"/>
    </font>
    <font>
      <b/>
      <sz val="10"/>
      <color indexed="10"/>
      <name val="Aptos"/>
      <family val="2"/>
    </font>
    <font>
      <b/>
      <sz val="8"/>
      <name val="Aptos"/>
      <family val="2"/>
    </font>
    <font>
      <b/>
      <u/>
      <sz val="10"/>
      <name val="Aptos"/>
      <family val="2"/>
    </font>
    <font>
      <b/>
      <u/>
      <sz val="10"/>
      <color rgb="FF0000FF"/>
      <name val="Aptos"/>
      <family val="2"/>
    </font>
    <font>
      <sz val="8.5"/>
      <name val="Aptos"/>
      <family val="2"/>
    </font>
    <font>
      <b/>
      <sz val="8"/>
      <color rgb="FF008000"/>
      <name val="Aptos"/>
      <family val="2"/>
    </font>
    <font>
      <sz val="12"/>
      <name val="Aptos"/>
      <family val="2"/>
    </font>
    <font>
      <b/>
      <sz val="12"/>
      <name val="Aptos"/>
      <family val="2"/>
    </font>
    <font>
      <b/>
      <sz val="10"/>
      <color rgb="FF008000"/>
      <name val="Aptos"/>
      <family val="2"/>
    </font>
    <font>
      <i/>
      <sz val="8"/>
      <name val="Aptos"/>
      <family val="2"/>
    </font>
    <font>
      <sz val="8"/>
      <name val="Aptos"/>
      <family val="2"/>
    </font>
    <font>
      <i/>
      <sz val="9"/>
      <name val="Aptos"/>
      <family val="2"/>
    </font>
    <font>
      <sz val="9"/>
      <name val="Aptos"/>
      <family val="2"/>
    </font>
    <font>
      <b/>
      <sz val="8"/>
      <color rgb="FF0000FF"/>
      <name val="Aptos"/>
      <family val="2"/>
    </font>
    <font>
      <u/>
      <sz val="10"/>
      <color rgb="FF0000FF"/>
      <name val="Aptos"/>
      <family val="2"/>
    </font>
    <font>
      <b/>
      <sz val="10"/>
      <color rgb="FFFF0000"/>
      <name val="Aptos"/>
      <family val="2"/>
    </font>
    <font>
      <sz val="10"/>
      <color rgb="FF008000"/>
      <name val="Aptos"/>
      <family val="2"/>
    </font>
    <font>
      <b/>
      <sz val="10"/>
      <color indexed="16"/>
      <name val="Aptos"/>
      <family val="2"/>
    </font>
    <font>
      <sz val="10"/>
      <color rgb="FFC00000"/>
      <name val="Aptos"/>
      <family val="2"/>
    </font>
    <font>
      <i/>
      <sz val="10"/>
      <color rgb="FFC00000"/>
      <name val="Aptos"/>
      <family val="2"/>
    </font>
    <font>
      <sz val="8"/>
      <color theme="4" tint="0.59999389629810485"/>
      <name val="Aptos"/>
      <family val="2"/>
    </font>
    <font>
      <sz val="10"/>
      <color indexed="17"/>
      <name val="Aptos"/>
      <family val="2"/>
    </font>
    <font>
      <b/>
      <sz val="10"/>
      <color rgb="FF0000CC"/>
      <name val="Aptos"/>
      <family val="2"/>
    </font>
    <font>
      <sz val="10"/>
      <color indexed="12"/>
      <name val="Aptos"/>
      <family val="2"/>
    </font>
    <font>
      <b/>
      <sz val="9"/>
      <name val="Aptos"/>
      <family val="2"/>
    </font>
    <font>
      <b/>
      <u/>
      <sz val="10"/>
      <color rgb="FF0000CC"/>
      <name val="Aptos"/>
      <family val="2"/>
    </font>
    <font>
      <b/>
      <sz val="10"/>
      <color indexed="12"/>
      <name val="Aptos"/>
      <family val="2"/>
    </font>
    <font>
      <u val="double"/>
      <sz val="10"/>
      <name val="Aptos"/>
      <family val="2"/>
    </font>
    <font>
      <i/>
      <sz val="10"/>
      <color rgb="FF0000FF"/>
      <name val="Aptos"/>
      <family val="2"/>
    </font>
    <font>
      <b/>
      <sz val="10"/>
      <color indexed="60"/>
      <name val="Aptos"/>
      <family val="2"/>
    </font>
    <font>
      <b/>
      <sz val="9"/>
      <color indexed="12"/>
      <name val="Aptos"/>
      <family val="2"/>
    </font>
    <font>
      <b/>
      <sz val="9"/>
      <color rgb="FFFF0000"/>
      <name val="Aptos"/>
      <family val="2"/>
    </font>
    <font>
      <b/>
      <u val="double"/>
      <sz val="10"/>
      <name val="Aptos"/>
      <family val="2"/>
    </font>
    <font>
      <b/>
      <u/>
      <sz val="10"/>
      <color indexed="9"/>
      <name val="Aptos"/>
      <family val="2"/>
    </font>
    <font>
      <u val="double"/>
      <sz val="9"/>
      <name val="Aptos"/>
      <family val="2"/>
    </font>
    <font>
      <b/>
      <sz val="10"/>
      <color theme="1"/>
      <name val="Aptos"/>
      <family val="2"/>
    </font>
    <font>
      <sz val="8"/>
      <color rgb="FF0000FF"/>
      <name val="Aptos"/>
      <family val="2"/>
    </font>
    <font>
      <sz val="9"/>
      <color indexed="12"/>
      <name val="Aptos"/>
      <family val="2"/>
    </font>
    <font>
      <b/>
      <u/>
      <sz val="9"/>
      <color rgb="FFFF0000"/>
      <name val="Aptos"/>
      <family val="2"/>
    </font>
    <font>
      <b/>
      <sz val="10"/>
      <color indexed="9"/>
      <name val="Aptos"/>
      <family val="2"/>
    </font>
    <font>
      <sz val="14"/>
      <color rgb="FFFF0000"/>
      <name val="Aptos"/>
      <family val="2"/>
    </font>
    <font>
      <b/>
      <sz val="14"/>
      <color rgb="FFFF0000"/>
      <name val="Aptos"/>
      <family val="2"/>
    </font>
    <font>
      <b/>
      <sz val="9"/>
      <color rgb="FFC00000"/>
      <name val="Aptos"/>
      <family val="2"/>
    </font>
    <font>
      <sz val="12"/>
      <color rgb="FFFF0000"/>
      <name val="Aptos"/>
      <family val="2"/>
    </font>
    <font>
      <sz val="8"/>
      <color theme="5" tint="0.59999389629810485"/>
      <name val="Aptos"/>
      <family val="2"/>
    </font>
    <font>
      <sz val="10"/>
      <color indexed="9"/>
      <name val="Aptos"/>
      <family val="2"/>
    </font>
    <font>
      <b/>
      <u val="double"/>
      <sz val="9"/>
      <name val="Aptos"/>
      <family val="2"/>
    </font>
    <font>
      <b/>
      <u val="double"/>
      <sz val="9"/>
      <color rgb="FF0000FF"/>
      <name val="Aptos"/>
      <family val="2"/>
    </font>
    <font>
      <b/>
      <sz val="11"/>
      <color theme="1"/>
      <name val="Aptos"/>
      <family val="2"/>
    </font>
    <font>
      <b/>
      <sz val="11"/>
      <name val="Aptos"/>
      <family val="2"/>
    </font>
    <font>
      <sz val="10"/>
      <color theme="1" tint="0.249977111117893"/>
      <name val="Aptos"/>
      <family val="2"/>
    </font>
    <font>
      <b/>
      <sz val="10"/>
      <color theme="1" tint="0.249977111117893"/>
      <name val="Aptos"/>
      <family val="2"/>
    </font>
    <font>
      <sz val="8"/>
      <color rgb="FFFF0000"/>
      <name val="Aptos"/>
      <family val="2"/>
    </font>
    <font>
      <b/>
      <sz val="18"/>
      <name val="Aptos Black"/>
      <family val="2"/>
    </font>
    <font>
      <sz val="14"/>
      <color rgb="FFC00000"/>
      <name val="Aptos Black"/>
      <family val="2"/>
    </font>
    <font>
      <sz val="9"/>
      <color rgb="FFFF0000"/>
      <name val="Aptos"/>
      <family val="2"/>
    </font>
    <font>
      <b/>
      <sz val="16"/>
      <color rgb="FFFF0000"/>
      <name val="Aptos"/>
      <family val="2"/>
    </font>
    <font>
      <b/>
      <sz val="12"/>
      <color rgb="FF0000FF"/>
      <name val="Aptos"/>
      <family val="2"/>
    </font>
  </fonts>
  <fills count="51">
    <fill>
      <patternFill patternType="none"/>
    </fill>
    <fill>
      <patternFill patternType="gray125"/>
    </fill>
    <fill>
      <patternFill patternType="solid">
        <fgColor indexed="34"/>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9"/>
        <bgColor indexed="64"/>
      </patternFill>
    </fill>
    <fill>
      <patternFill patternType="solid">
        <fgColor theme="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FF0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9900"/>
        <bgColor indexed="64"/>
      </patternFill>
    </fill>
    <fill>
      <patternFill patternType="solid">
        <fgColor theme="2"/>
        <bgColor indexed="64"/>
      </patternFill>
    </fill>
    <fill>
      <patternFill patternType="solid">
        <fgColor rgb="FF99FF66"/>
        <bgColor indexed="64"/>
      </patternFill>
    </fill>
    <fill>
      <patternFill patternType="solid">
        <fgColor rgb="FFFFCC66"/>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B2B2B2"/>
        <bgColor indexed="64"/>
      </patternFill>
    </fill>
    <fill>
      <patternFill patternType="solid">
        <fgColor theme="1"/>
        <bgColor indexed="64"/>
      </patternFill>
    </fill>
    <fill>
      <patternFill patternType="solid">
        <fgColor rgb="FFFFCCCC"/>
        <bgColor indexed="64"/>
      </patternFill>
    </fill>
    <fill>
      <patternFill patternType="solid">
        <fgColor theme="2" tint="-0.249977111117893"/>
        <bgColor indexed="64"/>
      </patternFill>
    </fill>
    <fill>
      <patternFill patternType="solid">
        <fgColor theme="6"/>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FF99FF"/>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indexed="42"/>
        <bgColor indexed="64"/>
      </patternFill>
    </fill>
    <fill>
      <patternFill patternType="solid">
        <fgColor indexed="31"/>
        <bgColor indexed="64"/>
      </patternFill>
    </fill>
    <fill>
      <patternFill patternType="solid">
        <fgColor indexed="47"/>
        <bgColor indexed="64"/>
      </patternFill>
    </fill>
    <fill>
      <patternFill patternType="solid">
        <fgColor indexed="45"/>
        <bgColor indexed="64"/>
      </patternFill>
    </fill>
    <fill>
      <patternFill patternType="solid">
        <fgColor indexed="41"/>
        <bgColor indexed="64"/>
      </patternFill>
    </fill>
    <fill>
      <patternFill patternType="solid">
        <fgColor theme="2" tint="-0.499984740745262"/>
        <bgColor indexed="64"/>
      </patternFill>
    </fill>
  </fills>
  <borders count="203">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theme="0" tint="-0.499984740745262"/>
      </left>
      <right/>
      <top style="thin">
        <color theme="0" tint="-0.499984740745262"/>
      </top>
      <bottom style="thin">
        <color theme="0" tint="-0.499984740745262"/>
      </bottom>
      <diagonal/>
    </border>
    <border>
      <left style="thin">
        <color rgb="FF0000FF"/>
      </left>
      <right/>
      <top style="medium">
        <color indexed="64"/>
      </top>
      <bottom style="medium">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style="hair">
        <color theme="0" tint="-0.499984740745262"/>
      </right>
      <top style="hair">
        <color theme="0" tint="-0.499984740745262"/>
      </top>
      <bottom style="hair">
        <color theme="0" tint="-0.499984740745262"/>
      </bottom>
      <diagonal/>
    </border>
    <border>
      <left style="thin">
        <color rgb="FF000000"/>
      </left>
      <right style="thin">
        <color rgb="FF000000"/>
      </right>
      <top style="thin">
        <color rgb="FF000000"/>
      </top>
      <bottom style="thin">
        <color rgb="FF000000"/>
      </bottom>
      <diagonal/>
    </border>
    <border>
      <left style="hair">
        <color rgb="FFFF0000"/>
      </left>
      <right/>
      <top style="hair">
        <color rgb="FFFF0000"/>
      </top>
      <bottom style="hair">
        <color rgb="FFFF0000"/>
      </bottom>
      <diagonal/>
    </border>
    <border>
      <left/>
      <right/>
      <top style="hair">
        <color rgb="FFFF0000"/>
      </top>
      <bottom style="hair">
        <color rgb="FFFF0000"/>
      </bottom>
      <diagonal/>
    </border>
    <border>
      <left/>
      <right style="hair">
        <color rgb="FFFF0000"/>
      </right>
      <top style="hair">
        <color rgb="FFFF0000"/>
      </top>
      <bottom style="hair">
        <color rgb="FFFF0000"/>
      </bottom>
      <diagonal/>
    </border>
    <border>
      <left style="medium">
        <color indexed="64"/>
      </left>
      <right style="hair">
        <color theme="0" tint="-0.499984740745262"/>
      </right>
      <top style="medium">
        <color indexed="64"/>
      </top>
      <bottom/>
      <diagonal/>
    </border>
    <border>
      <left style="medium">
        <color indexed="64"/>
      </left>
      <right style="hair">
        <color theme="0" tint="-0.499984740745262"/>
      </right>
      <top/>
      <bottom style="hair">
        <color theme="0" tint="-0.499984740745262"/>
      </bottom>
      <diagonal/>
    </border>
    <border>
      <left/>
      <right/>
      <top/>
      <bottom style="hair">
        <color theme="0" tint="-0.499984740745262"/>
      </bottom>
      <diagonal/>
    </border>
    <border>
      <left/>
      <right style="medium">
        <color indexed="64"/>
      </right>
      <top/>
      <bottom style="hair">
        <color theme="0" tint="-0.499984740745262"/>
      </bottom>
      <diagonal/>
    </border>
    <border>
      <left/>
      <right/>
      <top style="hair">
        <color theme="0" tint="-0.499984740745262"/>
      </top>
      <bottom style="hair">
        <color theme="0" tint="-0.499984740745262"/>
      </bottom>
      <diagonal/>
    </border>
    <border>
      <left/>
      <right style="medium">
        <color indexed="64"/>
      </right>
      <top style="hair">
        <color theme="0" tint="-0.499984740745262"/>
      </top>
      <bottom style="hair">
        <color theme="0" tint="-0.499984740745262"/>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indexed="64"/>
      </top>
      <bottom style="thin">
        <color indexed="64"/>
      </bottom>
      <diagonal/>
    </border>
    <border>
      <left style="hair">
        <color theme="0" tint="-0.499984740745262"/>
      </left>
      <right/>
      <top/>
      <bottom style="hair">
        <color theme="0" tint="-0.499984740745262"/>
      </bottom>
      <diagonal/>
    </border>
    <border>
      <left/>
      <right style="thin">
        <color rgb="FFF8F8F8"/>
      </right>
      <top/>
      <bottom/>
      <diagonal/>
    </border>
    <border>
      <left style="hair">
        <color theme="0"/>
      </left>
      <right style="hair">
        <color theme="0"/>
      </right>
      <top style="hair">
        <color theme="0"/>
      </top>
      <bottom style="hair">
        <color theme="0"/>
      </bottom>
      <diagonal/>
    </border>
    <border>
      <left style="hair">
        <color theme="0"/>
      </left>
      <right style="hair">
        <color theme="0"/>
      </right>
      <top/>
      <bottom style="hair">
        <color theme="0"/>
      </bottom>
      <diagonal/>
    </border>
    <border>
      <left/>
      <right/>
      <top/>
      <bottom style="hair">
        <color theme="0" tint="-4.9989318521683403E-2"/>
      </bottom>
      <diagonal/>
    </border>
    <border>
      <left/>
      <right style="hair">
        <color theme="0" tint="-4.9989318521683403E-2"/>
      </right>
      <top/>
      <bottom style="hair">
        <color theme="0" tint="-4.9989318521683403E-2"/>
      </bottom>
      <diagonal/>
    </border>
    <border>
      <left/>
      <right style="thin">
        <color rgb="FFF8F8F8"/>
      </right>
      <top/>
      <bottom style="hair">
        <color theme="0" tint="-4.9989318521683403E-2"/>
      </bottom>
      <diagonal/>
    </border>
    <border>
      <left style="thin">
        <color rgb="FFF8F8F8"/>
      </left>
      <right/>
      <top/>
      <bottom style="hair">
        <color theme="0" tint="-4.9989318521683403E-2"/>
      </bottom>
      <diagonal/>
    </border>
    <border>
      <left/>
      <right style="thin">
        <color theme="0"/>
      </right>
      <top/>
      <bottom style="hair">
        <color theme="0" tint="-4.9989318521683403E-2"/>
      </bottom>
      <diagonal/>
    </border>
    <border>
      <left/>
      <right style="hair">
        <color theme="0" tint="-4.9989318521683403E-2"/>
      </right>
      <top/>
      <bottom style="thin">
        <color rgb="FFF8F8F8"/>
      </bottom>
      <diagonal/>
    </border>
    <border>
      <left style="thin">
        <color rgb="FFF8F8F8"/>
      </left>
      <right/>
      <top/>
      <bottom/>
      <diagonal/>
    </border>
    <border>
      <left style="thin">
        <color rgb="FFF8F8F8"/>
      </left>
      <right style="thin">
        <color rgb="FFF8F8F8"/>
      </right>
      <top/>
      <bottom/>
      <diagonal/>
    </border>
    <border>
      <left style="thin">
        <color rgb="FFF8F8F8"/>
      </left>
      <right/>
      <top/>
      <bottom style="thin">
        <color rgb="FFF8F8F8"/>
      </bottom>
      <diagonal/>
    </border>
    <border>
      <left/>
      <right/>
      <top style="hair">
        <color theme="0" tint="-4.9989318521683403E-2"/>
      </top>
      <bottom style="medium">
        <color indexed="64"/>
      </bottom>
      <diagonal/>
    </border>
    <border>
      <left/>
      <right style="thin">
        <color rgb="FFF8F8F8"/>
      </right>
      <top style="hair">
        <color theme="0" tint="-4.9989318521683403E-2"/>
      </top>
      <bottom style="medium">
        <color indexed="64"/>
      </bottom>
      <diagonal/>
    </border>
    <border>
      <left/>
      <right style="hair">
        <color theme="0" tint="-4.9989318521683403E-2"/>
      </right>
      <top/>
      <bottom/>
      <diagonal/>
    </border>
    <border>
      <left style="hair">
        <color theme="0"/>
      </left>
      <right/>
      <top style="hair">
        <color theme="0"/>
      </top>
      <bottom style="hair">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rgb="FFF8F8F8"/>
      </top>
      <bottom style="thin">
        <color rgb="FFF8F8F8"/>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hair">
        <color theme="0" tint="-4.9989318521683403E-2"/>
      </right>
      <top style="thin">
        <color rgb="FFF8F8F8"/>
      </top>
      <bottom/>
      <diagonal/>
    </border>
    <border>
      <left style="medium">
        <color indexed="64"/>
      </left>
      <right style="thin">
        <color indexed="64"/>
      </right>
      <top style="thin">
        <color theme="0" tint="-0.34998626667073579"/>
      </top>
      <bottom/>
      <diagonal/>
    </border>
    <border>
      <left style="thin">
        <color indexed="64"/>
      </left>
      <right style="thin">
        <color indexed="64"/>
      </right>
      <top style="thin">
        <color theme="0"/>
      </top>
      <bottom/>
      <diagonal/>
    </border>
    <border>
      <left style="thin">
        <color indexed="64"/>
      </left>
      <right style="thin">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1" tint="0.499984740745262"/>
      </right>
      <top style="thin">
        <color indexed="64"/>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thin">
        <color indexed="64"/>
      </top>
      <bottom/>
      <diagonal/>
    </border>
    <border>
      <left style="thin">
        <color indexed="64"/>
      </left>
      <right style="thin">
        <color indexed="64"/>
      </right>
      <top/>
      <bottom/>
      <diagonal/>
    </border>
    <border>
      <left style="thin">
        <color indexed="64"/>
      </left>
      <right style="medium">
        <color indexed="64"/>
      </right>
      <top style="thin">
        <color theme="0" tint="-0.34998626667073579"/>
      </top>
      <bottom/>
      <diagonal/>
    </border>
    <border>
      <left style="medium">
        <color indexed="64"/>
      </left>
      <right style="thin">
        <color theme="1" tint="0.499984740745262"/>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theme="1" tint="0.34998626667073579"/>
      </bottom>
      <diagonal/>
    </border>
    <border>
      <left style="thin">
        <color indexed="64"/>
      </left>
      <right style="thin">
        <color indexed="64"/>
      </right>
      <top style="thin">
        <color indexed="64"/>
      </top>
      <bottom style="thin">
        <color theme="1" tint="0.34998626667073579"/>
      </bottom>
      <diagonal/>
    </border>
    <border>
      <left/>
      <right style="medium">
        <color indexed="64"/>
      </right>
      <top style="thin">
        <color indexed="64"/>
      </top>
      <bottom style="thin">
        <color theme="1" tint="0.34998626667073579"/>
      </bottom>
      <diagonal/>
    </border>
    <border>
      <left style="thin">
        <color theme="1" tint="0.499984740745262"/>
      </left>
      <right/>
      <top/>
      <bottom/>
      <diagonal/>
    </border>
    <border>
      <left style="thin">
        <color theme="1" tint="0.499984740745262"/>
      </left>
      <right style="medium">
        <color indexed="64"/>
      </right>
      <top/>
      <bottom/>
      <diagonal/>
    </border>
    <border>
      <left/>
      <right style="hair">
        <color theme="0" tint="-4.9989318521683403E-2"/>
      </right>
      <top style="thin">
        <color rgb="FFF8F8F8"/>
      </top>
      <bottom style="thin">
        <color rgb="FFF8F8F8"/>
      </bottom>
      <diagonal/>
    </border>
    <border>
      <left style="medium">
        <color indexed="64"/>
      </left>
      <right style="thin">
        <color indexed="64"/>
      </right>
      <top/>
      <bottom style="thin">
        <color theme="1" tint="0.34998626667073579"/>
      </bottom>
      <diagonal/>
    </border>
    <border>
      <left style="thin">
        <color indexed="64"/>
      </left>
      <right style="thin">
        <color indexed="64"/>
      </right>
      <top/>
      <bottom style="thin">
        <color theme="1" tint="0.34998626667073579"/>
      </bottom>
      <diagonal/>
    </border>
    <border>
      <left style="thin">
        <color indexed="64"/>
      </left>
      <right style="thin">
        <color indexed="64"/>
      </right>
      <top style="thin">
        <color theme="0"/>
      </top>
      <bottom style="thin">
        <color theme="0"/>
      </bottom>
      <diagonal/>
    </border>
    <border>
      <left/>
      <right style="medium">
        <color indexed="64"/>
      </right>
      <top/>
      <bottom style="thin">
        <color theme="1" tint="0.34998626667073579"/>
      </bottom>
      <diagonal/>
    </border>
    <border>
      <left style="thin">
        <color indexed="64"/>
      </left>
      <right style="thin">
        <color indexed="64"/>
      </right>
      <top/>
      <bottom style="thin">
        <color theme="0"/>
      </bottom>
      <diagonal/>
    </border>
    <border>
      <left/>
      <right style="medium">
        <color indexed="64"/>
      </right>
      <top style="thin">
        <color theme="1" tint="0.34998626667073579"/>
      </top>
      <bottom style="thin">
        <color theme="1" tint="0.34998626667073579"/>
      </bottom>
      <diagonal/>
    </border>
    <border>
      <left style="medium">
        <color indexed="64"/>
      </left>
      <right style="thin">
        <color indexed="64"/>
      </right>
      <top style="thin">
        <color theme="1" tint="0.34998626667073579"/>
      </top>
      <bottom style="thin">
        <color theme="1" tint="0.34998626667073579"/>
      </bottom>
      <diagonal/>
    </border>
    <border>
      <left style="thin">
        <color indexed="64"/>
      </left>
      <right style="thin">
        <color indexed="64"/>
      </right>
      <top style="thin">
        <color theme="1" tint="0.34998626667073579"/>
      </top>
      <bottom style="thin">
        <color theme="1" tint="0.34998626667073579"/>
      </bottom>
      <diagonal/>
    </border>
    <border>
      <left/>
      <right style="thin">
        <color theme="1" tint="0.499984740745262"/>
      </right>
      <top/>
      <bottom/>
      <diagonal/>
    </border>
    <border>
      <left style="medium">
        <color indexed="64"/>
      </left>
      <right style="thin">
        <color theme="1" tint="0.499984740745262"/>
      </right>
      <top/>
      <bottom style="thin">
        <color theme="0" tint="-0.249977111117893"/>
      </bottom>
      <diagonal/>
    </border>
    <border>
      <left style="thin">
        <color theme="1" tint="0.499984740745262"/>
      </left>
      <right style="thin">
        <color theme="1" tint="0.499984740745262"/>
      </right>
      <top/>
      <bottom style="thin">
        <color theme="0" tint="-0.249977111117893"/>
      </bottom>
      <diagonal/>
    </border>
    <border>
      <left/>
      <right/>
      <top/>
      <bottom style="thin">
        <color theme="0" tint="-0.249977111117893"/>
      </bottom>
      <diagonal/>
    </border>
    <border>
      <left/>
      <right style="thin">
        <color theme="1" tint="0.499984740745262"/>
      </right>
      <top/>
      <bottom style="thin">
        <color theme="0" tint="-0.249977111117893"/>
      </bottom>
      <diagonal/>
    </border>
    <border>
      <left/>
      <right style="medium">
        <color indexed="64"/>
      </right>
      <top/>
      <bottom style="thin">
        <color theme="0" tint="-0.249977111117893"/>
      </bottom>
      <diagonal/>
    </border>
    <border>
      <left style="thin">
        <color indexed="64"/>
      </left>
      <right style="thin">
        <color indexed="64"/>
      </right>
      <top/>
      <bottom style="thin">
        <color rgb="FFF8F8F8"/>
      </bottom>
      <diagonal/>
    </border>
    <border>
      <left/>
      <right style="medium">
        <color indexed="64"/>
      </right>
      <top style="thin">
        <color theme="1" tint="0.34998626667073579"/>
      </top>
      <bottom style="thin">
        <color rgb="FFF8F8F8"/>
      </bottom>
      <diagonal/>
    </border>
    <border>
      <left style="medium">
        <color indexed="64"/>
      </left>
      <right style="thin">
        <color theme="1" tint="0.499984740745262"/>
      </right>
      <top/>
      <bottom style="thin">
        <color rgb="FFF8F8F8"/>
      </bottom>
      <diagonal/>
    </border>
    <border>
      <left style="thin">
        <color theme="1" tint="0.499984740745262"/>
      </left>
      <right style="thin">
        <color theme="1" tint="0.499984740745262"/>
      </right>
      <top/>
      <bottom style="thin">
        <color rgb="FFF8F8F8"/>
      </bottom>
      <diagonal/>
    </border>
    <border>
      <left style="thin">
        <color theme="1" tint="0.499984740745262"/>
      </left>
      <right style="thin">
        <color theme="1" tint="0.499984740745262"/>
      </right>
      <top style="thin">
        <color theme="0" tint="-0.249977111117893"/>
      </top>
      <bottom/>
      <diagonal/>
    </border>
    <border>
      <left/>
      <right style="thin">
        <color theme="1" tint="0.499984740745262"/>
      </right>
      <top style="thin">
        <color theme="0" tint="-0.249977111117893"/>
      </top>
      <bottom/>
      <diagonal/>
    </border>
    <border>
      <left/>
      <right style="thin">
        <color theme="1" tint="0.499984740745262"/>
      </right>
      <top/>
      <bottom style="thin">
        <color rgb="FFF8F8F8"/>
      </bottom>
      <diagonal/>
    </border>
    <border>
      <left/>
      <right style="medium">
        <color indexed="64"/>
      </right>
      <top/>
      <bottom style="thin">
        <color rgb="FFF8F8F8"/>
      </bottom>
      <diagonal/>
    </border>
    <border>
      <left/>
      <right/>
      <top style="hair">
        <color theme="0"/>
      </top>
      <bottom style="hair">
        <color theme="0"/>
      </bottom>
      <diagonal/>
    </border>
    <border>
      <left style="medium">
        <color indexed="64"/>
      </left>
      <right style="thin">
        <color indexed="64"/>
      </right>
      <top style="thin">
        <color rgb="FFF8F8F8"/>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rgb="FFF8F8F8"/>
      </top>
      <bottom style="medium">
        <color indexed="64"/>
      </bottom>
      <diagonal/>
    </border>
    <border>
      <left/>
      <right style="medium">
        <color indexed="64"/>
      </right>
      <top style="thin">
        <color rgb="FFF8F8F8"/>
      </top>
      <bottom style="medium">
        <color indexed="64"/>
      </bottom>
      <diagonal/>
    </border>
    <border>
      <left style="medium">
        <color indexed="64"/>
      </left>
      <right style="thin">
        <color theme="1" tint="0.499984740745262"/>
      </right>
      <top/>
      <bottom style="medium">
        <color indexed="64"/>
      </bottom>
      <diagonal/>
    </border>
    <border>
      <left style="thin">
        <color theme="1" tint="0.499984740745262"/>
      </left>
      <right style="thin">
        <color theme="1" tint="0.499984740745262"/>
      </right>
      <top style="thin">
        <color rgb="FFF8F8F8"/>
      </top>
      <bottom style="medium">
        <color indexed="64"/>
      </bottom>
      <diagonal/>
    </border>
    <border>
      <left style="thin">
        <color theme="1" tint="0.499984740745262"/>
      </left>
      <right style="thin">
        <color theme="1" tint="0.499984740745262"/>
      </right>
      <top/>
      <bottom style="medium">
        <color indexed="64"/>
      </bottom>
      <diagonal/>
    </border>
    <border>
      <left/>
      <right style="thin">
        <color theme="1" tint="0.499984740745262"/>
      </right>
      <top style="thin">
        <color rgb="FFF8F8F8"/>
      </top>
      <bottom style="medium">
        <color indexed="64"/>
      </bottom>
      <diagonal/>
    </border>
    <border>
      <left/>
      <right style="hair">
        <color theme="0"/>
      </right>
      <top style="hair">
        <color theme="0"/>
      </top>
      <bottom style="hair">
        <color theme="0"/>
      </bottom>
      <diagonal/>
    </border>
    <border>
      <left/>
      <right style="thin">
        <color theme="1" tint="0.34998626667073579"/>
      </right>
      <top style="thin">
        <color rgb="FFF8F8F8"/>
      </top>
      <bottom/>
      <diagonal/>
    </border>
    <border>
      <left/>
      <right style="medium">
        <color theme="0" tint="-0.34998626667073579"/>
      </right>
      <top/>
      <bottom/>
      <diagonal/>
    </border>
    <border>
      <left/>
      <right style="thin">
        <color theme="1" tint="0.34998626667073579"/>
      </right>
      <top/>
      <bottom/>
      <diagonal/>
    </border>
    <border>
      <left style="thin">
        <color theme="1" tint="0.34998626667073579"/>
      </left>
      <right style="thin">
        <color rgb="FFF8F8F8"/>
      </right>
      <top/>
      <bottom/>
      <diagonal/>
    </border>
    <border>
      <left/>
      <right/>
      <top style="hair">
        <color theme="0" tint="-4.9989318521683403E-2"/>
      </top>
      <bottom/>
      <diagonal/>
    </border>
    <border>
      <left/>
      <right style="hair">
        <color theme="0" tint="-4.9989318521683403E-2"/>
      </right>
      <top style="hair">
        <color theme="0" tint="-4.9989318521683403E-2"/>
      </top>
      <bottom/>
      <diagonal/>
    </border>
    <border>
      <left style="hair">
        <color theme="0" tint="-0.499984740745262"/>
      </left>
      <right/>
      <top style="medium">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style="medium">
        <color theme="2" tint="-0.499984740745262"/>
      </left>
      <right/>
      <top/>
      <bottom style="thin">
        <color theme="2" tint="-0.499984740745262"/>
      </bottom>
      <diagonal/>
    </border>
    <border>
      <left/>
      <right/>
      <top/>
      <bottom style="thin">
        <color theme="2" tint="-0.499984740745262"/>
      </bottom>
      <diagonal/>
    </border>
    <border>
      <left/>
      <right style="medium">
        <color theme="2" tint="-0.499984740745262"/>
      </right>
      <top/>
      <bottom style="thin">
        <color theme="2" tint="-0.499984740745262"/>
      </bottom>
      <diagonal/>
    </border>
    <border>
      <left style="medium">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top/>
      <bottom/>
      <diagonal/>
    </border>
    <border>
      <left/>
      <right style="medium">
        <color theme="2" tint="-0.499984740745262"/>
      </right>
      <top/>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medium">
        <color theme="2" tint="-0.499984740745262"/>
      </left>
      <right/>
      <top/>
      <bottom/>
      <diagonal/>
    </border>
    <border>
      <left/>
      <right style="thin">
        <color theme="2" tint="-0.499984740745262"/>
      </right>
      <top/>
      <bottom/>
      <diagonal/>
    </border>
    <border>
      <left style="thin">
        <color theme="2" tint="-0.499984740745262"/>
      </left>
      <right/>
      <top style="thin">
        <color theme="2" tint="-0.499984740745262"/>
      </top>
      <bottom/>
      <diagonal/>
    </border>
    <border>
      <left/>
      <right style="medium">
        <color theme="2" tint="-0.499984740745262"/>
      </right>
      <top style="thin">
        <color theme="2" tint="-0.499984740745262"/>
      </top>
      <bottom/>
      <diagonal/>
    </border>
    <border>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medium">
        <color theme="2" tint="-0.499984740745262"/>
      </left>
      <right/>
      <top/>
      <bottom style="medium">
        <color theme="2" tint="-0.499984740745262"/>
      </bottom>
      <diagonal/>
    </border>
    <border>
      <left/>
      <right/>
      <top/>
      <bottom style="medium">
        <color theme="2" tint="-0.499984740745262"/>
      </bottom>
      <diagonal/>
    </border>
    <border>
      <left/>
      <right style="thin">
        <color theme="2" tint="-0.499984740745262"/>
      </right>
      <top/>
      <bottom style="medium">
        <color theme="2" tint="-0.499984740745262"/>
      </bottom>
      <diagonal/>
    </border>
    <border>
      <left style="thin">
        <color theme="2" tint="-0.499984740745262"/>
      </left>
      <right/>
      <top/>
      <bottom style="medium">
        <color theme="2" tint="-0.499984740745262"/>
      </bottom>
      <diagonal/>
    </border>
    <border>
      <left/>
      <right style="medium">
        <color theme="2" tint="-0.499984740745262"/>
      </right>
      <top/>
      <bottom style="medium">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medium">
        <color indexed="64"/>
      </right>
      <top style="hair">
        <color theme="0" tint="-0.499984740745262"/>
      </top>
      <bottom/>
      <diagonal/>
    </border>
    <border>
      <left style="medium">
        <color indexed="64"/>
      </left>
      <right style="hair">
        <color theme="0" tint="-0.499984740745262"/>
      </right>
      <top style="hair">
        <color theme="0" tint="-0.499984740745262"/>
      </top>
      <bottom/>
      <diagonal/>
    </border>
    <border>
      <left style="medium">
        <color indexed="64"/>
      </left>
      <right style="hair">
        <color indexed="64"/>
      </right>
      <top style="hair">
        <color indexed="64"/>
      </top>
      <bottom style="medium">
        <color indexed="64"/>
      </bottom>
      <diagonal/>
    </border>
    <border>
      <left style="medium">
        <color indexed="64"/>
      </left>
      <right style="hair">
        <color theme="0" tint="-0.499984740745262"/>
      </right>
      <top style="hair">
        <color theme="0" tint="-0.499984740745262"/>
      </top>
      <bottom style="hair">
        <color indexed="64"/>
      </bottom>
      <diagonal/>
    </border>
    <border>
      <left style="hair">
        <color indexed="64"/>
      </left>
      <right/>
      <top style="hair">
        <color theme="0" tint="-0.499984740745262"/>
      </top>
      <bottom/>
      <diagonal/>
    </border>
    <border>
      <left style="hair">
        <color indexed="64"/>
      </left>
      <right/>
      <top/>
      <bottom style="medium">
        <color indexed="64"/>
      </bottom>
      <diagonal/>
    </border>
    <border>
      <left/>
      <right/>
      <top style="hair">
        <color indexed="64"/>
      </top>
      <bottom style="medium">
        <color indexed="64"/>
      </bottom>
      <diagonal/>
    </border>
    <border>
      <left/>
      <right/>
      <top style="hair">
        <color theme="0" tint="-0.499984740745262"/>
      </top>
      <bottom style="medium">
        <color indexed="64"/>
      </bottom>
      <diagonal/>
    </border>
    <border>
      <left/>
      <right style="medium">
        <color indexed="64"/>
      </right>
      <top style="hair">
        <color theme="0" tint="-0.499984740745262"/>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5">
    <xf numFmtId="0" fontId="0" fillId="0" borderId="0"/>
    <xf numFmtId="44" fontId="2" fillId="0" borderId="0" applyFont="0" applyFill="0" applyBorder="0" applyAlignment="0" applyProtection="0"/>
    <xf numFmtId="44" fontId="7" fillId="0" borderId="0" applyFont="0" applyFill="0" applyBorder="0" applyAlignment="0" applyProtection="0"/>
    <xf numFmtId="0" fontId="15" fillId="0" borderId="0" applyNumberFormat="0" applyFill="0" applyBorder="0" applyAlignment="0" applyProtection="0"/>
    <xf numFmtId="9" fontId="2" fillId="0" borderId="0" applyFont="0" applyFill="0" applyBorder="0" applyAlignment="0" applyProtection="0"/>
  </cellStyleXfs>
  <cellXfs count="1460">
    <xf numFmtId="0" fontId="0" fillId="0" borderId="0" xfId="0"/>
    <xf numFmtId="0" fontId="3" fillId="0" borderId="0" xfId="0" applyFont="1"/>
    <xf numFmtId="0" fontId="0" fillId="0" borderId="0" xfId="0" applyAlignment="1">
      <alignment wrapText="1"/>
    </xf>
    <xf numFmtId="0" fontId="3" fillId="0" borderId="0" xfId="0" applyFont="1" applyAlignment="1">
      <alignment horizontal="center"/>
    </xf>
    <xf numFmtId="0" fontId="0" fillId="15" borderId="0" xfId="0" applyFill="1"/>
    <xf numFmtId="0" fontId="17" fillId="0" borderId="0" xfId="0" applyFont="1"/>
    <xf numFmtId="0" fontId="11" fillId="0" borderId="0" xfId="0" applyFont="1"/>
    <xf numFmtId="0" fontId="0" fillId="0" borderId="0" xfId="0"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0" fillId="0" borderId="0" xfId="0" applyAlignment="1">
      <alignment horizontal="left" vertical="top"/>
    </xf>
    <xf numFmtId="0" fontId="18" fillId="0" borderId="0" xfId="0" applyFont="1" applyAlignment="1">
      <alignment horizontal="left" wrapText="1"/>
    </xf>
    <xf numFmtId="0" fontId="16" fillId="0" borderId="0" xfId="0" applyFont="1" applyAlignment="1">
      <alignment horizontal="center"/>
    </xf>
    <xf numFmtId="0" fontId="0" fillId="0" borderId="0" xfId="0" applyAlignment="1">
      <alignment horizontal="center"/>
    </xf>
    <xf numFmtId="0" fontId="20" fillId="0" borderId="0" xfId="0" applyFont="1"/>
    <xf numFmtId="172" fontId="21" fillId="0" borderId="0" xfId="0" applyNumberFormat="1" applyFont="1"/>
    <xf numFmtId="168" fontId="20" fillId="0" borderId="0" xfId="0" applyNumberFormat="1" applyFont="1"/>
    <xf numFmtId="0" fontId="18" fillId="0" borderId="0" xfId="0" applyFont="1" applyAlignment="1">
      <alignment wrapText="1"/>
    </xf>
    <xf numFmtId="0" fontId="14" fillId="0" borderId="0" xfId="0" applyFont="1" applyAlignment="1">
      <alignment horizontal="left" vertical="center"/>
    </xf>
    <xf numFmtId="0" fontId="2" fillId="0" borderId="0" xfId="0" applyFont="1"/>
    <xf numFmtId="0" fontId="2" fillId="0" borderId="0" xfId="0" applyFont="1" applyAlignment="1">
      <alignment wrapText="1"/>
    </xf>
    <xf numFmtId="0" fontId="27" fillId="0" borderId="0" xfId="0" applyFont="1" applyAlignment="1">
      <alignment horizontal="left" vertical="center"/>
    </xf>
    <xf numFmtId="49" fontId="11" fillId="0" borderId="0" xfId="0" applyNumberFormat="1" applyFont="1" applyAlignment="1">
      <alignment horizontal="right" wrapText="1"/>
    </xf>
    <xf numFmtId="0" fontId="3" fillId="0" borderId="0" xfId="0" applyFont="1" applyAlignment="1">
      <alignment horizontal="left" wrapText="1"/>
    </xf>
    <xf numFmtId="0" fontId="3" fillId="0" borderId="0" xfId="0" applyFont="1" applyAlignment="1">
      <alignment horizontal="left"/>
    </xf>
    <xf numFmtId="0" fontId="28" fillId="0" borderId="0" xfId="0" applyFont="1" applyAlignment="1">
      <alignment horizontal="left" vertical="center"/>
    </xf>
    <xf numFmtId="0" fontId="29" fillId="0" borderId="0" xfId="0" applyFont="1" applyAlignment="1">
      <alignment horizontal="left" vertical="center"/>
    </xf>
    <xf numFmtId="0" fontId="2" fillId="0" borderId="0" xfId="0" applyFont="1" applyAlignment="1">
      <alignment vertical="top" wrapText="1"/>
    </xf>
    <xf numFmtId="0" fontId="3" fillId="0" borderId="0" xfId="0" applyFont="1" applyAlignment="1">
      <alignment horizontal="center" vertical="center" wrapText="1"/>
    </xf>
    <xf numFmtId="0" fontId="4" fillId="0" borderId="0" xfId="0" applyFont="1" applyAlignment="1">
      <alignment horizontal="right" vertical="top"/>
    </xf>
    <xf numFmtId="0" fontId="2" fillId="0" borderId="0" xfId="0" applyFont="1" applyAlignment="1">
      <alignment horizontal="right" vertical="top" wrapText="1"/>
    </xf>
    <xf numFmtId="0" fontId="0" fillId="0" borderId="59" xfId="0" applyBorder="1"/>
    <xf numFmtId="0" fontId="0" fillId="0" borderId="60" xfId="0" applyBorder="1"/>
    <xf numFmtId="0" fontId="20" fillId="0" borderId="63" xfId="0" applyFont="1" applyBorder="1" applyAlignment="1">
      <alignment vertical="center"/>
    </xf>
    <xf numFmtId="0" fontId="23" fillId="0" borderId="66" xfId="0" applyFont="1" applyBorder="1" applyAlignment="1">
      <alignment vertical="center"/>
    </xf>
    <xf numFmtId="0" fontId="0" fillId="0" borderId="58" xfId="0" applyBorder="1"/>
    <xf numFmtId="0" fontId="0" fillId="0" borderId="67" xfId="0" applyBorder="1"/>
    <xf numFmtId="0" fontId="0" fillId="0" borderId="68" xfId="0" applyBorder="1"/>
    <xf numFmtId="0" fontId="0" fillId="0" borderId="69" xfId="0" applyBorder="1"/>
    <xf numFmtId="0" fontId="0" fillId="15" borderId="70" xfId="0" applyFill="1" applyBorder="1"/>
    <xf numFmtId="0" fontId="0" fillId="0" borderId="71" xfId="0" applyBorder="1"/>
    <xf numFmtId="0" fontId="0" fillId="0" borderId="72" xfId="0" applyBorder="1"/>
    <xf numFmtId="0" fontId="0" fillId="0" borderId="73" xfId="0" applyBorder="1"/>
    <xf numFmtId="0" fontId="16" fillId="41" borderId="74" xfId="0" applyFont="1" applyFill="1" applyBorder="1" applyAlignment="1">
      <alignment horizontal="center" vertical="center" wrapText="1"/>
    </xf>
    <xf numFmtId="0" fontId="16" fillId="15" borderId="75" xfId="0" applyFont="1" applyFill="1" applyBorder="1" applyAlignment="1">
      <alignment horizontal="center" vertical="center"/>
    </xf>
    <xf numFmtId="0" fontId="16" fillId="26" borderId="75" xfId="0" applyFont="1" applyFill="1" applyBorder="1" applyAlignment="1">
      <alignment horizontal="center" vertical="center" wrapText="1"/>
    </xf>
    <xf numFmtId="0" fontId="16" fillId="4" borderId="75" xfId="0" applyFont="1" applyFill="1" applyBorder="1" applyAlignment="1">
      <alignment horizontal="center" vertical="center" wrapText="1"/>
    </xf>
    <xf numFmtId="0" fontId="16" fillId="15" borderId="75" xfId="0" applyFont="1" applyFill="1" applyBorder="1" applyAlignment="1">
      <alignment horizontal="center"/>
    </xf>
    <xf numFmtId="0" fontId="16" fillId="21" borderId="12" xfId="0" applyFont="1" applyFill="1" applyBorder="1" applyAlignment="1">
      <alignment horizontal="center" vertical="center" wrapText="1"/>
    </xf>
    <xf numFmtId="0" fontId="16" fillId="0" borderId="76" xfId="0" applyFont="1" applyBorder="1"/>
    <xf numFmtId="0" fontId="16" fillId="13" borderId="74" xfId="0" applyFont="1" applyFill="1" applyBorder="1" applyAlignment="1">
      <alignment horizontal="center" vertical="center"/>
    </xf>
    <xf numFmtId="0" fontId="16" fillId="15" borderId="77" xfId="0" applyFont="1" applyFill="1" applyBorder="1"/>
    <xf numFmtId="0" fontId="16" fillId="13" borderId="75" xfId="0" applyFont="1" applyFill="1" applyBorder="1" applyAlignment="1">
      <alignment horizontal="center" vertical="center"/>
    </xf>
    <xf numFmtId="0" fontId="16" fillId="0" borderId="11" xfId="0" applyFont="1" applyBorder="1" applyAlignment="1">
      <alignment horizontal="center" vertical="center"/>
    </xf>
    <xf numFmtId="0" fontId="16" fillId="13" borderId="78" xfId="0" applyFont="1" applyFill="1" applyBorder="1" applyAlignment="1">
      <alignment horizontal="center" vertical="center"/>
    </xf>
    <xf numFmtId="0" fontId="16" fillId="15" borderId="79" xfId="0" applyFont="1" applyFill="1" applyBorder="1" applyAlignment="1">
      <alignment horizontal="center" vertical="center"/>
    </xf>
    <xf numFmtId="0" fontId="16" fillId="0" borderId="77" xfId="0" applyFont="1" applyBorder="1" applyAlignment="1">
      <alignment horizontal="center" vertical="center"/>
    </xf>
    <xf numFmtId="0" fontId="16" fillId="13" borderId="75" xfId="0" applyFont="1" applyFill="1" applyBorder="1" applyAlignment="1">
      <alignment horizontal="center" vertical="center" wrapText="1"/>
    </xf>
    <xf numFmtId="0" fontId="16" fillId="13" borderId="80" xfId="0" applyFont="1" applyFill="1" applyBorder="1" applyAlignment="1">
      <alignment horizontal="center" vertical="center" wrapText="1"/>
    </xf>
    <xf numFmtId="0" fontId="0" fillId="0" borderId="81" xfId="0" applyBorder="1"/>
    <xf numFmtId="0" fontId="37" fillId="41" borderId="82" xfId="0" applyFont="1" applyFill="1" applyBorder="1" applyAlignment="1">
      <alignment horizontal="center" vertical="center" wrapText="1"/>
    </xf>
    <xf numFmtId="0" fontId="16" fillId="15" borderId="83" xfId="0" applyFont="1" applyFill="1" applyBorder="1" applyAlignment="1">
      <alignment horizontal="center" vertical="center"/>
    </xf>
    <xf numFmtId="0" fontId="37" fillId="26" borderId="84" xfId="0" applyFont="1" applyFill="1" applyBorder="1" applyAlignment="1">
      <alignment horizontal="center" vertical="center" wrapText="1"/>
    </xf>
    <xf numFmtId="0" fontId="37" fillId="4" borderId="84" xfId="0" applyFont="1" applyFill="1" applyBorder="1" applyAlignment="1">
      <alignment horizontal="center" vertical="center" wrapText="1"/>
    </xf>
    <xf numFmtId="0" fontId="16" fillId="15" borderId="83" xfId="0" applyFont="1" applyFill="1" applyBorder="1" applyAlignment="1">
      <alignment horizontal="center"/>
    </xf>
    <xf numFmtId="0" fontId="37" fillId="21" borderId="85" xfId="0" applyFont="1" applyFill="1" applyBorder="1" applyAlignment="1">
      <alignment horizontal="center" vertical="top" wrapText="1"/>
    </xf>
    <xf numFmtId="0" fontId="16" fillId="7" borderId="86" xfId="0" applyFont="1" applyFill="1" applyBorder="1" applyAlignment="1">
      <alignment vertical="center" wrapText="1"/>
    </xf>
    <xf numFmtId="0" fontId="16" fillId="15" borderId="87" xfId="0" applyFont="1" applyFill="1" applyBorder="1" applyAlignment="1">
      <alignment vertical="center" wrapText="1"/>
    </xf>
    <xf numFmtId="0" fontId="16" fillId="7" borderId="88" xfId="0" applyFont="1" applyFill="1" applyBorder="1" applyAlignment="1">
      <alignment vertical="center" wrapText="1"/>
    </xf>
    <xf numFmtId="0" fontId="16" fillId="7" borderId="14" xfId="0" applyFont="1" applyFill="1" applyBorder="1" applyAlignment="1">
      <alignment vertical="center" wrapText="1"/>
    </xf>
    <xf numFmtId="0" fontId="40" fillId="41" borderId="82" xfId="0" applyFont="1" applyFill="1" applyBorder="1" applyAlignment="1">
      <alignment horizontal="center" vertical="center" wrapText="1"/>
    </xf>
    <xf numFmtId="0" fontId="16" fillId="15" borderId="89" xfId="0" applyFont="1" applyFill="1" applyBorder="1" applyAlignment="1">
      <alignment horizontal="center" vertical="center"/>
    </xf>
    <xf numFmtId="0" fontId="40" fillId="26" borderId="89" xfId="0" applyFont="1" applyFill="1" applyBorder="1" applyAlignment="1">
      <alignment horizontal="center" vertical="center"/>
    </xf>
    <xf numFmtId="0" fontId="40" fillId="4" borderId="89" xfId="0" applyFont="1" applyFill="1" applyBorder="1" applyAlignment="1">
      <alignment horizontal="center" vertical="center" wrapText="1"/>
    </xf>
    <xf numFmtId="0" fontId="16" fillId="15" borderId="89" xfId="0" applyFont="1" applyFill="1" applyBorder="1" applyAlignment="1">
      <alignment horizontal="center"/>
    </xf>
    <xf numFmtId="0" fontId="40" fillId="21" borderId="90" xfId="0" applyFont="1" applyFill="1" applyBorder="1" applyAlignment="1">
      <alignment horizontal="center" vertical="center" wrapText="1"/>
    </xf>
    <xf numFmtId="0" fontId="16" fillId="7" borderId="91" xfId="0" applyFont="1" applyFill="1" applyBorder="1" applyAlignment="1">
      <alignment vertical="center" wrapText="1"/>
    </xf>
    <xf numFmtId="0" fontId="16" fillId="7" borderId="87" xfId="0" applyFont="1" applyFill="1" applyBorder="1" applyAlignment="1">
      <alignment vertical="center" wrapText="1"/>
    </xf>
    <xf numFmtId="0" fontId="16" fillId="15" borderId="0" xfId="0" applyFont="1" applyFill="1" applyAlignment="1">
      <alignment vertical="center" wrapText="1"/>
    </xf>
    <xf numFmtId="0" fontId="40" fillId="41" borderId="92" xfId="0" applyFont="1" applyFill="1" applyBorder="1" applyAlignment="1">
      <alignment horizontal="center" vertical="center" wrapText="1"/>
    </xf>
    <xf numFmtId="0" fontId="16" fillId="26" borderId="89" xfId="0" applyFont="1" applyFill="1" applyBorder="1" applyAlignment="1">
      <alignment horizontal="center" vertical="center"/>
    </xf>
    <xf numFmtId="0" fontId="40" fillId="21" borderId="93" xfId="0" applyFont="1" applyFill="1" applyBorder="1" applyAlignment="1">
      <alignment horizontal="center" vertical="center" wrapText="1"/>
    </xf>
    <xf numFmtId="0" fontId="37" fillId="0" borderId="59" xfId="0" applyFont="1" applyBorder="1" applyAlignment="1">
      <alignment horizontal="right"/>
    </xf>
    <xf numFmtId="0" fontId="16" fillId="0" borderId="73" xfId="0" applyFont="1" applyBorder="1" applyAlignment="1">
      <alignment horizontal="right"/>
    </xf>
    <xf numFmtId="10" fontId="16" fillId="41" borderId="94" xfId="0" applyNumberFormat="1" applyFont="1" applyFill="1" applyBorder="1" applyAlignment="1">
      <alignment horizontal="center"/>
    </xf>
    <xf numFmtId="0" fontId="0" fillId="15" borderId="83" xfId="0" applyFill="1" applyBorder="1"/>
    <xf numFmtId="0" fontId="0" fillId="15" borderId="89" xfId="0" applyFill="1" applyBorder="1"/>
    <xf numFmtId="10" fontId="16" fillId="18" borderId="95" xfId="0" applyNumberFormat="1" applyFont="1" applyFill="1" applyBorder="1" applyAlignment="1">
      <alignment horizontal="center"/>
    </xf>
    <xf numFmtId="10" fontId="16" fillId="21" borderId="96" xfId="0" applyNumberFormat="1" applyFont="1" applyFill="1" applyBorder="1" applyAlignment="1">
      <alignment horizontal="center"/>
    </xf>
    <xf numFmtId="0" fontId="0" fillId="0" borderId="76" xfId="0" applyBorder="1"/>
    <xf numFmtId="0" fontId="16" fillId="7" borderId="13" xfId="0" applyFont="1" applyFill="1" applyBorder="1" applyAlignment="1">
      <alignment vertical="center" wrapText="1"/>
    </xf>
    <xf numFmtId="0" fontId="16" fillId="7" borderId="97" xfId="0" applyFont="1" applyFill="1" applyBorder="1" applyAlignment="1">
      <alignment vertical="center" wrapText="1"/>
    </xf>
    <xf numFmtId="0" fontId="16" fillId="0" borderId="97" xfId="0" applyFont="1" applyBorder="1" applyAlignment="1">
      <alignment vertical="center" wrapText="1"/>
    </xf>
    <xf numFmtId="0" fontId="16" fillId="0" borderId="0" xfId="0" applyFont="1" applyAlignment="1">
      <alignment vertical="center" wrapText="1"/>
    </xf>
    <xf numFmtId="0" fontId="16" fillId="0" borderId="87" xfId="0" applyFont="1" applyBorder="1" applyAlignment="1">
      <alignment vertical="center" wrapText="1"/>
    </xf>
    <xf numFmtId="0" fontId="16" fillId="7" borderId="98" xfId="0" applyFont="1" applyFill="1" applyBorder="1" applyAlignment="1">
      <alignment vertical="center" wrapText="1"/>
    </xf>
    <xf numFmtId="0" fontId="0" fillId="0" borderId="99" xfId="0" applyBorder="1"/>
    <xf numFmtId="10" fontId="16" fillId="41" borderId="100" xfId="0" applyNumberFormat="1" applyFont="1" applyFill="1" applyBorder="1" applyAlignment="1">
      <alignment horizontal="center"/>
    </xf>
    <xf numFmtId="10" fontId="16" fillId="18" borderId="101" xfId="0" applyNumberFormat="1" applyFont="1" applyFill="1" applyBorder="1" applyAlignment="1">
      <alignment horizontal="center"/>
    </xf>
    <xf numFmtId="0" fontId="0" fillId="15" borderId="102" xfId="0" applyFill="1" applyBorder="1"/>
    <xf numFmtId="10" fontId="16" fillId="21" borderId="103" xfId="0" applyNumberFormat="1" applyFont="1" applyFill="1" applyBorder="1" applyAlignment="1">
      <alignment horizontal="center"/>
    </xf>
    <xf numFmtId="0" fontId="16" fillId="41" borderId="106" xfId="0" applyFont="1" applyFill="1" applyBorder="1" applyAlignment="1">
      <alignment horizontal="center"/>
    </xf>
    <xf numFmtId="9" fontId="16" fillId="18" borderId="107" xfId="0" applyNumberFormat="1" applyFont="1" applyFill="1" applyBorder="1" applyAlignment="1">
      <alignment horizontal="center"/>
    </xf>
    <xf numFmtId="0" fontId="16" fillId="21" borderId="105" xfId="0" applyFont="1" applyFill="1" applyBorder="1" applyAlignment="1">
      <alignment horizontal="center"/>
    </xf>
    <xf numFmtId="0" fontId="16" fillId="15" borderId="108" xfId="0" applyFont="1" applyFill="1" applyBorder="1" applyAlignment="1">
      <alignment vertical="center" wrapText="1"/>
    </xf>
    <xf numFmtId="0" fontId="16" fillId="7" borderId="108" xfId="0" applyFont="1" applyFill="1" applyBorder="1" applyAlignment="1">
      <alignment vertical="center" wrapText="1"/>
    </xf>
    <xf numFmtId="0" fontId="16" fillId="41" borderId="92" xfId="0" applyFont="1" applyFill="1" applyBorder="1" applyAlignment="1">
      <alignment horizontal="center"/>
    </xf>
    <xf numFmtId="9" fontId="16" fillId="18" borderId="89" xfId="0" applyNumberFormat="1" applyFont="1" applyFill="1" applyBorder="1" applyAlignment="1">
      <alignment horizontal="center"/>
    </xf>
    <xf numFmtId="0" fontId="16" fillId="21" borderId="14" xfId="0" applyFont="1" applyFill="1" applyBorder="1" applyAlignment="1">
      <alignment horizontal="center"/>
    </xf>
    <xf numFmtId="0" fontId="0" fillId="0" borderId="102" xfId="0" applyBorder="1"/>
    <xf numFmtId="0" fontId="0" fillId="0" borderId="83" xfId="0" applyBorder="1"/>
    <xf numFmtId="10" fontId="16" fillId="18" borderId="107" xfId="0" applyNumberFormat="1" applyFont="1" applyFill="1" applyBorder="1" applyAlignment="1">
      <alignment horizontal="center"/>
    </xf>
    <xf numFmtId="0" fontId="16" fillId="7" borderId="109" xfId="0" applyFont="1" applyFill="1" applyBorder="1" applyAlignment="1">
      <alignment vertical="center" wrapText="1"/>
    </xf>
    <xf numFmtId="0" fontId="16" fillId="15" borderId="110" xfId="0" applyFont="1" applyFill="1" applyBorder="1" applyAlignment="1">
      <alignment vertical="center" wrapText="1"/>
    </xf>
    <xf numFmtId="0" fontId="16" fillId="7" borderId="110" xfId="0" applyFont="1" applyFill="1" applyBorder="1" applyAlignment="1">
      <alignment vertical="center" wrapText="1"/>
    </xf>
    <xf numFmtId="0" fontId="16" fillId="15" borderId="111" xfId="0" applyFont="1" applyFill="1" applyBorder="1" applyAlignment="1">
      <alignment vertical="center" wrapText="1"/>
    </xf>
    <xf numFmtId="0" fontId="16" fillId="15" borderId="112" xfId="0" applyFont="1" applyFill="1" applyBorder="1" applyAlignment="1">
      <alignment vertical="center" wrapText="1"/>
    </xf>
    <xf numFmtId="0" fontId="16" fillId="7" borderId="112" xfId="0" applyFont="1" applyFill="1" applyBorder="1" applyAlignment="1">
      <alignment vertical="center" wrapText="1"/>
    </xf>
    <xf numFmtId="0" fontId="16" fillId="7" borderId="113" xfId="0" applyFont="1" applyFill="1" applyBorder="1" applyAlignment="1">
      <alignment vertical="center" wrapText="1"/>
    </xf>
    <xf numFmtId="0" fontId="16" fillId="0" borderId="59" xfId="0" applyFont="1" applyBorder="1"/>
    <xf numFmtId="0" fontId="16" fillId="0" borderId="73" xfId="0" applyFont="1" applyBorder="1"/>
    <xf numFmtId="0" fontId="0" fillId="0" borderId="104" xfId="0" applyBorder="1"/>
    <xf numFmtId="0" fontId="16" fillId="18" borderId="89" xfId="0" applyFont="1" applyFill="1" applyBorder="1" applyAlignment="1">
      <alignment horizontal="center"/>
    </xf>
    <xf numFmtId="0" fontId="0" fillId="0" borderId="114" xfId="0" applyBorder="1"/>
    <xf numFmtId="0" fontId="16" fillId="21" borderId="115" xfId="0" applyFont="1" applyFill="1" applyBorder="1" applyAlignment="1">
      <alignment horizontal="center"/>
    </xf>
    <xf numFmtId="0" fontId="0" fillId="7" borderId="116" xfId="0" applyFill="1" applyBorder="1"/>
    <xf numFmtId="0" fontId="0" fillId="15" borderId="87" xfId="0" applyFill="1" applyBorder="1"/>
    <xf numFmtId="0" fontId="0" fillId="7" borderId="117" xfId="0" applyFill="1" applyBorder="1"/>
    <xf numFmtId="0" fontId="0" fillId="0" borderId="118" xfId="0" applyBorder="1"/>
    <xf numFmtId="0" fontId="0" fillId="0" borderId="119" xfId="0" applyBorder="1"/>
    <xf numFmtId="0" fontId="0" fillId="7" borderId="120" xfId="0" applyFill="1" applyBorder="1"/>
    <xf numFmtId="0" fontId="0" fillId="0" borderId="87" xfId="0" applyBorder="1"/>
    <xf numFmtId="0" fontId="0" fillId="7" borderId="121" xfId="0" applyFill="1" applyBorder="1"/>
    <xf numFmtId="0" fontId="16" fillId="0" borderId="59" xfId="0" applyFont="1" applyBorder="1" applyAlignment="1">
      <alignment horizontal="right"/>
    </xf>
    <xf numFmtId="0" fontId="16" fillId="0" borderId="122" xfId="0" applyFont="1" applyBorder="1" applyAlignment="1">
      <alignment horizontal="right"/>
    </xf>
    <xf numFmtId="10" fontId="16" fillId="41" borderId="123" xfId="0" applyNumberFormat="1" applyFont="1" applyFill="1" applyBorder="1" applyAlignment="1">
      <alignment horizontal="center"/>
    </xf>
    <xf numFmtId="0" fontId="0" fillId="0" borderId="124" xfId="0" applyBorder="1" applyAlignment="1">
      <alignment horizontal="center"/>
    </xf>
    <xf numFmtId="10" fontId="16" fillId="26" borderId="124" xfId="4" applyNumberFormat="1" applyFont="1" applyFill="1" applyBorder="1" applyAlignment="1">
      <alignment horizontal="center"/>
    </xf>
    <xf numFmtId="10" fontId="16" fillId="18" borderId="125" xfId="0" applyNumberFormat="1" applyFont="1" applyFill="1" applyBorder="1" applyAlignment="1">
      <alignment horizontal="center"/>
    </xf>
    <xf numFmtId="0" fontId="0" fillId="0" borderId="125" xfId="0" applyBorder="1" applyAlignment="1">
      <alignment horizontal="center"/>
    </xf>
    <xf numFmtId="10" fontId="16" fillId="21" borderId="126" xfId="0" applyNumberFormat="1" applyFont="1" applyFill="1" applyBorder="1" applyAlignment="1">
      <alignment horizontal="center"/>
    </xf>
    <xf numFmtId="0" fontId="0" fillId="0" borderId="76" xfId="0" applyBorder="1" applyAlignment="1">
      <alignment horizontal="center"/>
    </xf>
    <xf numFmtId="0" fontId="0" fillId="0" borderId="128" xfId="0" applyBorder="1" applyAlignment="1">
      <alignment horizontal="center"/>
    </xf>
    <xf numFmtId="0" fontId="0" fillId="0" borderId="130" xfId="0" applyBorder="1" applyAlignment="1">
      <alignment horizontal="center"/>
    </xf>
    <xf numFmtId="0" fontId="16" fillId="0" borderId="131" xfId="0" applyFont="1" applyBorder="1" applyAlignment="1">
      <alignment horizontal="right"/>
    </xf>
    <xf numFmtId="10" fontId="16" fillId="0" borderId="0" xfId="0" applyNumberFormat="1" applyFont="1" applyAlignment="1">
      <alignment horizontal="center"/>
    </xf>
    <xf numFmtId="0" fontId="16" fillId="0" borderId="58" xfId="0" applyFont="1" applyBorder="1" applyAlignment="1">
      <alignment horizontal="center"/>
    </xf>
    <xf numFmtId="10" fontId="16" fillId="0" borderId="67" xfId="0" applyNumberFormat="1" applyFont="1" applyBorder="1" applyAlignment="1">
      <alignment horizontal="center"/>
    </xf>
    <xf numFmtId="0" fontId="16" fillId="0" borderId="132" xfId="0" applyFont="1" applyBorder="1" applyAlignment="1">
      <alignment horizontal="center"/>
    </xf>
    <xf numFmtId="0" fontId="16" fillId="0" borderId="133" xfId="0" applyFont="1" applyBorder="1" applyAlignment="1">
      <alignment horizontal="center"/>
    </xf>
    <xf numFmtId="0" fontId="16" fillId="0" borderId="134" xfId="0" applyFont="1" applyBorder="1" applyAlignment="1">
      <alignment horizontal="center"/>
    </xf>
    <xf numFmtId="10" fontId="16" fillId="0" borderId="135" xfId="0" applyNumberFormat="1" applyFont="1" applyBorder="1" applyAlignment="1">
      <alignment horizontal="center"/>
    </xf>
    <xf numFmtId="0" fontId="40" fillId="0" borderId="61" xfId="0" applyFont="1" applyBorder="1"/>
    <xf numFmtId="0" fontId="40" fillId="0" borderId="122" xfId="0" applyFont="1" applyBorder="1"/>
    <xf numFmtId="0" fontId="40" fillId="0" borderId="0" xfId="0" applyFont="1"/>
    <xf numFmtId="0" fontId="40" fillId="0" borderId="81" xfId="0" applyFont="1" applyBorder="1"/>
    <xf numFmtId="0" fontId="23" fillId="0" borderId="0" xfId="0" applyFont="1" applyAlignment="1">
      <alignment vertical="center"/>
    </xf>
    <xf numFmtId="0" fontId="44" fillId="7" borderId="91" xfId="0" applyFont="1" applyFill="1" applyBorder="1" applyAlignment="1">
      <alignment vertical="center" wrapText="1"/>
    </xf>
    <xf numFmtId="0" fontId="44" fillId="15" borderId="87" xfId="0" applyFont="1" applyFill="1" applyBorder="1" applyAlignment="1">
      <alignment vertical="center" wrapText="1"/>
    </xf>
    <xf numFmtId="0" fontId="44" fillId="7" borderId="87" xfId="0" applyFont="1" applyFill="1" applyBorder="1" applyAlignment="1">
      <alignment vertical="center" wrapText="1"/>
    </xf>
    <xf numFmtId="0" fontId="44" fillId="15" borderId="0" xfId="0" applyFont="1" applyFill="1" applyAlignment="1">
      <alignment vertical="center" wrapText="1"/>
    </xf>
    <xf numFmtId="0" fontId="44" fillId="15" borderId="108" xfId="0" applyFont="1" applyFill="1" applyBorder="1" applyAlignment="1">
      <alignment vertical="center" wrapText="1"/>
    </xf>
    <xf numFmtId="0" fontId="44" fillId="7" borderId="108" xfId="0" applyFont="1" applyFill="1" applyBorder="1" applyAlignment="1">
      <alignment vertical="center" wrapText="1"/>
    </xf>
    <xf numFmtId="0" fontId="44" fillId="7" borderId="14" xfId="0" applyFont="1" applyFill="1" applyBorder="1" applyAlignment="1">
      <alignment vertical="center" wrapText="1"/>
    </xf>
    <xf numFmtId="10" fontId="45" fillId="7" borderId="127" xfId="0" applyNumberFormat="1" applyFont="1" applyFill="1" applyBorder="1" applyAlignment="1">
      <alignment horizontal="center"/>
    </xf>
    <xf numFmtId="0" fontId="45" fillId="15" borderId="128" xfId="0" applyFont="1" applyFill="1" applyBorder="1" applyAlignment="1">
      <alignment horizontal="center"/>
    </xf>
    <xf numFmtId="10" fontId="45" fillId="7" borderId="129" xfId="0" applyNumberFormat="1" applyFont="1" applyFill="1" applyBorder="1" applyAlignment="1">
      <alignment horizontal="center"/>
    </xf>
    <xf numFmtId="10" fontId="45" fillId="7" borderId="128" xfId="0" applyNumberFormat="1" applyFont="1" applyFill="1" applyBorder="1" applyAlignment="1">
      <alignment horizontal="center"/>
    </xf>
    <xf numFmtId="10" fontId="45" fillId="7" borderId="130" xfId="0" applyNumberFormat="1" applyFont="1" applyFill="1" applyBorder="1" applyAlignment="1">
      <alignment horizontal="center"/>
    </xf>
    <xf numFmtId="10" fontId="45" fillId="7" borderId="126" xfId="0" applyNumberFormat="1" applyFont="1" applyFill="1" applyBorder="1" applyAlignment="1">
      <alignment horizontal="center"/>
    </xf>
    <xf numFmtId="0" fontId="46" fillId="0" borderId="0" xfId="0" applyFont="1"/>
    <xf numFmtId="0" fontId="0" fillId="0" borderId="136" xfId="0" applyBorder="1"/>
    <xf numFmtId="0" fontId="0" fillId="0" borderId="137" xfId="0" applyBorder="1"/>
    <xf numFmtId="0" fontId="18" fillId="0" borderId="0" xfId="0" applyFont="1" applyAlignment="1">
      <alignment horizontal="left" vertical="center" wrapText="1"/>
    </xf>
    <xf numFmtId="10" fontId="1" fillId="26" borderId="95" xfId="4" applyNumberFormat="1" applyFont="1" applyFill="1" applyBorder="1" applyAlignment="1">
      <alignment horizontal="center"/>
    </xf>
    <xf numFmtId="10" fontId="1" fillId="26" borderId="101" xfId="4" applyNumberFormat="1" applyFont="1" applyFill="1" applyBorder="1" applyAlignment="1">
      <alignment horizontal="center"/>
    </xf>
    <xf numFmtId="10" fontId="47" fillId="41" borderId="100" xfId="0" applyNumberFormat="1" applyFont="1" applyFill="1" applyBorder="1" applyAlignment="1">
      <alignment horizontal="center"/>
    </xf>
    <xf numFmtId="0" fontId="48" fillId="15" borderId="83" xfId="0" applyFont="1" applyFill="1" applyBorder="1"/>
    <xf numFmtId="10" fontId="49" fillId="26" borderId="101" xfId="4" applyNumberFormat="1" applyFont="1" applyFill="1" applyBorder="1" applyAlignment="1">
      <alignment horizontal="center"/>
    </xf>
    <xf numFmtId="0" fontId="49" fillId="15" borderId="83" xfId="0" applyFont="1" applyFill="1" applyBorder="1"/>
    <xf numFmtId="10" fontId="47" fillId="18" borderId="101" xfId="0" applyNumberFormat="1" applyFont="1" applyFill="1" applyBorder="1" applyAlignment="1">
      <alignment horizontal="center"/>
    </xf>
    <xf numFmtId="0" fontId="48" fillId="15" borderId="104" xfId="0" applyFont="1" applyFill="1" applyBorder="1"/>
    <xf numFmtId="10" fontId="47" fillId="21" borderId="105" xfId="0" applyNumberFormat="1" applyFont="1" applyFill="1" applyBorder="1" applyAlignment="1">
      <alignment horizontal="center"/>
    </xf>
    <xf numFmtId="10" fontId="1" fillId="26" borderId="107" xfId="4" applyNumberFormat="1" applyFont="1" applyFill="1" applyBorder="1" applyAlignment="1">
      <alignment horizontal="center"/>
    </xf>
    <xf numFmtId="10" fontId="1" fillId="26" borderId="89" xfId="4" applyNumberFormat="1" applyFont="1" applyFill="1" applyBorder="1" applyAlignment="1">
      <alignment horizontal="center"/>
    </xf>
    <xf numFmtId="0" fontId="18" fillId="0" borderId="0" xfId="0" applyFont="1" applyAlignment="1">
      <alignment horizontal="left" vertical="top"/>
    </xf>
    <xf numFmtId="0" fontId="18" fillId="0" borderId="0" xfId="0" applyFont="1" applyAlignment="1">
      <alignment vertical="center" wrapText="1"/>
    </xf>
    <xf numFmtId="0" fontId="18" fillId="0" borderId="0" xfId="0" applyFont="1" applyAlignment="1">
      <alignment horizontal="left" vertical="top" wrapText="1"/>
    </xf>
    <xf numFmtId="0" fontId="15" fillId="0" borderId="0" xfId="3" applyAlignment="1">
      <alignment vertical="top" wrapText="1"/>
    </xf>
    <xf numFmtId="0" fontId="3" fillId="0" borderId="0" xfId="0" applyFont="1" applyAlignment="1">
      <alignment horizontal="left" vertical="top" wrapText="1"/>
    </xf>
    <xf numFmtId="0" fontId="3" fillId="0" borderId="0" xfId="0" applyFont="1" applyAlignment="1">
      <alignment horizontal="right" vertical="top"/>
    </xf>
    <xf numFmtId="0" fontId="3" fillId="0" borderId="0" xfId="0" applyFont="1" applyAlignment="1">
      <alignment vertical="top"/>
    </xf>
    <xf numFmtId="0" fontId="52" fillId="0" borderId="0" xfId="3" applyFont="1" applyAlignment="1">
      <alignment wrapText="1"/>
    </xf>
    <xf numFmtId="0" fontId="53" fillId="0" borderId="41" xfId="0" applyFont="1" applyBorder="1" applyAlignment="1">
      <alignment horizontal="left" vertical="center" wrapText="1"/>
    </xf>
    <xf numFmtId="0" fontId="53" fillId="0" borderId="0" xfId="0" applyFont="1" applyAlignment="1">
      <alignment horizontal="left" vertical="top"/>
    </xf>
    <xf numFmtId="0" fontId="53" fillId="0" borderId="41" xfId="0" applyFont="1" applyBorder="1" applyAlignment="1">
      <alignment horizontal="left" vertical="top" wrapText="1"/>
    </xf>
    <xf numFmtId="1" fontId="54" fillId="0" borderId="41" xfId="0" applyNumberFormat="1" applyFont="1" applyBorder="1" applyAlignment="1">
      <alignment horizontal="center" vertical="top" shrinkToFit="1"/>
    </xf>
    <xf numFmtId="1" fontId="56" fillId="0" borderId="41" xfId="0" applyNumberFormat="1" applyFont="1" applyBorder="1" applyAlignment="1">
      <alignment horizontal="right" vertical="top" shrinkToFit="1"/>
    </xf>
    <xf numFmtId="0" fontId="57" fillId="0" borderId="41" xfId="0" applyFont="1" applyBorder="1" applyAlignment="1">
      <alignment horizontal="center" vertical="top" wrapText="1"/>
    </xf>
    <xf numFmtId="0" fontId="57" fillId="0" borderId="41" xfId="0" applyFont="1" applyBorder="1" applyAlignment="1">
      <alignment horizontal="left" vertical="top" wrapText="1"/>
    </xf>
    <xf numFmtId="1" fontId="56" fillId="0" borderId="41" xfId="0" applyNumberFormat="1" applyFont="1" applyBorder="1" applyAlignment="1">
      <alignment horizontal="center" vertical="top" shrinkToFit="1"/>
    </xf>
    <xf numFmtId="170" fontId="56" fillId="0" borderId="41" xfId="0" applyNumberFormat="1" applyFont="1" applyBorder="1" applyAlignment="1">
      <alignment horizontal="center" vertical="top" shrinkToFit="1"/>
    </xf>
    <xf numFmtId="171" fontId="56" fillId="0" borderId="41" xfId="0" applyNumberFormat="1" applyFont="1" applyBorder="1" applyAlignment="1">
      <alignment horizontal="center" vertical="top" shrinkToFit="1"/>
    </xf>
    <xf numFmtId="2" fontId="56" fillId="0" borderId="41" xfId="0" applyNumberFormat="1" applyFont="1" applyBorder="1" applyAlignment="1">
      <alignment horizontal="center" vertical="top" shrinkToFit="1"/>
    </xf>
    <xf numFmtId="0" fontId="53" fillId="0" borderId="41" xfId="0" applyFont="1" applyBorder="1" applyAlignment="1">
      <alignment horizontal="left" wrapText="1"/>
    </xf>
    <xf numFmtId="1" fontId="56" fillId="0" borderId="41" xfId="0" applyNumberFormat="1" applyFont="1" applyBorder="1" applyAlignment="1">
      <alignment horizontal="left" vertical="top" indent="1" shrinkToFit="1"/>
    </xf>
    <xf numFmtId="1" fontId="58" fillId="0" borderId="41" xfId="0" applyNumberFormat="1" applyFont="1" applyBorder="1" applyAlignment="1">
      <alignment horizontal="center" vertical="top" shrinkToFit="1"/>
    </xf>
    <xf numFmtId="1" fontId="59" fillId="0" borderId="41" xfId="0" applyNumberFormat="1" applyFont="1" applyBorder="1" applyAlignment="1">
      <alignment horizontal="center" vertical="top" shrinkToFit="1"/>
    </xf>
    <xf numFmtId="0" fontId="59" fillId="0" borderId="41" xfId="0" applyFont="1" applyBorder="1" applyAlignment="1">
      <alignment horizontal="center" vertical="top" wrapText="1"/>
    </xf>
    <xf numFmtId="0" fontId="42" fillId="0" borderId="41" xfId="0" applyFont="1" applyBorder="1" applyAlignment="1">
      <alignment horizontal="left" vertical="top" wrapText="1"/>
    </xf>
    <xf numFmtId="0" fontId="42" fillId="0" borderId="41" xfId="0" applyFont="1" applyBorder="1" applyAlignment="1">
      <alignment horizontal="left" wrapText="1"/>
    </xf>
    <xf numFmtId="0" fontId="42" fillId="0" borderId="0" xfId="0" applyFont="1" applyAlignment="1">
      <alignment horizontal="left" vertical="top"/>
    </xf>
    <xf numFmtId="170" fontId="59" fillId="0" borderId="41" xfId="0" applyNumberFormat="1" applyFont="1" applyBorder="1" applyAlignment="1">
      <alignment horizontal="center" vertical="top" shrinkToFit="1"/>
    </xf>
    <xf numFmtId="171" fontId="59" fillId="0" borderId="41" xfId="0" applyNumberFormat="1" applyFont="1" applyBorder="1" applyAlignment="1">
      <alignment horizontal="center" vertical="top" shrinkToFit="1"/>
    </xf>
    <xf numFmtId="2" fontId="59" fillId="0" borderId="41" xfId="0" applyNumberFormat="1" applyFont="1" applyBorder="1" applyAlignment="1">
      <alignment horizontal="center" vertical="top" shrinkToFit="1"/>
    </xf>
    <xf numFmtId="0" fontId="42" fillId="0" borderId="41" xfId="0" applyFont="1" applyBorder="1" applyAlignment="1">
      <alignment horizontal="left" vertical="center" wrapText="1"/>
    </xf>
    <xf numFmtId="0" fontId="53" fillId="0" borderId="139" xfId="0" applyFont="1" applyBorder="1" applyAlignment="1">
      <alignment horizontal="left" wrapText="1"/>
    </xf>
    <xf numFmtId="1" fontId="54" fillId="0" borderId="140" xfId="0" applyNumberFormat="1" applyFont="1" applyBorder="1" applyAlignment="1">
      <alignment horizontal="center" vertical="top" shrinkToFit="1"/>
    </xf>
    <xf numFmtId="1" fontId="56" fillId="0" borderId="140" xfId="0" applyNumberFormat="1" applyFont="1" applyBorder="1" applyAlignment="1">
      <alignment horizontal="center" vertical="top" shrinkToFit="1"/>
    </xf>
    <xf numFmtId="0" fontId="57" fillId="0" borderId="140" xfId="0" applyFont="1" applyBorder="1" applyAlignment="1">
      <alignment horizontal="center" vertical="top" wrapText="1"/>
    </xf>
    <xf numFmtId="0" fontId="53" fillId="0" borderId="140" xfId="0" applyFont="1" applyBorder="1" applyAlignment="1">
      <alignment horizontal="left" vertical="top" wrapText="1"/>
    </xf>
    <xf numFmtId="170" fontId="56" fillId="0" borderId="140" xfId="0" applyNumberFormat="1" applyFont="1" applyBorder="1" applyAlignment="1">
      <alignment horizontal="center" vertical="top" shrinkToFit="1"/>
    </xf>
    <xf numFmtId="171" fontId="56" fillId="0" borderId="140" xfId="0" applyNumberFormat="1" applyFont="1" applyBorder="1" applyAlignment="1">
      <alignment horizontal="center" vertical="top" shrinkToFit="1"/>
    </xf>
    <xf numFmtId="2" fontId="56" fillId="0" borderId="140" xfId="0" applyNumberFormat="1" applyFont="1" applyBorder="1" applyAlignment="1">
      <alignment horizontal="center" vertical="top" shrinkToFit="1"/>
    </xf>
    <xf numFmtId="0" fontId="53" fillId="0" borderId="140" xfId="0" applyFont="1" applyBorder="1" applyAlignment="1">
      <alignment horizontal="left" vertical="center" wrapText="1"/>
    </xf>
    <xf numFmtId="1" fontId="54" fillId="18" borderId="141" xfId="0" applyNumberFormat="1" applyFont="1" applyFill="1" applyBorder="1" applyAlignment="1">
      <alignment horizontal="center" vertical="center" shrinkToFit="1"/>
    </xf>
    <xf numFmtId="0" fontId="53" fillId="18" borderId="142" xfId="0" applyFont="1" applyFill="1" applyBorder="1" applyAlignment="1">
      <alignment horizontal="center" vertical="center" wrapText="1"/>
    </xf>
    <xf numFmtId="0" fontId="55" fillId="18" borderId="142" xfId="0" applyFont="1" applyFill="1" applyBorder="1" applyAlignment="1">
      <alignment horizontal="center" vertical="center" wrapText="1"/>
    </xf>
    <xf numFmtId="0" fontId="53" fillId="18" borderId="143" xfId="0" applyFont="1" applyFill="1" applyBorder="1" applyAlignment="1">
      <alignment horizontal="center" vertical="center" wrapText="1"/>
    </xf>
    <xf numFmtId="1" fontId="56" fillId="0" borderId="140" xfId="0" applyNumberFormat="1" applyFont="1" applyBorder="1" applyAlignment="1">
      <alignment horizontal="left" vertical="top" indent="1" shrinkToFit="1"/>
    </xf>
    <xf numFmtId="0" fontId="57" fillId="0" borderId="140" xfId="0" applyFont="1" applyBorder="1" applyAlignment="1">
      <alignment horizontal="left" vertical="top" wrapText="1"/>
    </xf>
    <xf numFmtId="1" fontId="59" fillId="0" borderId="41" xfId="0" applyNumberFormat="1" applyFont="1" applyBorder="1" applyAlignment="1">
      <alignment horizontal="right" vertical="top" shrinkToFit="1"/>
    </xf>
    <xf numFmtId="167" fontId="59" fillId="0" borderId="41" xfId="0" applyNumberFormat="1" applyFont="1" applyBorder="1" applyAlignment="1">
      <alignment horizontal="center" vertical="top" shrinkToFit="1"/>
    </xf>
    <xf numFmtId="1" fontId="56" fillId="0" borderId="140" xfId="0" applyNumberFormat="1" applyFont="1" applyBorder="1" applyAlignment="1">
      <alignment horizontal="right" vertical="top" shrinkToFit="1"/>
    </xf>
    <xf numFmtId="0" fontId="61" fillId="0" borderId="139" xfId="0" applyFont="1" applyBorder="1" applyAlignment="1">
      <alignment horizontal="center" vertical="top" wrapText="1"/>
    </xf>
    <xf numFmtId="0" fontId="9" fillId="0" borderId="0" xfId="0" applyFont="1" applyAlignment="1">
      <alignment horizontal="left" vertical="top"/>
    </xf>
    <xf numFmtId="1" fontId="54" fillId="0" borderId="139" xfId="0" applyNumberFormat="1" applyFont="1" applyBorder="1" applyAlignment="1">
      <alignment horizontal="center" vertical="top" shrinkToFit="1"/>
    </xf>
    <xf numFmtId="1" fontId="56" fillId="0" borderId="139" xfId="0" applyNumberFormat="1" applyFont="1" applyBorder="1" applyAlignment="1">
      <alignment horizontal="right" vertical="top" shrinkToFit="1"/>
    </xf>
    <xf numFmtId="0" fontId="57" fillId="0" borderId="139" xfId="0" applyFont="1" applyBorder="1" applyAlignment="1">
      <alignment horizontal="center" vertical="top" wrapText="1"/>
    </xf>
    <xf numFmtId="0" fontId="57" fillId="0" borderId="139" xfId="0" applyFont="1" applyBorder="1" applyAlignment="1">
      <alignment horizontal="left" vertical="top" wrapText="1"/>
    </xf>
    <xf numFmtId="1" fontId="56" fillId="0" borderId="139" xfId="0" applyNumberFormat="1" applyFont="1" applyBorder="1" applyAlignment="1">
      <alignment horizontal="center" vertical="top" shrinkToFit="1"/>
    </xf>
    <xf numFmtId="170" fontId="56" fillId="0" borderId="139" xfId="0" applyNumberFormat="1" applyFont="1" applyBorder="1" applyAlignment="1">
      <alignment horizontal="center" vertical="top" shrinkToFit="1"/>
    </xf>
    <xf numFmtId="171" fontId="56" fillId="0" borderId="139" xfId="0" applyNumberFormat="1" applyFont="1" applyBorder="1" applyAlignment="1">
      <alignment horizontal="center" vertical="top" shrinkToFit="1"/>
    </xf>
    <xf numFmtId="2" fontId="56" fillId="0" borderId="139" xfId="0" applyNumberFormat="1" applyFont="1" applyBorder="1" applyAlignment="1">
      <alignment horizontal="center" vertical="top" shrinkToFit="1"/>
    </xf>
    <xf numFmtId="0" fontId="9" fillId="0" borderId="139" xfId="0" applyFont="1" applyBorder="1" applyAlignment="1">
      <alignment horizontal="center" vertical="center" wrapText="1"/>
    </xf>
    <xf numFmtId="0" fontId="61" fillId="0" borderId="139" xfId="0" applyFont="1" applyBorder="1" applyAlignment="1">
      <alignment horizontal="center" vertical="center" wrapText="1"/>
    </xf>
    <xf numFmtId="0" fontId="9" fillId="0" borderId="0" xfId="0" applyFont="1" applyAlignment="1">
      <alignment horizontal="center" vertical="center"/>
    </xf>
    <xf numFmtId="0" fontId="9" fillId="0" borderId="139" xfId="0" applyFont="1" applyBorder="1" applyAlignment="1">
      <alignment horizontal="left" wrapText="1"/>
    </xf>
    <xf numFmtId="1" fontId="54" fillId="32" borderId="41" xfId="0" applyNumberFormat="1" applyFont="1" applyFill="1" applyBorder="1" applyAlignment="1">
      <alignment horizontal="center" vertical="top" shrinkToFit="1"/>
    </xf>
    <xf numFmtId="1" fontId="56" fillId="32" borderId="41" xfId="0" applyNumberFormat="1" applyFont="1" applyFill="1" applyBorder="1" applyAlignment="1">
      <alignment horizontal="left" vertical="top" indent="1" shrinkToFit="1"/>
    </xf>
    <xf numFmtId="0" fontId="57" fillId="32" borderId="41" xfId="0" applyFont="1" applyFill="1" applyBorder="1" applyAlignment="1">
      <alignment horizontal="center" vertical="top" wrapText="1"/>
    </xf>
    <xf numFmtId="0" fontId="53" fillId="32" borderId="41" xfId="0" applyFont="1" applyFill="1" applyBorder="1" applyAlignment="1">
      <alignment horizontal="left" vertical="top" wrapText="1"/>
    </xf>
    <xf numFmtId="1" fontId="56" fillId="32" borderId="41" xfId="0" applyNumberFormat="1" applyFont="1" applyFill="1" applyBorder="1" applyAlignment="1">
      <alignment horizontal="center" vertical="top" shrinkToFit="1"/>
    </xf>
    <xf numFmtId="170" fontId="56" fillId="32" borderId="41" xfId="0" applyNumberFormat="1" applyFont="1" applyFill="1" applyBorder="1" applyAlignment="1">
      <alignment horizontal="center" vertical="top" shrinkToFit="1"/>
    </xf>
    <xf numFmtId="171" fontId="56" fillId="32" borderId="41" xfId="0" applyNumberFormat="1" applyFont="1" applyFill="1" applyBorder="1" applyAlignment="1">
      <alignment horizontal="center" vertical="top" shrinkToFit="1"/>
    </xf>
    <xf numFmtId="2" fontId="56" fillId="32" borderId="41" xfId="0" applyNumberFormat="1" applyFont="1" applyFill="1" applyBorder="1" applyAlignment="1">
      <alignment horizontal="center" vertical="top" shrinkToFit="1"/>
    </xf>
    <xf numFmtId="0" fontId="53" fillId="32" borderId="41" xfId="0" applyFont="1" applyFill="1" applyBorder="1" applyAlignment="1">
      <alignment horizontal="left" vertical="center" wrapText="1"/>
    </xf>
    <xf numFmtId="0" fontId="9" fillId="0" borderId="144" xfId="0" applyFont="1" applyBorder="1" applyAlignment="1">
      <alignment horizontal="left" vertical="center" wrapText="1"/>
    </xf>
    <xf numFmtId="0" fontId="61" fillId="0" borderId="144" xfId="0" applyFont="1" applyBorder="1" applyAlignment="1">
      <alignment horizontal="left" vertical="top" wrapText="1"/>
    </xf>
    <xf numFmtId="0" fontId="61" fillId="0" borderId="144" xfId="0" applyFont="1" applyBorder="1" applyAlignment="1">
      <alignment horizontal="center" vertical="top" wrapText="1"/>
    </xf>
    <xf numFmtId="0" fontId="53" fillId="28" borderId="34" xfId="0" applyFont="1" applyFill="1" applyBorder="1" applyAlignment="1">
      <alignment horizontal="left" vertical="top"/>
    </xf>
    <xf numFmtId="0" fontId="53" fillId="28" borderId="25" xfId="0" applyFont="1" applyFill="1" applyBorder="1" applyAlignment="1">
      <alignment horizontal="left" vertical="top"/>
    </xf>
    <xf numFmtId="0" fontId="53" fillId="28" borderId="35" xfId="0" applyFont="1" applyFill="1" applyBorder="1" applyAlignment="1">
      <alignment horizontal="left" vertical="top"/>
    </xf>
    <xf numFmtId="0" fontId="0" fillId="28" borderId="0" xfId="0" applyFill="1" applyAlignment="1">
      <alignment horizontal="left" vertical="top"/>
    </xf>
    <xf numFmtId="0" fontId="53" fillId="28" borderId="33" xfId="0" applyFont="1" applyFill="1" applyBorder="1" applyAlignment="1">
      <alignment horizontal="left" vertical="top"/>
    </xf>
    <xf numFmtId="0" fontId="53" fillId="28" borderId="1" xfId="0" applyFont="1" applyFill="1" applyBorder="1" applyAlignment="1">
      <alignment horizontal="left" vertical="top"/>
    </xf>
    <xf numFmtId="0" fontId="53" fillId="28" borderId="32" xfId="0" applyFont="1" applyFill="1" applyBorder="1" applyAlignment="1">
      <alignment horizontal="left" vertical="top"/>
    </xf>
    <xf numFmtId="10" fontId="3" fillId="43" borderId="20" xfId="4" applyNumberFormat="1" applyFont="1" applyFill="1" applyBorder="1" applyAlignment="1">
      <alignment horizontal="center" vertical="center"/>
    </xf>
    <xf numFmtId="0" fontId="3" fillId="43" borderId="16" xfId="0" applyFont="1" applyFill="1" applyBorder="1" applyAlignment="1">
      <alignment horizontal="center" vertical="center" wrapText="1"/>
    </xf>
    <xf numFmtId="0" fontId="3" fillId="44" borderId="20" xfId="0" applyFont="1" applyFill="1" applyBorder="1" applyAlignment="1">
      <alignment horizontal="center" vertical="center" wrapText="1"/>
    </xf>
    <xf numFmtId="10" fontId="3" fillId="44" borderId="20" xfId="4" applyNumberFormat="1" applyFont="1" applyFill="1" applyBorder="1" applyAlignment="1">
      <alignment horizontal="center" vertical="center" wrapText="1"/>
    </xf>
    <xf numFmtId="0" fontId="3" fillId="45" borderId="53" xfId="0" applyFont="1" applyFill="1" applyBorder="1" applyAlignment="1">
      <alignment horizontal="center" vertical="center" wrapText="1"/>
    </xf>
    <xf numFmtId="10" fontId="3" fillId="45" borderId="53" xfId="4" applyNumberFormat="1" applyFont="1" applyFill="1" applyBorder="1" applyAlignment="1">
      <alignment horizontal="center" vertical="center" wrapText="1"/>
    </xf>
    <xf numFmtId="0" fontId="3" fillId="46" borderId="53" xfId="0" applyFont="1" applyFill="1" applyBorder="1" applyAlignment="1">
      <alignment horizontal="center" vertical="center" wrapText="1"/>
    </xf>
    <xf numFmtId="10" fontId="3" fillId="46" borderId="53" xfId="4" applyNumberFormat="1" applyFont="1" applyFill="1" applyBorder="1" applyAlignment="1">
      <alignment horizontal="center" vertical="center" wrapText="1"/>
    </xf>
    <xf numFmtId="0" fontId="3" fillId="47" borderId="53" xfId="0" applyFont="1" applyFill="1" applyBorder="1" applyAlignment="1">
      <alignment horizontal="center" vertical="center" wrapText="1"/>
    </xf>
    <xf numFmtId="10" fontId="3" fillId="47" borderId="53" xfId="4" applyNumberFormat="1" applyFont="1" applyFill="1" applyBorder="1" applyAlignment="1">
      <alignment horizontal="center" vertical="center" wrapText="1"/>
    </xf>
    <xf numFmtId="0" fontId="3" fillId="48" borderId="53" xfId="0" applyFont="1" applyFill="1" applyBorder="1" applyAlignment="1">
      <alignment horizontal="center" vertical="center" wrapText="1"/>
    </xf>
    <xf numFmtId="10" fontId="3" fillId="48" borderId="53" xfId="4" applyNumberFormat="1" applyFont="1" applyFill="1" applyBorder="1" applyAlignment="1">
      <alignment horizontal="center" vertical="center" wrapText="1"/>
    </xf>
    <xf numFmtId="9" fontId="2" fillId="0" borderId="145" xfId="4" applyBorder="1" applyAlignment="1">
      <alignment horizontal="center"/>
    </xf>
    <xf numFmtId="2" fontId="0" fillId="0" borderId="80" xfId="0" applyNumberFormat="1" applyBorder="1" applyAlignment="1">
      <alignment horizontal="center"/>
    </xf>
    <xf numFmtId="1" fontId="0" fillId="0" borderId="145" xfId="0" applyNumberFormat="1" applyBorder="1" applyAlignment="1">
      <alignment horizontal="center"/>
    </xf>
    <xf numFmtId="10" fontId="2" fillId="0" borderId="80" xfId="4" applyNumberFormat="1" applyBorder="1" applyAlignment="1">
      <alignment horizontal="center"/>
    </xf>
    <xf numFmtId="2" fontId="2" fillId="0" borderId="80" xfId="4" applyNumberFormat="1" applyBorder="1" applyAlignment="1">
      <alignment horizontal="center"/>
    </xf>
    <xf numFmtId="9" fontId="2" fillId="0" borderId="146" xfId="4" applyBorder="1" applyAlignment="1">
      <alignment horizontal="center"/>
    </xf>
    <xf numFmtId="2" fontId="0" fillId="0" borderId="93" xfId="0" applyNumberFormat="1" applyBorder="1" applyAlignment="1">
      <alignment horizontal="center"/>
    </xf>
    <xf numFmtId="1" fontId="0" fillId="0" borderId="3" xfId="0" applyNumberFormat="1" applyBorder="1" applyAlignment="1">
      <alignment horizontal="center"/>
    </xf>
    <xf numFmtId="10" fontId="2" fillId="0" borderId="93" xfId="4" applyNumberFormat="1" applyBorder="1" applyAlignment="1">
      <alignment horizontal="center"/>
    </xf>
    <xf numFmtId="9" fontId="2" fillId="0" borderId="3" xfId="4" applyBorder="1" applyAlignment="1">
      <alignment horizontal="center"/>
    </xf>
    <xf numFmtId="2" fontId="2" fillId="0" borderId="5" xfId="4" applyNumberFormat="1" applyBorder="1" applyAlignment="1">
      <alignment horizontal="center"/>
    </xf>
    <xf numFmtId="10" fontId="2" fillId="0" borderId="5" xfId="4" applyNumberFormat="1" applyBorder="1" applyAlignment="1">
      <alignment horizontal="center"/>
    </xf>
    <xf numFmtId="167" fontId="0" fillId="0" borderId="147" xfId="0" applyNumberFormat="1" applyBorder="1" applyAlignment="1">
      <alignment horizontal="center"/>
    </xf>
    <xf numFmtId="10" fontId="2" fillId="0" borderId="7" xfId="4" applyNumberFormat="1" applyBorder="1" applyAlignment="1">
      <alignment horizontal="center"/>
    </xf>
    <xf numFmtId="2" fontId="0" fillId="48" borderId="4" xfId="0" applyNumberFormat="1" applyFill="1" applyBorder="1" applyAlignment="1">
      <alignment horizontal="center"/>
    </xf>
    <xf numFmtId="10" fontId="2" fillId="0" borderId="22" xfId="4" applyNumberFormat="1" applyBorder="1" applyAlignment="1">
      <alignment horizontal="center"/>
    </xf>
    <xf numFmtId="10" fontId="2" fillId="0" borderId="148" xfId="4" applyNumberFormat="1" applyBorder="1" applyAlignment="1">
      <alignment horizontal="center"/>
    </xf>
    <xf numFmtId="2" fontId="0" fillId="46" borderId="4" xfId="0" applyNumberFormat="1" applyFill="1" applyBorder="1" applyAlignment="1">
      <alignment horizontal="center"/>
    </xf>
    <xf numFmtId="2" fontId="0" fillId="49" borderId="4" xfId="0" applyNumberFormat="1" applyFill="1" applyBorder="1" applyAlignment="1">
      <alignment horizontal="center"/>
    </xf>
    <xf numFmtId="9" fontId="2" fillId="0" borderId="147" xfId="4" applyBorder="1" applyAlignment="1">
      <alignment horizontal="center"/>
    </xf>
    <xf numFmtId="2" fontId="0" fillId="0" borderId="148" xfId="0" applyNumberFormat="1" applyBorder="1" applyAlignment="1">
      <alignment horizontal="center"/>
    </xf>
    <xf numFmtId="2" fontId="2" fillId="0" borderId="7" xfId="4" applyNumberFormat="1" applyBorder="1" applyAlignment="1">
      <alignment horizontal="center"/>
    </xf>
    <xf numFmtId="9" fontId="2" fillId="0" borderId="0" xfId="4" applyBorder="1" applyAlignment="1">
      <alignment horizontal="center"/>
    </xf>
    <xf numFmtId="2" fontId="0" fillId="0" borderId="0" xfId="0" applyNumberFormat="1" applyAlignment="1">
      <alignment horizontal="center"/>
    </xf>
    <xf numFmtId="2" fontId="2" fillId="0" borderId="0" xfId="4" applyNumberFormat="1" applyBorder="1" applyAlignment="1">
      <alignment horizontal="center"/>
    </xf>
    <xf numFmtId="10" fontId="2" fillId="45" borderId="4" xfId="4" applyNumberFormat="1" applyFill="1" applyBorder="1" applyAlignment="1">
      <alignment horizontal="center"/>
    </xf>
    <xf numFmtId="2" fontId="0" fillId="0" borderId="22" xfId="0" applyNumberFormat="1" applyBorder="1" applyAlignment="1">
      <alignment horizontal="center"/>
    </xf>
    <xf numFmtId="10" fontId="2" fillId="47" borderId="4" xfId="4" applyNumberFormat="1" applyFill="1" applyBorder="1" applyAlignment="1">
      <alignment horizontal="center"/>
    </xf>
    <xf numFmtId="10" fontId="2" fillId="43" borderId="4" xfId="4" applyNumberFormat="1" applyFill="1" applyBorder="1" applyAlignment="1">
      <alignment horizontal="center"/>
    </xf>
    <xf numFmtId="0" fontId="63" fillId="0" borderId="0" xfId="0" applyFont="1"/>
    <xf numFmtId="0" fontId="19" fillId="0" borderId="0" xfId="0" applyFont="1"/>
    <xf numFmtId="0" fontId="0" fillId="50" borderId="0" xfId="0" applyFill="1"/>
    <xf numFmtId="0" fontId="19" fillId="50" borderId="0" xfId="0" applyFont="1" applyFill="1"/>
    <xf numFmtId="0" fontId="25" fillId="0" borderId="0" xfId="0" applyFont="1"/>
    <xf numFmtId="0" fontId="68" fillId="28" borderId="160" xfId="0" applyFont="1" applyFill="1" applyBorder="1"/>
    <xf numFmtId="0" fontId="69" fillId="28" borderId="161" xfId="0" applyFont="1" applyFill="1" applyBorder="1"/>
    <xf numFmtId="0" fontId="68" fillId="28" borderId="162" xfId="0" applyFont="1" applyFill="1" applyBorder="1"/>
    <xf numFmtId="0" fontId="68" fillId="0" borderId="0" xfId="0" applyFont="1"/>
    <xf numFmtId="0" fontId="68" fillId="28" borderId="163" xfId="0" applyFont="1" applyFill="1" applyBorder="1"/>
    <xf numFmtId="0" fontId="68" fillId="28" borderId="161" xfId="0" applyFont="1" applyFill="1" applyBorder="1"/>
    <xf numFmtId="0" fontId="68" fillId="28" borderId="164" xfId="0" applyFont="1" applyFill="1" applyBorder="1"/>
    <xf numFmtId="0" fontId="26" fillId="32" borderId="165" xfId="0" applyFont="1" applyFill="1" applyBorder="1"/>
    <xf numFmtId="0" fontId="26" fillId="32" borderId="0" xfId="0" applyFont="1" applyFill="1"/>
    <xf numFmtId="0" fontId="26" fillId="32" borderId="166" xfId="0" applyFont="1" applyFill="1" applyBorder="1"/>
    <xf numFmtId="0" fontId="26" fillId="0" borderId="0" xfId="0" applyFont="1"/>
    <xf numFmtId="0" fontId="26" fillId="32" borderId="158" xfId="0" applyFont="1" applyFill="1" applyBorder="1"/>
    <xf numFmtId="0" fontId="26" fillId="32" borderId="159" xfId="0" applyFont="1" applyFill="1" applyBorder="1"/>
    <xf numFmtId="0" fontId="20" fillId="37" borderId="155" xfId="0" applyFont="1" applyFill="1" applyBorder="1"/>
    <xf numFmtId="172" fontId="21" fillId="37" borderId="156" xfId="0" applyNumberFormat="1" applyFont="1" applyFill="1" applyBorder="1"/>
    <xf numFmtId="168" fontId="20" fillId="37" borderId="157" xfId="0" applyNumberFormat="1" applyFont="1" applyFill="1" applyBorder="1"/>
    <xf numFmtId="0" fontId="20" fillId="37" borderId="167" xfId="0" applyFont="1" applyFill="1" applyBorder="1"/>
    <xf numFmtId="168" fontId="20" fillId="37" borderId="168" xfId="0" applyNumberFormat="1" applyFont="1" applyFill="1" applyBorder="1"/>
    <xf numFmtId="0" fontId="26" fillId="32" borderId="152" xfId="0" applyFont="1" applyFill="1" applyBorder="1"/>
    <xf numFmtId="0" fontId="26" fillId="32" borderId="153" xfId="0" applyFont="1" applyFill="1" applyBorder="1"/>
    <xf numFmtId="0" fontId="26" fillId="32" borderId="169" xfId="0" applyFont="1" applyFill="1" applyBorder="1"/>
    <xf numFmtId="0" fontId="26" fillId="32" borderId="170" xfId="0" applyFont="1" applyFill="1" applyBorder="1"/>
    <xf numFmtId="0" fontId="26" fillId="32" borderId="154" xfId="0" applyFont="1" applyFill="1" applyBorder="1"/>
    <xf numFmtId="0" fontId="20" fillId="32" borderId="165" xfId="0" applyFont="1" applyFill="1" applyBorder="1"/>
    <xf numFmtId="172" fontId="21" fillId="32" borderId="0" xfId="0" applyNumberFormat="1" applyFont="1" applyFill="1"/>
    <xf numFmtId="168" fontId="20" fillId="32" borderId="166" xfId="0" applyNumberFormat="1" applyFont="1" applyFill="1" applyBorder="1"/>
    <xf numFmtId="0" fontId="20" fillId="32" borderId="158" xfId="0" applyFont="1" applyFill="1" applyBorder="1"/>
    <xf numFmtId="168" fontId="20" fillId="32" borderId="159" xfId="0" applyNumberFormat="1" applyFont="1" applyFill="1" applyBorder="1"/>
    <xf numFmtId="0" fontId="20" fillId="37" borderId="165" xfId="0" applyFont="1" applyFill="1" applyBorder="1"/>
    <xf numFmtId="172" fontId="21" fillId="37" borderId="0" xfId="0" applyNumberFormat="1" applyFont="1" applyFill="1"/>
    <xf numFmtId="168" fontId="20" fillId="37" borderId="166" xfId="0" applyNumberFormat="1" applyFont="1" applyFill="1" applyBorder="1"/>
    <xf numFmtId="0" fontId="20" fillId="37" borderId="158" xfId="0" applyFont="1" applyFill="1" applyBorder="1"/>
    <xf numFmtId="168" fontId="20" fillId="37" borderId="159" xfId="0" applyNumberFormat="1" applyFont="1" applyFill="1" applyBorder="1"/>
    <xf numFmtId="0" fontId="68" fillId="28" borderId="152" xfId="0" applyFont="1" applyFill="1" applyBorder="1" applyAlignment="1">
      <alignment horizontal="center"/>
    </xf>
    <xf numFmtId="0" fontId="68" fillId="28" borderId="153" xfId="0" applyFont="1" applyFill="1" applyBorder="1" applyAlignment="1">
      <alignment horizontal="center"/>
    </xf>
    <xf numFmtId="0" fontId="68" fillId="28" borderId="169" xfId="0" applyFont="1" applyFill="1" applyBorder="1" applyAlignment="1">
      <alignment horizontal="center"/>
    </xf>
    <xf numFmtId="0" fontId="68" fillId="28" borderId="170" xfId="0" applyFont="1" applyFill="1" applyBorder="1" applyAlignment="1">
      <alignment horizontal="center"/>
    </xf>
    <xf numFmtId="0" fontId="68" fillId="28" borderId="154" xfId="0" applyFont="1" applyFill="1" applyBorder="1" applyAlignment="1">
      <alignment horizontal="center"/>
    </xf>
    <xf numFmtId="169" fontId="20" fillId="37" borderId="155" xfId="0" applyNumberFormat="1" applyFont="1" applyFill="1" applyBorder="1"/>
    <xf numFmtId="169" fontId="22" fillId="37" borderId="167" xfId="0" applyNumberFormat="1" applyFont="1" applyFill="1" applyBorder="1"/>
    <xf numFmtId="168" fontId="0" fillId="0" borderId="0" xfId="0" applyNumberFormat="1"/>
    <xf numFmtId="169" fontId="20" fillId="32" borderId="165" xfId="0" applyNumberFormat="1" applyFont="1" applyFill="1" applyBorder="1"/>
    <xf numFmtId="169" fontId="20" fillId="32" borderId="158" xfId="0" applyNumberFormat="1" applyFont="1" applyFill="1" applyBorder="1"/>
    <xf numFmtId="169" fontId="20" fillId="37" borderId="165" xfId="0" applyNumberFormat="1" applyFont="1" applyFill="1" applyBorder="1"/>
    <xf numFmtId="169" fontId="20" fillId="37" borderId="158" xfId="0" applyNumberFormat="1" applyFont="1" applyFill="1" applyBorder="1"/>
    <xf numFmtId="172" fontId="20" fillId="37" borderId="0" xfId="0" applyNumberFormat="1" applyFont="1" applyFill="1"/>
    <xf numFmtId="0" fontId="20" fillId="37" borderId="166" xfId="0" applyFont="1" applyFill="1" applyBorder="1"/>
    <xf numFmtId="172" fontId="20" fillId="32" borderId="0" xfId="0" applyNumberFormat="1" applyFont="1" applyFill="1"/>
    <xf numFmtId="0" fontId="20" fillId="32" borderId="166" xfId="0" applyFont="1" applyFill="1" applyBorder="1"/>
    <xf numFmtId="0" fontId="20" fillId="32" borderId="171" xfId="0" applyFont="1" applyFill="1" applyBorder="1"/>
    <xf numFmtId="172" fontId="20" fillId="32" borderId="172" xfId="0" applyNumberFormat="1" applyFont="1" applyFill="1" applyBorder="1"/>
    <xf numFmtId="0" fontId="20" fillId="32" borderId="173" xfId="0" applyFont="1" applyFill="1" applyBorder="1"/>
    <xf numFmtId="0" fontId="20" fillId="0" borderId="172" xfId="0" applyFont="1" applyBorder="1"/>
    <xf numFmtId="169" fontId="20" fillId="32" borderId="174" xfId="0" applyNumberFormat="1" applyFont="1" applyFill="1" applyBorder="1"/>
    <xf numFmtId="172" fontId="21" fillId="32" borderId="172" xfId="0" applyNumberFormat="1" applyFont="1" applyFill="1" applyBorder="1"/>
    <xf numFmtId="168" fontId="20" fillId="32" borderId="175" xfId="0" applyNumberFormat="1" applyFont="1" applyFill="1" applyBorder="1"/>
    <xf numFmtId="172" fontId="0" fillId="0" borderId="0" xfId="0" applyNumberFormat="1"/>
    <xf numFmtId="168" fontId="20" fillId="32" borderId="173" xfId="0" applyNumberFormat="1" applyFont="1" applyFill="1" applyBorder="1"/>
    <xf numFmtId="0" fontId="20" fillId="32" borderId="174" xfId="0" applyFont="1" applyFill="1" applyBorder="1"/>
    <xf numFmtId="169" fontId="23" fillId="32" borderId="165" xfId="0" applyNumberFormat="1" applyFont="1" applyFill="1" applyBorder="1"/>
    <xf numFmtId="172" fontId="70" fillId="32" borderId="0" xfId="0" applyNumberFormat="1" applyFont="1" applyFill="1"/>
    <xf numFmtId="168" fontId="23" fillId="32" borderId="166" xfId="0" applyNumberFormat="1" applyFont="1" applyFill="1" applyBorder="1"/>
    <xf numFmtId="169" fontId="23" fillId="37" borderId="165" xfId="0" applyNumberFormat="1" applyFont="1" applyFill="1" applyBorder="1"/>
    <xf numFmtId="172" fontId="70" fillId="37" borderId="0" xfId="0" applyNumberFormat="1" applyFont="1" applyFill="1"/>
    <xf numFmtId="168" fontId="23" fillId="37" borderId="166" xfId="0" applyNumberFormat="1" applyFont="1" applyFill="1" applyBorder="1"/>
    <xf numFmtId="169" fontId="23" fillId="37" borderId="158" xfId="0" applyNumberFormat="1" applyFont="1" applyFill="1" applyBorder="1"/>
    <xf numFmtId="168" fontId="23" fillId="37" borderId="159" xfId="0" applyNumberFormat="1" applyFont="1" applyFill="1" applyBorder="1"/>
    <xf numFmtId="169" fontId="23" fillId="32" borderId="158" xfId="0" applyNumberFormat="1" applyFont="1" applyFill="1" applyBorder="1"/>
    <xf numFmtId="168" fontId="23" fillId="32" borderId="159" xfId="0" applyNumberFormat="1" applyFont="1" applyFill="1" applyBorder="1"/>
    <xf numFmtId="0" fontId="23" fillId="32" borderId="158" xfId="0" applyFont="1" applyFill="1" applyBorder="1"/>
    <xf numFmtId="0" fontId="23" fillId="37" borderId="158" xfId="0" applyFont="1" applyFill="1" applyBorder="1"/>
    <xf numFmtId="0" fontId="66" fillId="0" borderId="0" xfId="0" applyFont="1" applyAlignment="1">
      <alignment vertical="center"/>
    </xf>
    <xf numFmtId="0" fontId="49" fillId="0" borderId="0" xfId="0" applyFont="1"/>
    <xf numFmtId="0" fontId="71" fillId="37" borderId="180" xfId="0" applyFont="1" applyFill="1" applyBorder="1" applyAlignment="1">
      <alignment horizontal="left" vertical="center" wrapText="1"/>
    </xf>
    <xf numFmtId="0" fontId="71" fillId="32" borderId="180" xfId="0" applyFont="1" applyFill="1" applyBorder="1" applyAlignment="1">
      <alignment horizontal="left" vertical="center" wrapText="1"/>
    </xf>
    <xf numFmtId="0" fontId="71" fillId="37" borderId="182" xfId="0" applyFont="1" applyFill="1" applyBorder="1" applyAlignment="1">
      <alignment horizontal="left" vertical="center" wrapText="1"/>
    </xf>
    <xf numFmtId="0" fontId="24" fillId="0" borderId="0" xfId="0" applyFont="1"/>
    <xf numFmtId="0" fontId="24" fillId="0" borderId="0" xfId="0" applyFont="1" applyAlignment="1">
      <alignment horizontal="center"/>
    </xf>
    <xf numFmtId="3" fontId="24" fillId="0" borderId="0" xfId="0" applyNumberFormat="1" applyFont="1" applyAlignment="1">
      <alignment horizontal="center"/>
    </xf>
    <xf numFmtId="2" fontId="24" fillId="0" borderId="0" xfId="0" applyNumberFormat="1" applyFont="1" applyAlignment="1">
      <alignment horizontal="center"/>
    </xf>
    <xf numFmtId="0" fontId="71" fillId="0" borderId="0" xfId="0" applyFont="1" applyAlignment="1">
      <alignment vertical="center"/>
    </xf>
    <xf numFmtId="0" fontId="75" fillId="0" borderId="0" xfId="0" applyFont="1" applyAlignment="1">
      <alignment horizontal="center" vertical="center" wrapText="1"/>
    </xf>
    <xf numFmtId="0" fontId="77" fillId="0" borderId="0" xfId="0" applyFont="1"/>
    <xf numFmtId="0" fontId="78" fillId="0" borderId="0" xfId="0" applyFont="1" applyAlignment="1">
      <alignment vertical="center" wrapText="1"/>
    </xf>
    <xf numFmtId="0" fontId="79" fillId="0" borderId="0" xfId="0" applyFont="1"/>
    <xf numFmtId="0" fontId="80" fillId="0" borderId="0" xfId="0" applyFont="1" applyAlignment="1">
      <alignment vertical="center" wrapText="1"/>
    </xf>
    <xf numFmtId="0" fontId="77" fillId="35" borderId="0" xfId="0" applyFont="1" applyFill="1"/>
    <xf numFmtId="0" fontId="83" fillId="0" borderId="0" xfId="0" applyFont="1" applyAlignment="1">
      <alignment horizontal="center" vertical="center" wrapText="1"/>
    </xf>
    <xf numFmtId="0" fontId="87" fillId="0" borderId="0" xfId="0" applyFont="1" applyAlignment="1">
      <alignment horizontal="left" vertical="center" wrapText="1"/>
    </xf>
    <xf numFmtId="0" fontId="77" fillId="0" borderId="0" xfId="0" applyFont="1" applyAlignment="1">
      <alignment wrapText="1"/>
    </xf>
    <xf numFmtId="0" fontId="88" fillId="0" borderId="0" xfId="0" applyFont="1" applyAlignment="1">
      <alignment vertical="center"/>
    </xf>
    <xf numFmtId="0" fontId="86" fillId="0" borderId="46" xfId="0" applyFont="1" applyBorder="1" applyAlignment="1">
      <alignment horizontal="right" vertical="center"/>
    </xf>
    <xf numFmtId="0" fontId="86" fillId="0" borderId="46" xfId="0" applyFont="1" applyBorder="1" applyAlignment="1">
      <alignment horizontal="right" vertical="top"/>
    </xf>
    <xf numFmtId="0" fontId="87" fillId="0" borderId="0" xfId="0" applyFont="1" applyAlignment="1">
      <alignment horizontal="left" vertical="top" wrapText="1"/>
    </xf>
    <xf numFmtId="0" fontId="88" fillId="0" borderId="0" xfId="0" applyFont="1" applyAlignment="1">
      <alignment horizontal="center" vertical="center" wrapText="1"/>
    </xf>
    <xf numFmtId="14" fontId="87" fillId="0" borderId="0" xfId="0" applyNumberFormat="1" applyFont="1" applyAlignment="1">
      <alignment horizontal="left" vertical="center" wrapText="1"/>
    </xf>
    <xf numFmtId="14" fontId="77" fillId="0" borderId="0" xfId="0" applyNumberFormat="1" applyFont="1" applyAlignment="1">
      <alignment wrapText="1"/>
    </xf>
    <xf numFmtId="44" fontId="77" fillId="0" borderId="0" xfId="1" applyFont="1"/>
    <xf numFmtId="0" fontId="91" fillId="0" borderId="0" xfId="0" applyFont="1" applyAlignment="1">
      <alignment vertical="center" wrapText="1"/>
    </xf>
    <xf numFmtId="0" fontId="86" fillId="0" borderId="0" xfId="0" applyFont="1" applyAlignment="1">
      <alignment horizontal="right"/>
    </xf>
    <xf numFmtId="0" fontId="92" fillId="20" borderId="13" xfId="0" applyFont="1" applyFill="1" applyBorder="1" applyAlignment="1">
      <alignment horizontal="right" vertical="center"/>
    </xf>
    <xf numFmtId="14" fontId="77" fillId="0" borderId="0" xfId="0" applyNumberFormat="1" applyFont="1" applyAlignment="1">
      <alignment horizontal="left" vertical="center" wrapText="1"/>
    </xf>
    <xf numFmtId="0" fontId="77" fillId="0" borderId="0" xfId="0" applyFont="1" applyAlignment="1">
      <alignment vertical="center"/>
    </xf>
    <xf numFmtId="0" fontId="86" fillId="12" borderId="29" xfId="0" applyFont="1" applyFill="1" applyBorder="1" applyAlignment="1">
      <alignment horizontal="center" vertical="center"/>
    </xf>
    <xf numFmtId="0" fontId="86" fillId="12" borderId="51" xfId="0" applyFont="1" applyFill="1" applyBorder="1" applyAlignment="1">
      <alignment horizontal="center" vertical="center"/>
    </xf>
    <xf numFmtId="0" fontId="86" fillId="12" borderId="52" xfId="0" applyFont="1" applyFill="1" applyBorder="1" applyAlignment="1">
      <alignment horizontal="center" vertical="center"/>
    </xf>
    <xf numFmtId="0" fontId="86" fillId="0" borderId="0" xfId="0" applyFont="1" applyAlignment="1">
      <alignment horizontal="center" vertical="center"/>
    </xf>
    <xf numFmtId="0" fontId="86" fillId="3" borderId="20" xfId="0" applyFont="1" applyFill="1" applyBorder="1" applyAlignment="1">
      <alignment horizontal="center" vertical="center"/>
    </xf>
    <xf numFmtId="0" fontId="77" fillId="35" borderId="0" xfId="0" applyFont="1" applyFill="1" applyAlignment="1">
      <alignment vertical="center"/>
    </xf>
    <xf numFmtId="0" fontId="86" fillId="0" borderId="0" xfId="0" applyFont="1" applyAlignment="1">
      <alignment horizontal="center" vertical="center" wrapText="1"/>
    </xf>
    <xf numFmtId="0" fontId="95" fillId="3" borderId="18" xfId="0" applyFont="1" applyFill="1" applyBorder="1" applyAlignment="1">
      <alignment horizontal="center" vertical="center"/>
    </xf>
    <xf numFmtId="0" fontId="86" fillId="3" borderId="18" xfId="0" applyFont="1" applyFill="1" applyBorder="1" applyAlignment="1">
      <alignment horizontal="center" vertical="center"/>
    </xf>
    <xf numFmtId="0" fontId="86" fillId="3" borderId="19" xfId="0" applyFont="1" applyFill="1" applyBorder="1" applyAlignment="1">
      <alignment horizontal="center" vertical="center"/>
    </xf>
    <xf numFmtId="0" fontId="86" fillId="0" borderId="0" xfId="0" applyFont="1" applyAlignment="1">
      <alignment horizontal="left" vertical="center"/>
    </xf>
    <xf numFmtId="0" fontId="95" fillId="0" borderId="0" xfId="0" applyFont="1" applyAlignment="1">
      <alignment horizontal="center" vertical="center"/>
    </xf>
    <xf numFmtId="0" fontId="95" fillId="0" borderId="0" xfId="0" applyFont="1" applyAlignment="1">
      <alignment horizontal="center" vertical="center" wrapText="1"/>
    </xf>
    <xf numFmtId="0" fontId="86" fillId="0" borderId="0" xfId="0" applyFont="1" applyAlignment="1">
      <alignment horizontal="center"/>
    </xf>
    <xf numFmtId="0" fontId="86" fillId="8" borderId="54" xfId="0" applyFont="1" applyFill="1" applyBorder="1" applyAlignment="1">
      <alignment horizontal="center"/>
    </xf>
    <xf numFmtId="0" fontId="96" fillId="0" borderId="0" xfId="0" applyFont="1" applyAlignment="1">
      <alignment horizontal="left" vertical="center"/>
    </xf>
    <xf numFmtId="0" fontId="96" fillId="0" borderId="0" xfId="0" applyFont="1" applyAlignment="1">
      <alignment horizontal="left"/>
    </xf>
    <xf numFmtId="0" fontId="86" fillId="0" borderId="0" xfId="0" applyFont="1" applyAlignment="1">
      <alignment wrapText="1"/>
    </xf>
    <xf numFmtId="0" fontId="86" fillId="0" borderId="0" xfId="0" applyFont="1" applyAlignment="1">
      <alignment horizontal="left"/>
    </xf>
    <xf numFmtId="0" fontId="77" fillId="0" borderId="0" xfId="0" applyFont="1" applyAlignment="1">
      <alignment horizontal="center"/>
    </xf>
    <xf numFmtId="164" fontId="77" fillId="0" borderId="0" xfId="0" applyNumberFormat="1" applyFont="1"/>
    <xf numFmtId="6" fontId="77" fillId="0" borderId="0" xfId="0" applyNumberFormat="1" applyFont="1"/>
    <xf numFmtId="2" fontId="77" fillId="12" borderId="0" xfId="0" applyNumberFormat="1" applyFont="1" applyFill="1"/>
    <xf numFmtId="0" fontId="77" fillId="12" borderId="0" xfId="0" applyFont="1" applyFill="1"/>
    <xf numFmtId="6" fontId="77" fillId="12" borderId="0" xfId="0" applyNumberFormat="1" applyFont="1" applyFill="1"/>
    <xf numFmtId="2" fontId="77" fillId="26" borderId="0" xfId="0" applyNumberFormat="1" applyFont="1" applyFill="1"/>
    <xf numFmtId="0" fontId="77" fillId="26" borderId="0" xfId="0" applyFont="1" applyFill="1"/>
    <xf numFmtId="6" fontId="77" fillId="26" borderId="0" xfId="0" applyNumberFormat="1" applyFont="1" applyFill="1"/>
    <xf numFmtId="2" fontId="77" fillId="17" borderId="0" xfId="0" applyNumberFormat="1" applyFont="1" applyFill="1"/>
    <xf numFmtId="0" fontId="77" fillId="17" borderId="0" xfId="0" applyFont="1" applyFill="1"/>
    <xf numFmtId="6" fontId="77" fillId="17" borderId="0" xfId="0" applyNumberFormat="1" applyFont="1" applyFill="1"/>
    <xf numFmtId="6" fontId="77" fillId="3" borderId="0" xfId="0" applyNumberFormat="1" applyFont="1" applyFill="1"/>
    <xf numFmtId="6" fontId="77" fillId="3" borderId="54" xfId="0" applyNumberFormat="1" applyFont="1" applyFill="1" applyBorder="1"/>
    <xf numFmtId="0" fontId="86" fillId="0" borderId="0" xfId="0" applyFont="1"/>
    <xf numFmtId="0" fontId="96" fillId="0" borderId="0" xfId="0" applyFont="1" applyAlignment="1">
      <alignment vertical="center"/>
    </xf>
    <xf numFmtId="2" fontId="77" fillId="0" borderId="0" xfId="0" applyNumberFormat="1" applyFont="1"/>
    <xf numFmtId="6" fontId="77" fillId="8" borderId="54" xfId="0" applyNumberFormat="1" applyFont="1" applyFill="1" applyBorder="1"/>
    <xf numFmtId="0" fontId="77" fillId="9" borderId="23" xfId="0" applyFont="1" applyFill="1" applyBorder="1"/>
    <xf numFmtId="0" fontId="86" fillId="9" borderId="11" xfId="0" applyFont="1" applyFill="1" applyBorder="1"/>
    <xf numFmtId="0" fontId="96" fillId="9" borderId="11" xfId="0" applyFont="1" applyFill="1" applyBorder="1" applyAlignment="1">
      <alignment vertical="center"/>
    </xf>
    <xf numFmtId="0" fontId="77" fillId="9" borderId="11" xfId="0" applyFont="1" applyFill="1" applyBorder="1" applyAlignment="1">
      <alignment horizontal="center"/>
    </xf>
    <xf numFmtId="0" fontId="77" fillId="34" borderId="11" xfId="0" applyFont="1" applyFill="1" applyBorder="1" applyAlignment="1">
      <alignment horizontal="center"/>
    </xf>
    <xf numFmtId="0" fontId="98" fillId="9" borderId="11" xfId="0" applyFont="1" applyFill="1" applyBorder="1"/>
    <xf numFmtId="164" fontId="77" fillId="9" borderId="11" xfId="0" applyNumberFormat="1" applyFont="1" applyFill="1" applyBorder="1"/>
    <xf numFmtId="6" fontId="77" fillId="9" borderId="11" xfId="0" applyNumberFormat="1" applyFont="1" applyFill="1" applyBorder="1"/>
    <xf numFmtId="0" fontId="77" fillId="0" borderId="11" xfId="0" applyFont="1" applyBorder="1"/>
    <xf numFmtId="2" fontId="77" fillId="9" borderId="11" xfId="0" applyNumberFormat="1" applyFont="1" applyFill="1" applyBorder="1"/>
    <xf numFmtId="0" fontId="77" fillId="9" borderId="11" xfId="0" applyFont="1" applyFill="1" applyBorder="1"/>
    <xf numFmtId="6" fontId="77" fillId="0" borderId="11" xfId="0" applyNumberFormat="1" applyFont="1" applyBorder="1"/>
    <xf numFmtId="6" fontId="77" fillId="9" borderId="12" xfId="0" applyNumberFormat="1" applyFont="1" applyFill="1" applyBorder="1"/>
    <xf numFmtId="0" fontId="77" fillId="9" borderId="13" xfId="0" applyFont="1" applyFill="1" applyBorder="1"/>
    <xf numFmtId="0" fontId="86" fillId="9" borderId="0" xfId="0" applyFont="1" applyFill="1"/>
    <xf numFmtId="0" fontId="96" fillId="9" borderId="0" xfId="0" applyFont="1" applyFill="1" applyAlignment="1">
      <alignment vertical="center"/>
    </xf>
    <xf numFmtId="0" fontId="77" fillId="9" borderId="0" xfId="0" applyFont="1" applyFill="1" applyAlignment="1">
      <alignment horizontal="center"/>
    </xf>
    <xf numFmtId="0" fontId="77" fillId="34" borderId="0" xfId="0" applyFont="1" applyFill="1" applyAlignment="1">
      <alignment horizontal="center"/>
    </xf>
    <xf numFmtId="0" fontId="98" fillId="9" borderId="0" xfId="0" applyFont="1" applyFill="1" applyAlignment="1">
      <alignment horizontal="center"/>
    </xf>
    <xf numFmtId="164" fontId="77" fillId="9" borderId="0" xfId="0" applyNumberFormat="1" applyFont="1" applyFill="1"/>
    <xf numFmtId="6" fontId="77" fillId="9" borderId="0" xfId="0" applyNumberFormat="1" applyFont="1" applyFill="1"/>
    <xf numFmtId="2" fontId="77" fillId="9" borderId="0" xfId="0" applyNumberFormat="1" applyFont="1" applyFill="1"/>
    <xf numFmtId="0" fontId="77" fillId="9" borderId="0" xfId="0" applyFont="1" applyFill="1"/>
    <xf numFmtId="6" fontId="77" fillId="9" borderId="14" xfId="0" applyNumberFormat="1" applyFont="1" applyFill="1" applyBorder="1"/>
    <xf numFmtId="0" fontId="100" fillId="9" borderId="13" xfId="0" applyFont="1" applyFill="1" applyBorder="1" applyAlignment="1">
      <alignment horizontal="right"/>
    </xf>
    <xf numFmtId="0" fontId="77" fillId="9" borderId="0" xfId="0" applyFont="1" applyFill="1" applyAlignment="1">
      <alignment horizontal="left"/>
    </xf>
    <xf numFmtId="0" fontId="103" fillId="9" borderId="0" xfId="0" applyFont="1" applyFill="1" applyAlignment="1">
      <alignment horizontal="center" vertical="center" wrapText="1"/>
    </xf>
    <xf numFmtId="0" fontId="104" fillId="9" borderId="0" xfId="0" applyFont="1" applyFill="1"/>
    <xf numFmtId="6" fontId="77" fillId="9" borderId="0" xfId="0" applyNumberFormat="1" applyFont="1" applyFill="1" applyAlignment="1">
      <alignment vertical="top"/>
    </xf>
    <xf numFmtId="0" fontId="77" fillId="0" borderId="0" xfId="0" applyFont="1" applyAlignment="1">
      <alignment vertical="top"/>
    </xf>
    <xf numFmtId="2" fontId="77" fillId="9" borderId="0" xfId="0" applyNumberFormat="1" applyFont="1" applyFill="1" applyAlignment="1">
      <alignment vertical="top"/>
    </xf>
    <xf numFmtId="0" fontId="77" fillId="9" borderId="0" xfId="0" applyFont="1" applyFill="1" applyAlignment="1">
      <alignment vertical="top"/>
    </xf>
    <xf numFmtId="6" fontId="77" fillId="0" borderId="0" xfId="0" applyNumberFormat="1" applyFont="1" applyAlignment="1">
      <alignment vertical="top"/>
    </xf>
    <xf numFmtId="6" fontId="77" fillId="9" borderId="14" xfId="0" applyNumberFormat="1" applyFont="1" applyFill="1" applyBorder="1" applyAlignment="1">
      <alignment vertical="top"/>
    </xf>
    <xf numFmtId="6" fontId="77" fillId="3" borderId="54" xfId="0" applyNumberFormat="1" applyFont="1" applyFill="1" applyBorder="1" applyAlignment="1">
      <alignment vertical="top"/>
    </xf>
    <xf numFmtId="0" fontId="100" fillId="0" borderId="13" xfId="0" applyFont="1" applyBorder="1" applyAlignment="1">
      <alignment horizontal="right"/>
    </xf>
    <xf numFmtId="0" fontId="77" fillId="0" borderId="0" xfId="0" applyFont="1" applyAlignment="1">
      <alignment horizontal="left"/>
    </xf>
    <xf numFmtId="0" fontId="105" fillId="0" borderId="0" xfId="0" applyFont="1"/>
    <xf numFmtId="0" fontId="104" fillId="0" borderId="0" xfId="0" applyFont="1" applyAlignment="1">
      <alignment horizontal="left"/>
    </xf>
    <xf numFmtId="0" fontId="95" fillId="0" borderId="0" xfId="0" applyFont="1" applyAlignment="1">
      <alignment horizontal="right"/>
    </xf>
    <xf numFmtId="2" fontId="77" fillId="0" borderId="0" xfId="0" applyNumberFormat="1" applyFont="1" applyAlignment="1">
      <alignment vertical="top"/>
    </xf>
    <xf numFmtId="6" fontId="77" fillId="0" borderId="14" xfId="0" applyNumberFormat="1" applyFont="1" applyBorder="1" applyAlignment="1">
      <alignment vertical="top"/>
    </xf>
    <xf numFmtId="6" fontId="77" fillId="8" borderId="54" xfId="0" applyNumberFormat="1" applyFont="1" applyFill="1" applyBorder="1" applyAlignment="1">
      <alignment vertical="top"/>
    </xf>
    <xf numFmtId="0" fontId="104" fillId="9" borderId="0" xfId="0" applyFont="1" applyFill="1" applyAlignment="1">
      <alignment horizontal="center" vertical="top"/>
    </xf>
    <xf numFmtId="0" fontId="106" fillId="9" borderId="0" xfId="0" applyFont="1" applyFill="1" applyAlignment="1">
      <alignment vertical="center"/>
    </xf>
    <xf numFmtId="0" fontId="107" fillId="9" borderId="0" xfId="0" applyFont="1" applyFill="1" applyAlignment="1">
      <alignment horizontal="right"/>
    </xf>
    <xf numFmtId="0" fontId="104" fillId="0" borderId="0" xfId="0" applyFont="1" applyAlignment="1">
      <alignment horizontal="center" vertical="top"/>
    </xf>
    <xf numFmtId="0" fontId="106" fillId="0" borderId="0" xfId="0" applyFont="1" applyAlignment="1">
      <alignment vertical="center"/>
    </xf>
    <xf numFmtId="6" fontId="77" fillId="0" borderId="14" xfId="0" applyNumberFormat="1" applyFont="1" applyBorder="1"/>
    <xf numFmtId="0" fontId="100" fillId="3" borderId="13" xfId="0" applyFont="1" applyFill="1" applyBorder="1" applyAlignment="1">
      <alignment horizontal="right"/>
    </xf>
    <xf numFmtId="0" fontId="77" fillId="3" borderId="0" xfId="0" applyFont="1" applyFill="1" applyAlignment="1">
      <alignment horizontal="left"/>
    </xf>
    <xf numFmtId="0" fontId="103" fillId="3" borderId="0" xfId="0" applyFont="1" applyFill="1" applyAlignment="1">
      <alignment vertical="center"/>
    </xf>
    <xf numFmtId="0" fontId="77" fillId="3" borderId="0" xfId="0" applyFont="1" applyFill="1"/>
    <xf numFmtId="0" fontId="107" fillId="3" borderId="0" xfId="0" applyFont="1" applyFill="1" applyAlignment="1">
      <alignment horizontal="right"/>
    </xf>
    <xf numFmtId="164" fontId="77" fillId="3" borderId="0" xfId="0" applyNumberFormat="1" applyFont="1" applyFill="1"/>
    <xf numFmtId="2" fontId="77" fillId="3" borderId="0" xfId="0" applyNumberFormat="1" applyFont="1" applyFill="1"/>
    <xf numFmtId="6" fontId="77" fillId="3" borderId="0" xfId="0" applyNumberFormat="1" applyFont="1" applyFill="1" applyAlignment="1">
      <alignment vertical="top"/>
    </xf>
    <xf numFmtId="6" fontId="77" fillId="3" borderId="14" xfId="0" applyNumberFormat="1" applyFont="1" applyFill="1" applyBorder="1"/>
    <xf numFmtId="0" fontId="100" fillId="3" borderId="21" xfId="0" applyFont="1" applyFill="1" applyBorder="1" applyAlignment="1">
      <alignment horizontal="right"/>
    </xf>
    <xf numFmtId="0" fontId="100" fillId="3" borderId="15" xfId="0" applyFont="1" applyFill="1" applyBorder="1" applyAlignment="1">
      <alignment horizontal="left"/>
    </xf>
    <xf numFmtId="0" fontId="77" fillId="3" borderId="15" xfId="0" applyFont="1" applyFill="1" applyBorder="1"/>
    <xf numFmtId="164" fontId="77" fillId="3" borderId="15" xfId="0" applyNumberFormat="1" applyFont="1" applyFill="1" applyBorder="1"/>
    <xf numFmtId="6" fontId="77" fillId="3" borderId="15" xfId="0" applyNumberFormat="1" applyFont="1" applyFill="1" applyBorder="1"/>
    <xf numFmtId="0" fontId="77" fillId="0" borderId="15" xfId="0" applyFont="1" applyBorder="1"/>
    <xf numFmtId="2" fontId="77" fillId="3" borderId="15" xfId="0" applyNumberFormat="1" applyFont="1" applyFill="1" applyBorder="1"/>
    <xf numFmtId="6" fontId="77" fillId="0" borderId="15" xfId="0" applyNumberFormat="1" applyFont="1" applyBorder="1"/>
    <xf numFmtId="6" fontId="77" fillId="3" borderId="16" xfId="0" applyNumberFormat="1" applyFont="1" applyFill="1" applyBorder="1"/>
    <xf numFmtId="0" fontId="95" fillId="0" borderId="0" xfId="0" quotePrefix="1" applyFont="1" applyAlignment="1">
      <alignment horizontal="right"/>
    </xf>
    <xf numFmtId="0" fontId="86" fillId="0" borderId="0" xfId="0" quotePrefix="1" applyFont="1" applyAlignment="1">
      <alignment horizontal="left" wrapText="1"/>
    </xf>
    <xf numFmtId="0" fontId="95" fillId="0" borderId="0" xfId="0" applyFont="1"/>
    <xf numFmtId="0" fontId="86" fillId="0" borderId="0" xfId="0" applyFont="1" applyAlignment="1">
      <alignment horizontal="left" wrapText="1"/>
    </xf>
    <xf numFmtId="168" fontId="77" fillId="0" borderId="0" xfId="0" applyNumberFormat="1" applyFont="1"/>
    <xf numFmtId="0" fontId="77" fillId="8" borderId="54" xfId="0" applyFont="1" applyFill="1" applyBorder="1"/>
    <xf numFmtId="0" fontId="77" fillId="3" borderId="18" xfId="0" applyFont="1" applyFill="1" applyBorder="1" applyAlignment="1">
      <alignment vertical="center"/>
    </xf>
    <xf numFmtId="0" fontId="77" fillId="3" borderId="19" xfId="0" applyFont="1" applyFill="1" applyBorder="1" applyAlignment="1">
      <alignment vertical="center"/>
    </xf>
    <xf numFmtId="0" fontId="77" fillId="8" borderId="54" xfId="0" applyFont="1" applyFill="1" applyBorder="1" applyAlignment="1">
      <alignment vertical="center"/>
    </xf>
    <xf numFmtId="0" fontId="77" fillId="8" borderId="0" xfId="0" applyFont="1" applyFill="1" applyAlignment="1">
      <alignment vertical="center"/>
    </xf>
    <xf numFmtId="0" fontId="86" fillId="0" borderId="0" xfId="0" quotePrefix="1" applyFont="1" applyAlignment="1">
      <alignment horizontal="left"/>
    </xf>
    <xf numFmtId="0" fontId="87" fillId="0" borderId="0" xfId="0" applyFont="1" applyAlignment="1">
      <alignment wrapText="1"/>
    </xf>
    <xf numFmtId="2" fontId="77" fillId="25" borderId="0" xfId="0" applyNumberFormat="1" applyFont="1" applyFill="1"/>
    <xf numFmtId="0" fontId="77" fillId="25" borderId="0" xfId="0" applyFont="1" applyFill="1"/>
    <xf numFmtId="6" fontId="77" fillId="8" borderId="0" xfId="0" applyNumberFormat="1" applyFont="1" applyFill="1"/>
    <xf numFmtId="0" fontId="86" fillId="0" borderId="0" xfId="0" applyFont="1" applyAlignment="1">
      <alignment horizontal="center" wrapText="1"/>
    </xf>
    <xf numFmtId="0" fontId="86" fillId="0" borderId="0" xfId="0" quotePrefix="1" applyFont="1" applyAlignment="1">
      <alignment horizontal="right"/>
    </xf>
    <xf numFmtId="44" fontId="77" fillId="3" borderId="1" xfId="1" applyFont="1" applyFill="1" applyBorder="1" applyAlignment="1">
      <alignment horizontal="center"/>
    </xf>
    <xf numFmtId="0" fontId="77" fillId="0" borderId="0" xfId="0" applyFont="1" applyAlignment="1">
      <alignment horizontal="right"/>
    </xf>
    <xf numFmtId="0" fontId="77" fillId="3" borderId="1" xfId="0" applyFont="1" applyFill="1" applyBorder="1" applyAlignment="1">
      <alignment horizontal="center" vertical="center"/>
    </xf>
    <xf numFmtId="0" fontId="77" fillId="0" borderId="0" xfId="0" applyFont="1" applyAlignment="1">
      <alignment horizontal="center" vertical="center"/>
    </xf>
    <xf numFmtId="0" fontId="77" fillId="0" borderId="0" xfId="0" applyFont="1" applyAlignment="1">
      <alignment horizontal="right" wrapText="1"/>
    </xf>
    <xf numFmtId="0" fontId="77" fillId="3" borderId="2" xfId="0" applyFont="1" applyFill="1" applyBorder="1" applyAlignment="1">
      <alignment horizontal="center" vertical="center"/>
    </xf>
    <xf numFmtId="0" fontId="104" fillId="0" borderId="0" xfId="0" applyFont="1" applyAlignment="1">
      <alignment horizontal="center" vertical="center" wrapText="1"/>
    </xf>
    <xf numFmtId="164" fontId="77" fillId="12" borderId="0" xfId="0" applyNumberFormat="1" applyFont="1" applyFill="1"/>
    <xf numFmtId="0" fontId="106" fillId="0" borderId="0" xfId="0" applyFont="1" applyAlignment="1">
      <alignment horizontal="center" vertical="center" wrapText="1"/>
    </xf>
    <xf numFmtId="0" fontId="77" fillId="0" borderId="0" xfId="0" applyFont="1" applyAlignment="1">
      <alignment horizontal="left" wrapText="1"/>
    </xf>
    <xf numFmtId="0" fontId="77" fillId="24" borderId="38" xfId="0" applyFont="1" applyFill="1" applyBorder="1"/>
    <xf numFmtId="0" fontId="86" fillId="24" borderId="38" xfId="0" applyFont="1" applyFill="1" applyBorder="1"/>
    <xf numFmtId="164" fontId="86" fillId="24" borderId="38" xfId="0" applyNumberFormat="1" applyFont="1" applyFill="1" applyBorder="1"/>
    <xf numFmtId="6" fontId="86" fillId="24" borderId="39" xfId="0" applyNumberFormat="1" applyFont="1" applyFill="1" applyBorder="1"/>
    <xf numFmtId="6" fontId="86" fillId="0" borderId="0" xfId="0" applyNumberFormat="1" applyFont="1"/>
    <xf numFmtId="6" fontId="86" fillId="24" borderId="55" xfId="0" applyNumberFormat="1" applyFont="1" applyFill="1" applyBorder="1"/>
    <xf numFmtId="0" fontId="86" fillId="0" borderId="0" xfId="0" applyFont="1" applyAlignment="1">
      <alignment vertical="center"/>
    </xf>
    <xf numFmtId="0" fontId="86" fillId="8" borderId="54" xfId="0" applyFont="1" applyFill="1" applyBorder="1" applyAlignment="1">
      <alignment vertical="center"/>
    </xf>
    <xf numFmtId="0" fontId="96" fillId="0" borderId="0" xfId="0" applyFont="1"/>
    <xf numFmtId="10" fontId="77" fillId="0" borderId="0" xfId="4" applyNumberFormat="1" applyFont="1" applyFill="1" applyBorder="1"/>
    <xf numFmtId="10" fontId="77" fillId="0" borderId="0" xfId="0" applyNumberFormat="1" applyFont="1"/>
    <xf numFmtId="10" fontId="77" fillId="9" borderId="11" xfId="0" applyNumberFormat="1" applyFont="1" applyFill="1" applyBorder="1"/>
    <xf numFmtId="6" fontId="77" fillId="3" borderId="12" xfId="0" applyNumberFormat="1" applyFont="1" applyFill="1" applyBorder="1"/>
    <xf numFmtId="0" fontId="101" fillId="9" borderId="13" xfId="0" applyFont="1" applyFill="1" applyBorder="1" applyAlignment="1">
      <alignment horizontal="right"/>
    </xf>
    <xf numFmtId="0" fontId="95" fillId="9" borderId="0" xfId="0" applyFont="1" applyFill="1" applyAlignment="1">
      <alignment horizontal="right"/>
    </xf>
    <xf numFmtId="10" fontId="77" fillId="9" borderId="0" xfId="0" applyNumberFormat="1" applyFont="1" applyFill="1"/>
    <xf numFmtId="0" fontId="101" fillId="0" borderId="13" xfId="0" applyFont="1" applyBorder="1" applyAlignment="1">
      <alignment horizontal="right"/>
    </xf>
    <xf numFmtId="0" fontId="77" fillId="0" borderId="13" xfId="0" applyFont="1" applyBorder="1"/>
    <xf numFmtId="0" fontId="101" fillId="3" borderId="13" xfId="0" applyFont="1" applyFill="1" applyBorder="1" applyAlignment="1">
      <alignment horizontal="right"/>
    </xf>
    <xf numFmtId="10" fontId="77" fillId="3" borderId="0" xfId="0" applyNumberFormat="1" applyFont="1" applyFill="1"/>
    <xf numFmtId="0" fontId="101" fillId="3" borderId="21" xfId="0" applyFont="1" applyFill="1" applyBorder="1" applyAlignment="1">
      <alignment horizontal="right"/>
    </xf>
    <xf numFmtId="0" fontId="101" fillId="3" borderId="15" xfId="0" applyFont="1" applyFill="1" applyBorder="1" applyAlignment="1">
      <alignment horizontal="right"/>
    </xf>
    <xf numFmtId="0" fontId="77" fillId="3" borderId="15" xfId="0" applyFont="1" applyFill="1" applyBorder="1" applyAlignment="1">
      <alignment horizontal="center"/>
    </xf>
    <xf numFmtId="10" fontId="77" fillId="3" borderId="15" xfId="0" applyNumberFormat="1" applyFont="1" applyFill="1" applyBorder="1"/>
    <xf numFmtId="0" fontId="77" fillId="26" borderId="0" xfId="0" applyFont="1" applyFill="1" applyProtection="1">
      <protection locked="0"/>
    </xf>
    <xf numFmtId="10" fontId="77" fillId="0" borderId="0" xfId="4" applyNumberFormat="1" applyFont="1" applyFill="1" applyBorder="1" applyAlignment="1">
      <alignment horizontal="center"/>
    </xf>
    <xf numFmtId="0" fontId="104" fillId="0" borderId="0" xfId="0" applyFont="1"/>
    <xf numFmtId="0" fontId="77" fillId="0" borderId="0" xfId="0" applyFont="1" applyAlignment="1">
      <alignment horizontal="center" wrapText="1"/>
    </xf>
    <xf numFmtId="0" fontId="86" fillId="23" borderId="2" xfId="0" applyFont="1" applyFill="1" applyBorder="1" applyAlignment="1">
      <alignment vertical="center"/>
    </xf>
    <xf numFmtId="6" fontId="86" fillId="23" borderId="2" xfId="0" applyNumberFormat="1" applyFont="1" applyFill="1" applyBorder="1" applyAlignment="1">
      <alignment vertical="center"/>
    </xf>
    <xf numFmtId="6" fontId="86" fillId="23" borderId="22" xfId="0" applyNumberFormat="1" applyFont="1" applyFill="1" applyBorder="1" applyAlignment="1">
      <alignment vertical="center"/>
    </xf>
    <xf numFmtId="6" fontId="86" fillId="0" borderId="0" xfId="0" applyNumberFormat="1" applyFont="1" applyAlignment="1">
      <alignment vertical="center"/>
    </xf>
    <xf numFmtId="6" fontId="86" fillId="23" borderId="56" xfId="0" applyNumberFormat="1" applyFont="1" applyFill="1" applyBorder="1" applyAlignment="1">
      <alignment vertical="center"/>
    </xf>
    <xf numFmtId="0" fontId="86" fillId="22" borderId="17" xfId="0" applyFont="1" applyFill="1" applyBorder="1"/>
    <xf numFmtId="0" fontId="86" fillId="22" borderId="18" xfId="0" applyFont="1" applyFill="1" applyBorder="1"/>
    <xf numFmtId="0" fontId="86" fillId="22" borderId="18" xfId="0" quotePrefix="1" applyFont="1" applyFill="1" applyBorder="1" applyAlignment="1">
      <alignment horizontal="center"/>
    </xf>
    <xf numFmtId="6" fontId="86" fillId="22" borderId="18" xfId="0" applyNumberFormat="1" applyFont="1" applyFill="1" applyBorder="1"/>
    <xf numFmtId="6" fontId="86" fillId="22" borderId="19" xfId="0" applyNumberFormat="1" applyFont="1" applyFill="1" applyBorder="1"/>
    <xf numFmtId="0" fontId="86" fillId="35" borderId="0" xfId="0" applyFont="1" applyFill="1"/>
    <xf numFmtId="0" fontId="86" fillId="8" borderId="54" xfId="0" applyFont="1" applyFill="1" applyBorder="1" applyAlignment="1">
      <alignment horizontal="left" vertical="center"/>
    </xf>
    <xf numFmtId="0" fontId="77" fillId="0" borderId="0" xfId="0" quotePrefix="1" applyFont="1" applyAlignment="1">
      <alignment horizontal="right"/>
    </xf>
    <xf numFmtId="0" fontId="77" fillId="0" borderId="0" xfId="0" quotePrefix="1" applyFont="1" applyAlignment="1">
      <alignment horizontal="left" wrapText="1"/>
    </xf>
    <xf numFmtId="0" fontId="86" fillId="0" borderId="0" xfId="0" quotePrefix="1" applyFont="1" applyAlignment="1">
      <alignment horizontal="right" wrapText="1"/>
    </xf>
    <xf numFmtId="6" fontId="96" fillId="12" borderId="0" xfId="0" applyNumberFormat="1" applyFont="1" applyFill="1"/>
    <xf numFmtId="6" fontId="96" fillId="26" borderId="0" xfId="0" applyNumberFormat="1" applyFont="1" applyFill="1"/>
    <xf numFmtId="6" fontId="96" fillId="17" borderId="0" xfId="0" applyNumberFormat="1" applyFont="1" applyFill="1"/>
    <xf numFmtId="10" fontId="114" fillId="12" borderId="0" xfId="0" applyNumberFormat="1" applyFont="1" applyFill="1"/>
    <xf numFmtId="6" fontId="86" fillId="12" borderId="0" xfId="0" applyNumberFormat="1" applyFont="1" applyFill="1"/>
    <xf numFmtId="6" fontId="86" fillId="26" borderId="0" xfId="0" applyNumberFormat="1" applyFont="1" applyFill="1"/>
    <xf numFmtId="6" fontId="86" fillId="17" borderId="0" xfId="0" applyNumberFormat="1" applyFont="1" applyFill="1"/>
    <xf numFmtId="0" fontId="50" fillId="22" borderId="18" xfId="0" applyFont="1" applyFill="1" applyBorder="1"/>
    <xf numFmtId="0" fontId="50" fillId="22" borderId="18" xfId="0" quotePrefix="1" applyFont="1" applyFill="1" applyBorder="1" applyAlignment="1">
      <alignment horizontal="center"/>
    </xf>
    <xf numFmtId="6" fontId="50" fillId="22" borderId="18" xfId="0" applyNumberFormat="1" applyFont="1" applyFill="1" applyBorder="1"/>
    <xf numFmtId="6" fontId="50" fillId="22" borderId="19" xfId="0" applyNumberFormat="1" applyFont="1" applyFill="1" applyBorder="1"/>
    <xf numFmtId="6" fontId="50" fillId="0" borderId="0" xfId="0" applyNumberFormat="1" applyFont="1"/>
    <xf numFmtId="0" fontId="50" fillId="0" borderId="0" xfId="0" applyFont="1" applyAlignment="1">
      <alignment horizontal="right"/>
    </xf>
    <xf numFmtId="0" fontId="77" fillId="0" borderId="0" xfId="0" quotePrefix="1" applyFont="1" applyAlignment="1">
      <alignment wrapText="1"/>
    </xf>
    <xf numFmtId="0" fontId="52" fillId="0" borderId="0" xfId="3" quotePrefix="1" applyFont="1" applyAlignment="1">
      <alignment wrapText="1"/>
    </xf>
    <xf numFmtId="0" fontId="86" fillId="3" borderId="54" xfId="0" applyFont="1" applyFill="1" applyBorder="1" applyAlignment="1">
      <alignment horizontal="left" vertical="center"/>
    </xf>
    <xf numFmtId="0" fontId="91" fillId="0" borderId="0" xfId="0" applyFont="1"/>
    <xf numFmtId="0" fontId="52" fillId="0" borderId="15" xfId="3" applyFont="1" applyBorder="1" applyAlignment="1">
      <alignment wrapText="1"/>
    </xf>
    <xf numFmtId="0" fontId="86" fillId="16" borderId="0" xfId="0" applyFont="1" applyFill="1"/>
    <xf numFmtId="0" fontId="86" fillId="0" borderId="0" xfId="0" applyFont="1" applyAlignment="1">
      <alignment vertical="center" wrapText="1"/>
    </xf>
    <xf numFmtId="0" fontId="86" fillId="8" borderId="54" xfId="0" applyFont="1" applyFill="1" applyBorder="1" applyAlignment="1">
      <alignment vertical="center" wrapText="1"/>
    </xf>
    <xf numFmtId="0" fontId="86" fillId="0" borderId="0" xfId="0" applyFont="1" applyAlignment="1">
      <alignment horizontal="left" vertical="center" wrapText="1"/>
    </xf>
    <xf numFmtId="0" fontId="86" fillId="8" borderId="54" xfId="0" applyFont="1" applyFill="1" applyBorder="1" applyAlignment="1">
      <alignment horizontal="left" vertical="center" wrapText="1"/>
    </xf>
    <xf numFmtId="0" fontId="118" fillId="0" borderId="0" xfId="0" applyFont="1" applyAlignment="1">
      <alignment wrapText="1"/>
    </xf>
    <xf numFmtId="0" fontId="118" fillId="0" borderId="0" xfId="0" applyFont="1" applyAlignment="1">
      <alignment horizontal="right" wrapText="1"/>
    </xf>
    <xf numFmtId="0" fontId="86" fillId="29" borderId="4" xfId="0" applyFont="1" applyFill="1" applyBorder="1" applyAlignment="1">
      <alignment horizontal="center" vertical="center"/>
    </xf>
    <xf numFmtId="0" fontId="86" fillId="3" borderId="0" xfId="0" applyFont="1" applyFill="1" applyAlignment="1">
      <alignment horizontal="left"/>
    </xf>
    <xf numFmtId="0" fontId="96" fillId="8" borderId="54" xfId="0" applyFont="1" applyFill="1" applyBorder="1"/>
    <xf numFmtId="0" fontId="118" fillId="0" borderId="0" xfId="0" applyFont="1"/>
    <xf numFmtId="0" fontId="87" fillId="0" borderId="0" xfId="0" applyFont="1"/>
    <xf numFmtId="0" fontId="106" fillId="0" borderId="0" xfId="0" applyFont="1" applyAlignment="1">
      <alignment wrapText="1"/>
    </xf>
    <xf numFmtId="0" fontId="77" fillId="20" borderId="4" xfId="0" applyFont="1" applyFill="1" applyBorder="1" applyAlignment="1">
      <alignment wrapText="1"/>
    </xf>
    <xf numFmtId="0" fontId="118" fillId="0" borderId="0" xfId="0" applyFont="1" applyAlignment="1">
      <alignment horizontal="right"/>
    </xf>
    <xf numFmtId="0" fontId="106" fillId="0" borderId="0" xfId="0" applyFont="1" applyAlignment="1">
      <alignment horizontal="left" wrapText="1"/>
    </xf>
    <xf numFmtId="0" fontId="119" fillId="0" borderId="0" xfId="3" applyFont="1" applyFill="1" applyBorder="1" applyAlignment="1"/>
    <xf numFmtId="0" fontId="52" fillId="0" borderId="0" xfId="3" applyFont="1" applyFill="1" applyBorder="1" applyAlignment="1"/>
    <xf numFmtId="0" fontId="119" fillId="0" borderId="0" xfId="3" applyFont="1" applyAlignment="1"/>
    <xf numFmtId="0" fontId="52" fillId="0" borderId="0" xfId="3" applyFont="1" applyAlignment="1"/>
    <xf numFmtId="0" fontId="86" fillId="12" borderId="0" xfId="0" applyFont="1" applyFill="1"/>
    <xf numFmtId="0" fontId="86" fillId="26" borderId="0" xfId="0" applyFont="1" applyFill="1"/>
    <xf numFmtId="164" fontId="77" fillId="26" borderId="0" xfId="0" applyNumberFormat="1" applyFont="1" applyFill="1"/>
    <xf numFmtId="0" fontId="86" fillId="17" borderId="0" xfId="0" applyFont="1" applyFill="1"/>
    <xf numFmtId="164" fontId="77" fillId="17" borderId="0" xfId="0" applyNumberFormat="1" applyFont="1" applyFill="1"/>
    <xf numFmtId="6" fontId="96" fillId="0" borderId="0" xfId="0" applyNumberFormat="1" applyFont="1"/>
    <xf numFmtId="0" fontId="77" fillId="19" borderId="0" xfId="0" applyFont="1" applyFill="1"/>
    <xf numFmtId="0" fontId="86" fillId="19" borderId="0" xfId="0" applyFont="1" applyFill="1"/>
    <xf numFmtId="164" fontId="77" fillId="19" borderId="0" xfId="0" applyNumberFormat="1" applyFont="1" applyFill="1"/>
    <xf numFmtId="0" fontId="77" fillId="8" borderId="0" xfId="0" applyFont="1" applyFill="1"/>
    <xf numFmtId="0" fontId="86" fillId="8" borderId="0" xfId="0" applyFont="1" applyFill="1"/>
    <xf numFmtId="164" fontId="77" fillId="8" borderId="0" xfId="0" applyNumberFormat="1" applyFont="1" applyFill="1"/>
    <xf numFmtId="0" fontId="86" fillId="0" borderId="0" xfId="0" quotePrefix="1" applyFont="1"/>
    <xf numFmtId="0" fontId="96" fillId="0" borderId="0" xfId="0" applyFont="1" applyAlignment="1">
      <alignment wrapText="1"/>
    </xf>
    <xf numFmtId="0" fontId="86" fillId="24" borderId="2" xfId="0" applyFont="1" applyFill="1" applyBorder="1"/>
    <xf numFmtId="0" fontId="86" fillId="24" borderId="2" xfId="0" quotePrefix="1" applyFont="1" applyFill="1" applyBorder="1" applyAlignment="1">
      <alignment horizontal="center"/>
    </xf>
    <xf numFmtId="6" fontId="86" fillId="24" borderId="2" xfId="0" applyNumberFormat="1" applyFont="1" applyFill="1" applyBorder="1"/>
    <xf numFmtId="6" fontId="86" fillId="24" borderId="22" xfId="0" applyNumberFormat="1" applyFont="1" applyFill="1" applyBorder="1"/>
    <xf numFmtId="6" fontId="86" fillId="24" borderId="56" xfId="0" applyNumberFormat="1" applyFont="1" applyFill="1" applyBorder="1"/>
    <xf numFmtId="6" fontId="77" fillId="12" borderId="0" xfId="0" applyNumberFormat="1" applyFont="1" applyFill="1" applyAlignment="1">
      <alignment vertical="center"/>
    </xf>
    <xf numFmtId="6" fontId="77" fillId="0" borderId="0" xfId="0" applyNumberFormat="1" applyFont="1" applyAlignment="1">
      <alignment vertical="center"/>
    </xf>
    <xf numFmtId="0" fontId="77" fillId="26" borderId="0" xfId="0" applyFont="1" applyFill="1" applyAlignment="1">
      <alignment vertical="center"/>
    </xf>
    <xf numFmtId="6" fontId="77" fillId="26" borderId="0" xfId="0" applyNumberFormat="1" applyFont="1" applyFill="1" applyAlignment="1">
      <alignment vertical="center"/>
    </xf>
    <xf numFmtId="0" fontId="77" fillId="17" borderId="0" xfId="0" applyFont="1" applyFill="1" applyAlignment="1">
      <alignment vertical="center"/>
    </xf>
    <xf numFmtId="6" fontId="77" fillId="17" borderId="0" xfId="0" applyNumberFormat="1" applyFont="1" applyFill="1" applyAlignment="1">
      <alignment vertical="center"/>
    </xf>
    <xf numFmtId="0" fontId="77" fillId="12" borderId="0" xfId="0" applyFont="1" applyFill="1" applyAlignment="1">
      <alignment vertical="center"/>
    </xf>
    <xf numFmtId="6" fontId="77" fillId="3" borderId="0" xfId="0" applyNumberFormat="1" applyFont="1" applyFill="1" applyAlignment="1">
      <alignment vertical="center"/>
    </xf>
    <xf numFmtId="6" fontId="77" fillId="3" borderId="54" xfId="0" applyNumberFormat="1" applyFont="1" applyFill="1" applyBorder="1" applyAlignment="1">
      <alignment vertical="center"/>
    </xf>
    <xf numFmtId="0" fontId="86" fillId="0" borderId="0" xfId="0" quotePrefix="1" applyFont="1" applyAlignment="1">
      <alignment horizontal="right" vertical="center"/>
    </xf>
    <xf numFmtId="0" fontId="77" fillId="0" borderId="0" xfId="0" applyFont="1" applyAlignment="1">
      <alignment horizontal="left" vertical="center"/>
    </xf>
    <xf numFmtId="0" fontId="77" fillId="0" borderId="0" xfId="0" applyFont="1" applyAlignment="1">
      <alignment vertical="center" wrapText="1"/>
    </xf>
    <xf numFmtId="0" fontId="95" fillId="0" borderId="0" xfId="0" applyFont="1" applyAlignment="1">
      <alignment vertical="center" wrapText="1"/>
    </xf>
    <xf numFmtId="0" fontId="77" fillId="0" borderId="0" xfId="0" applyFont="1" applyAlignment="1">
      <alignment horizontal="left" vertical="top" wrapText="1"/>
    </xf>
    <xf numFmtId="0" fontId="86" fillId="0" borderId="0" xfId="0" applyFont="1" applyAlignment="1">
      <alignment horizontal="right" vertical="center" wrapText="1"/>
    </xf>
    <xf numFmtId="0" fontId="77" fillId="0" borderId="0" xfId="0" applyFont="1" applyAlignment="1">
      <alignment horizontal="left" vertical="center" wrapText="1"/>
    </xf>
    <xf numFmtId="6" fontId="77" fillId="8" borderId="54" xfId="0" applyNumberFormat="1" applyFont="1" applyFill="1" applyBorder="1" applyAlignment="1">
      <alignment vertical="center"/>
    </xf>
    <xf numFmtId="6" fontId="121" fillId="0" borderId="0" xfId="0" applyNumberFormat="1" applyFont="1"/>
    <xf numFmtId="0" fontId="86" fillId="12" borderId="0" xfId="0" quotePrefix="1" applyFont="1" applyFill="1" applyAlignment="1">
      <alignment horizontal="center"/>
    </xf>
    <xf numFmtId="0" fontId="86" fillId="26" borderId="0" xfId="0" quotePrefix="1" applyFont="1" applyFill="1" applyAlignment="1">
      <alignment horizontal="center"/>
    </xf>
    <xf numFmtId="0" fontId="86" fillId="17" borderId="0" xfId="0" quotePrefix="1" applyFont="1" applyFill="1" applyAlignment="1">
      <alignment horizontal="center"/>
    </xf>
    <xf numFmtId="6" fontId="87" fillId="0" borderId="0" xfId="0" applyNumberFormat="1" applyFont="1"/>
    <xf numFmtId="0" fontId="86" fillId="0" borderId="0" xfId="0" quotePrefix="1" applyFont="1" applyAlignment="1">
      <alignment horizontal="center"/>
    </xf>
    <xf numFmtId="6" fontId="86" fillId="8" borderId="54" xfId="0" applyNumberFormat="1" applyFont="1" applyFill="1" applyBorder="1"/>
    <xf numFmtId="0" fontId="86" fillId="0" borderId="0" xfId="0" applyFont="1" applyAlignment="1">
      <alignment horizontal="right" wrapText="1"/>
    </xf>
    <xf numFmtId="0" fontId="96" fillId="0" borderId="0" xfId="0" applyFont="1" applyAlignment="1">
      <alignment vertical="center" wrapText="1"/>
    </xf>
    <xf numFmtId="0" fontId="96" fillId="8" borderId="54" xfId="0" applyFont="1" applyFill="1" applyBorder="1" applyAlignment="1">
      <alignment vertical="center" wrapText="1"/>
    </xf>
    <xf numFmtId="0" fontId="96" fillId="0" borderId="0" xfId="0" applyFont="1" applyAlignment="1">
      <alignment horizontal="left" vertical="center" wrapText="1"/>
    </xf>
    <xf numFmtId="0" fontId="96" fillId="8" borderId="54" xfId="0" applyFont="1" applyFill="1" applyBorder="1" applyAlignment="1">
      <alignment vertical="center"/>
    </xf>
    <xf numFmtId="0" fontId="96" fillId="8" borderId="54" xfId="0" applyFont="1" applyFill="1" applyBorder="1" applyAlignment="1">
      <alignment horizontal="left" vertical="center"/>
    </xf>
    <xf numFmtId="0" fontId="50" fillId="24" borderId="2" xfId="0" applyFont="1" applyFill="1" applyBorder="1"/>
    <xf numFmtId="0" fontId="50" fillId="24" borderId="2" xfId="0" quotePrefix="1" applyFont="1" applyFill="1" applyBorder="1" applyAlignment="1">
      <alignment horizontal="center"/>
    </xf>
    <xf numFmtId="6" fontId="50" fillId="24" borderId="2" xfId="0" applyNumberFormat="1" applyFont="1" applyFill="1" applyBorder="1"/>
    <xf numFmtId="6" fontId="50" fillId="24" borderId="22" xfId="0" applyNumberFormat="1" applyFont="1" applyFill="1" applyBorder="1"/>
    <xf numFmtId="6" fontId="50" fillId="23" borderId="56" xfId="0" applyNumberFormat="1" applyFont="1" applyFill="1" applyBorder="1"/>
    <xf numFmtId="0" fontId="86" fillId="3" borderId="23" xfId="0" applyFont="1" applyFill="1" applyBorder="1"/>
    <xf numFmtId="0" fontId="86" fillId="3" borderId="11" xfId="0" applyFont="1" applyFill="1" applyBorder="1"/>
    <xf numFmtId="0" fontId="126" fillId="3" borderId="11" xfId="0" applyFont="1" applyFill="1" applyBorder="1" applyAlignment="1">
      <alignment wrapText="1"/>
    </xf>
    <xf numFmtId="0" fontId="126" fillId="0" borderId="11" xfId="0" applyFont="1" applyBorder="1" applyAlignment="1">
      <alignment wrapText="1"/>
    </xf>
    <xf numFmtId="0" fontId="86" fillId="12" borderId="11" xfId="0" applyFont="1" applyFill="1" applyBorder="1"/>
    <xf numFmtId="0" fontId="86" fillId="12" borderId="11" xfId="0" quotePrefix="1" applyFont="1" applyFill="1" applyBorder="1" applyAlignment="1">
      <alignment horizontal="center"/>
    </xf>
    <xf numFmtId="6" fontId="96" fillId="0" borderId="11" xfId="0" applyNumberFormat="1" applyFont="1" applyBorder="1"/>
    <xf numFmtId="0" fontId="86" fillId="26" borderId="11" xfId="0" applyFont="1" applyFill="1" applyBorder="1"/>
    <xf numFmtId="0" fontId="86" fillId="26" borderId="11" xfId="0" quotePrefix="1" applyFont="1" applyFill="1" applyBorder="1" applyAlignment="1">
      <alignment horizontal="center"/>
    </xf>
    <xf numFmtId="0" fontId="77" fillId="17" borderId="11" xfId="0" applyFont="1" applyFill="1" applyBorder="1"/>
    <xf numFmtId="0" fontId="86" fillId="17" borderId="11" xfId="0" quotePrefix="1" applyFont="1" applyFill="1" applyBorder="1" applyAlignment="1">
      <alignment horizontal="center"/>
    </xf>
    <xf numFmtId="0" fontId="77" fillId="26" borderId="11" xfId="0" applyFont="1" applyFill="1" applyBorder="1"/>
    <xf numFmtId="0" fontId="77" fillId="12" borderId="11" xfId="0" applyFont="1" applyFill="1" applyBorder="1"/>
    <xf numFmtId="6" fontId="96" fillId="3" borderId="12" xfId="0" applyNumberFormat="1" applyFont="1" applyFill="1" applyBorder="1"/>
    <xf numFmtId="6" fontId="96" fillId="0" borderId="14" xfId="0" applyNumberFormat="1" applyFont="1" applyBorder="1"/>
    <xf numFmtId="0" fontId="86" fillId="9" borderId="13" xfId="0" applyFont="1" applyFill="1" applyBorder="1"/>
    <xf numFmtId="0" fontId="126" fillId="9" borderId="0" xfId="0" applyFont="1" applyFill="1"/>
    <xf numFmtId="0" fontId="126" fillId="0" borderId="0" xfId="0" applyFont="1"/>
    <xf numFmtId="0" fontId="77" fillId="0" borderId="13" xfId="0" applyFont="1" applyBorder="1" applyProtection="1">
      <protection hidden="1"/>
    </xf>
    <xf numFmtId="0" fontId="77" fillId="0" borderId="0" xfId="0" applyFont="1" applyProtection="1">
      <protection hidden="1"/>
    </xf>
    <xf numFmtId="0" fontId="86" fillId="0" borderId="0" xfId="0" applyFont="1" applyProtection="1">
      <protection hidden="1"/>
    </xf>
    <xf numFmtId="6" fontId="127" fillId="0" borderId="0" xfId="0" applyNumberFormat="1" applyFont="1" applyProtection="1">
      <protection hidden="1"/>
    </xf>
    <xf numFmtId="6" fontId="77" fillId="0" borderId="0" xfId="0" applyNumberFormat="1" applyFont="1" applyProtection="1">
      <protection hidden="1"/>
    </xf>
    <xf numFmtId="0" fontId="96" fillId="0" borderId="14" xfId="0" applyFont="1" applyBorder="1" applyProtection="1">
      <protection hidden="1"/>
    </xf>
    <xf numFmtId="0" fontId="96" fillId="0" borderId="0" xfId="0" applyFont="1" applyProtection="1">
      <protection hidden="1"/>
    </xf>
    <xf numFmtId="0" fontId="77" fillId="35" borderId="0" xfId="0" applyFont="1" applyFill="1" applyProtection="1">
      <protection hidden="1"/>
    </xf>
    <xf numFmtId="0" fontId="86" fillId="28" borderId="13" xfId="0" applyFont="1" applyFill="1" applyBorder="1"/>
    <xf numFmtId="0" fontId="86" fillId="28" borderId="0" xfId="0" applyFont="1" applyFill="1"/>
    <xf numFmtId="0" fontId="77" fillId="28" borderId="0" xfId="0" applyFont="1" applyFill="1"/>
    <xf numFmtId="0" fontId="86" fillId="3" borderId="0" xfId="0" applyFont="1" applyFill="1"/>
    <xf numFmtId="0" fontId="86" fillId="3" borderId="0" xfId="0" applyFont="1" applyFill="1" applyAlignment="1">
      <alignment horizontal="right"/>
    </xf>
    <xf numFmtId="165" fontId="86" fillId="23" borderId="0" xfId="0" applyNumberFormat="1" applyFont="1" applyFill="1" applyAlignment="1">
      <alignment horizontal="center" vertical="center"/>
    </xf>
    <xf numFmtId="0" fontId="86" fillId="32" borderId="0" xfId="0" applyFont="1" applyFill="1"/>
    <xf numFmtId="0" fontId="86" fillId="32" borderId="0" xfId="0" quotePrefix="1" applyFont="1" applyFill="1" applyAlignment="1">
      <alignment horizontal="center"/>
    </xf>
    <xf numFmtId="0" fontId="86" fillId="4" borderId="0" xfId="0" quotePrefix="1" applyFont="1" applyFill="1" applyAlignment="1">
      <alignment horizontal="center"/>
    </xf>
    <xf numFmtId="6" fontId="96" fillId="6" borderId="0" xfId="0" applyNumberFormat="1" applyFont="1" applyFill="1"/>
    <xf numFmtId="0" fontId="86" fillId="8" borderId="0" xfId="0" quotePrefix="1" applyFont="1" applyFill="1" applyAlignment="1">
      <alignment horizontal="center"/>
    </xf>
    <xf numFmtId="0" fontId="77" fillId="7" borderId="0" xfId="0" applyFont="1" applyFill="1"/>
    <xf numFmtId="0" fontId="86" fillId="7" borderId="0" xfId="0" quotePrefix="1" applyFont="1" applyFill="1" applyAlignment="1">
      <alignment horizontal="center"/>
    </xf>
    <xf numFmtId="0" fontId="77" fillId="5" borderId="0" xfId="0" applyFont="1" applyFill="1"/>
    <xf numFmtId="0" fontId="86" fillId="5" borderId="0" xfId="0" quotePrefix="1" applyFont="1" applyFill="1" applyAlignment="1">
      <alignment horizontal="center"/>
    </xf>
    <xf numFmtId="6" fontId="96" fillId="3" borderId="14" xfId="0" applyNumberFormat="1" applyFont="1" applyFill="1" applyBorder="1"/>
    <xf numFmtId="0" fontId="86" fillId="22" borderId="13" xfId="0" applyFont="1" applyFill="1" applyBorder="1"/>
    <xf numFmtId="165" fontId="86" fillId="31" borderId="20" xfId="4" applyNumberFormat="1" applyFont="1" applyFill="1" applyBorder="1" applyAlignment="1">
      <alignment horizontal="center"/>
    </xf>
    <xf numFmtId="0" fontId="126" fillId="0" borderId="0" xfId="0" applyFont="1" applyAlignment="1">
      <alignment horizontal="right"/>
    </xf>
    <xf numFmtId="0" fontId="86" fillId="0" borderId="13" xfId="0" applyFont="1" applyBorder="1"/>
    <xf numFmtId="0" fontId="128" fillId="0" borderId="0" xfId="0" applyFont="1" applyAlignment="1">
      <alignment horizontal="right" wrapText="1"/>
    </xf>
    <xf numFmtId="165" fontId="86" fillId="0" borderId="1" xfId="0" applyNumberFormat="1" applyFont="1" applyBorder="1" applyAlignment="1">
      <alignment horizontal="center" vertical="center"/>
    </xf>
    <xf numFmtId="0" fontId="86" fillId="3" borderId="13" xfId="0" applyFont="1" applyFill="1" applyBorder="1" applyAlignment="1">
      <alignment vertical="top"/>
    </xf>
    <xf numFmtId="9" fontId="86" fillId="27" borderId="4" xfId="4" applyFont="1" applyFill="1" applyBorder="1" applyAlignment="1">
      <alignment horizontal="center" vertical="center"/>
    </xf>
    <xf numFmtId="0" fontId="86" fillId="12" borderId="0" xfId="0" quotePrefix="1" applyFont="1" applyFill="1" applyAlignment="1">
      <alignment horizontal="center" vertical="center"/>
    </xf>
    <xf numFmtId="6" fontId="96" fillId="0" borderId="0" xfId="0" applyNumberFormat="1" applyFont="1" applyAlignment="1">
      <alignment vertical="center"/>
    </xf>
    <xf numFmtId="0" fontId="86" fillId="26" borderId="0" xfId="0" applyFont="1" applyFill="1" applyAlignment="1">
      <alignment vertical="center"/>
    </xf>
    <xf numFmtId="0" fontId="86" fillId="26" borderId="0" xfId="0" quotePrefix="1" applyFont="1" applyFill="1" applyAlignment="1">
      <alignment horizontal="center" vertical="center"/>
    </xf>
    <xf numFmtId="0" fontId="86" fillId="17" borderId="0" xfId="0" quotePrefix="1" applyFont="1" applyFill="1" applyAlignment="1">
      <alignment horizontal="center" vertical="center"/>
    </xf>
    <xf numFmtId="0" fontId="86" fillId="35" borderId="0" xfId="0" applyFont="1" applyFill="1" applyAlignment="1">
      <alignment vertical="center"/>
    </xf>
    <xf numFmtId="0" fontId="96" fillId="0" borderId="14" xfId="0" applyFont="1" applyBorder="1"/>
    <xf numFmtId="0" fontId="86" fillId="3" borderId="21" xfId="0" applyFont="1" applyFill="1" applyBorder="1"/>
    <xf numFmtId="0" fontId="86" fillId="3" borderId="15" xfId="0" applyFont="1" applyFill="1" applyBorder="1"/>
    <xf numFmtId="0" fontId="104" fillId="3" borderId="15" xfId="0" applyFont="1" applyFill="1" applyBorder="1"/>
    <xf numFmtId="0" fontId="126" fillId="3" borderId="15" xfId="0" applyFont="1" applyFill="1" applyBorder="1"/>
    <xf numFmtId="0" fontId="126" fillId="0" borderId="15" xfId="0" applyFont="1" applyBorder="1"/>
    <xf numFmtId="0" fontId="86" fillId="12" borderId="15" xfId="0" applyFont="1" applyFill="1" applyBorder="1"/>
    <xf numFmtId="0" fontId="86" fillId="12" borderId="15" xfId="0" quotePrefix="1" applyFont="1" applyFill="1" applyBorder="1" applyAlignment="1">
      <alignment horizontal="center"/>
    </xf>
    <xf numFmtId="6" fontId="96" fillId="12" borderId="15" xfId="0" applyNumberFormat="1" applyFont="1" applyFill="1" applyBorder="1"/>
    <xf numFmtId="6" fontId="96" fillId="0" borderId="15" xfId="0" applyNumberFormat="1" applyFont="1" applyBorder="1"/>
    <xf numFmtId="0" fontId="86" fillId="26" borderId="15" xfId="0" applyFont="1" applyFill="1" applyBorder="1"/>
    <xf numFmtId="0" fontId="86" fillId="26" borderId="15" xfId="0" quotePrefix="1" applyFont="1" applyFill="1" applyBorder="1" applyAlignment="1">
      <alignment horizontal="center"/>
    </xf>
    <xf numFmtId="6" fontId="96" fillId="26" borderId="15" xfId="0" applyNumberFormat="1" applyFont="1" applyFill="1" applyBorder="1"/>
    <xf numFmtId="0" fontId="77" fillId="17" borderId="15" xfId="0" applyFont="1" applyFill="1" applyBorder="1"/>
    <xf numFmtId="0" fontId="86" fillId="17" borderId="15" xfId="0" quotePrefix="1" applyFont="1" applyFill="1" applyBorder="1" applyAlignment="1">
      <alignment horizontal="center"/>
    </xf>
    <xf numFmtId="6" fontId="96" fillId="17" borderId="15" xfId="0" applyNumberFormat="1" applyFont="1" applyFill="1" applyBorder="1"/>
    <xf numFmtId="0" fontId="77" fillId="26" borderId="15" xfId="0" applyFont="1" applyFill="1" applyBorder="1"/>
    <xf numFmtId="0" fontId="77" fillId="12" borderId="15" xfId="0" applyFont="1" applyFill="1" applyBorder="1"/>
    <xf numFmtId="6" fontId="96" fillId="3" borderId="16" xfId="0" applyNumberFormat="1" applyFont="1" applyFill="1" applyBorder="1"/>
    <xf numFmtId="0" fontId="77" fillId="35" borderId="0" xfId="0" applyFont="1" applyFill="1" applyAlignment="1">
      <alignment wrapText="1"/>
    </xf>
    <xf numFmtId="0" fontId="86" fillId="9" borderId="3" xfId="0" applyFont="1" applyFill="1" applyBorder="1"/>
    <xf numFmtId="0" fontId="118" fillId="9" borderId="4" xfId="0" applyFont="1" applyFill="1" applyBorder="1" applyAlignment="1">
      <alignment horizontal="center" vertical="center"/>
    </xf>
    <xf numFmtId="0" fontId="118" fillId="9" borderId="4" xfId="0" applyFont="1" applyFill="1" applyBorder="1" applyAlignment="1">
      <alignment horizontal="center" vertical="center" wrapText="1"/>
    </xf>
    <xf numFmtId="0" fontId="118" fillId="9" borderId="5" xfId="0" applyFont="1" applyFill="1" applyBorder="1" applyAlignment="1">
      <alignment horizontal="center" vertical="center" wrapText="1"/>
    </xf>
    <xf numFmtId="0" fontId="129" fillId="12" borderId="3" xfId="0" applyFont="1" applyFill="1" applyBorder="1"/>
    <xf numFmtId="0" fontId="129" fillId="12" borderId="4" xfId="0" applyFont="1" applyFill="1" applyBorder="1"/>
    <xf numFmtId="166" fontId="129" fillId="12" borderId="4" xfId="2" applyNumberFormat="1" applyFont="1" applyFill="1" applyBorder="1" applyAlignment="1">
      <alignment horizontal="center"/>
    </xf>
    <xf numFmtId="166" fontId="129" fillId="12" borderId="5" xfId="2" applyNumberFormat="1" applyFont="1" applyFill="1" applyBorder="1" applyAlignment="1">
      <alignment horizontal="center"/>
    </xf>
    <xf numFmtId="0" fontId="86" fillId="11" borderId="3" xfId="0" applyFont="1" applyFill="1" applyBorder="1"/>
    <xf numFmtId="0" fontId="86" fillId="11" borderId="4" xfId="0" applyFont="1" applyFill="1" applyBorder="1"/>
    <xf numFmtId="166" fontId="86" fillId="11" borderId="4" xfId="2" applyNumberFormat="1" applyFont="1" applyFill="1" applyBorder="1" applyAlignment="1">
      <alignment horizontal="center"/>
    </xf>
    <xf numFmtId="166" fontId="86" fillId="11" borderId="5" xfId="2" applyNumberFormat="1" applyFont="1" applyFill="1" applyBorder="1" applyAlignment="1">
      <alignment horizontal="center"/>
    </xf>
    <xf numFmtId="0" fontId="86" fillId="10" borderId="3" xfId="0" applyFont="1" applyFill="1" applyBorder="1"/>
    <xf numFmtId="0" fontId="86" fillId="10" borderId="4" xfId="0" applyFont="1" applyFill="1" applyBorder="1"/>
    <xf numFmtId="166" fontId="86" fillId="10" borderId="4" xfId="2" applyNumberFormat="1" applyFont="1" applyFill="1" applyBorder="1" applyAlignment="1">
      <alignment horizontal="center"/>
    </xf>
    <xf numFmtId="166" fontId="86" fillId="10" borderId="5" xfId="2" applyNumberFormat="1" applyFont="1" applyFill="1" applyBorder="1" applyAlignment="1">
      <alignment horizontal="center"/>
    </xf>
    <xf numFmtId="0" fontId="86" fillId="13" borderId="3" xfId="0" applyFont="1" applyFill="1" applyBorder="1"/>
    <xf numFmtId="0" fontId="86" fillId="13" borderId="4" xfId="0" applyFont="1" applyFill="1" applyBorder="1"/>
    <xf numFmtId="166" fontId="86" fillId="13" borderId="4" xfId="2" applyNumberFormat="1" applyFont="1" applyFill="1" applyBorder="1" applyAlignment="1">
      <alignment horizontal="center"/>
    </xf>
    <xf numFmtId="166" fontId="86" fillId="13" borderId="5" xfId="2" applyNumberFormat="1" applyFont="1" applyFill="1" applyBorder="1" applyAlignment="1">
      <alignment horizontal="center"/>
    </xf>
    <xf numFmtId="0" fontId="86" fillId="14" borderId="3" xfId="0" applyFont="1" applyFill="1" applyBorder="1"/>
    <xf numFmtId="0" fontId="86" fillId="14" borderId="4" xfId="0" applyFont="1" applyFill="1" applyBorder="1"/>
    <xf numFmtId="166" fontId="86" fillId="14" borderId="4" xfId="2" applyNumberFormat="1" applyFont="1" applyFill="1" applyBorder="1" applyAlignment="1">
      <alignment horizontal="center"/>
    </xf>
    <xf numFmtId="166" fontId="86" fillId="14" borderId="5" xfId="2" applyNumberFormat="1" applyFont="1" applyFill="1" applyBorder="1" applyAlignment="1">
      <alignment horizontal="center"/>
    </xf>
    <xf numFmtId="0" fontId="86" fillId="9" borderId="10" xfId="0" applyFont="1" applyFill="1" applyBorder="1" applyAlignment="1">
      <alignment horizontal="right" vertical="center"/>
    </xf>
    <xf numFmtId="166" fontId="86" fillId="2" borderId="6" xfId="2" applyNumberFormat="1" applyFont="1" applyFill="1" applyBorder="1" applyAlignment="1">
      <alignment horizontal="center" vertical="center"/>
    </xf>
    <xf numFmtId="166" fontId="86" fillId="2" borderId="7" xfId="2" applyNumberFormat="1" applyFont="1" applyFill="1" applyBorder="1" applyAlignment="1">
      <alignment horizontal="center" vertical="center"/>
    </xf>
    <xf numFmtId="0" fontId="103" fillId="0" borderId="0" xfId="0" applyFont="1"/>
    <xf numFmtId="0" fontId="107" fillId="0" borderId="0" xfId="0" applyFont="1"/>
    <xf numFmtId="0" fontId="109" fillId="0" borderId="0" xfId="0" applyFont="1"/>
    <xf numFmtId="0" fontId="50" fillId="0" borderId="0" xfId="0" applyFont="1" applyAlignment="1">
      <alignment horizontal="left"/>
    </xf>
    <xf numFmtId="0" fontId="86" fillId="9" borderId="0" xfId="0" applyFont="1" applyFill="1" applyAlignment="1">
      <alignment horizontal="left"/>
    </xf>
    <xf numFmtId="0" fontId="86" fillId="26" borderId="21" xfId="0" applyFont="1" applyFill="1" applyBorder="1" applyAlignment="1">
      <alignment horizontal="center" vertical="center"/>
    </xf>
    <xf numFmtId="0" fontId="86" fillId="26" borderId="15" xfId="0" applyFont="1" applyFill="1" applyBorder="1" applyAlignment="1">
      <alignment horizontal="center" vertical="center"/>
    </xf>
    <xf numFmtId="0" fontId="86" fillId="26" borderId="16" xfId="0" applyFont="1" applyFill="1" applyBorder="1" applyAlignment="1">
      <alignment horizontal="center" vertical="center"/>
    </xf>
    <xf numFmtId="0" fontId="86" fillId="17" borderId="21" xfId="0" applyFont="1" applyFill="1" applyBorder="1" applyAlignment="1">
      <alignment horizontal="center" vertical="center"/>
    </xf>
    <xf numFmtId="0" fontId="86" fillId="17" borderId="15" xfId="0" applyFont="1" applyFill="1" applyBorder="1" applyAlignment="1">
      <alignment horizontal="center" vertical="center"/>
    </xf>
    <xf numFmtId="0" fontId="86" fillId="17" borderId="16" xfId="0" applyFont="1" applyFill="1" applyBorder="1" applyAlignment="1">
      <alignment horizontal="center" vertical="center"/>
    </xf>
    <xf numFmtId="0" fontId="77" fillId="0" borderId="54" xfId="0" applyFont="1" applyBorder="1"/>
    <xf numFmtId="0" fontId="86" fillId="0" borderId="54" xfId="0" applyFont="1" applyBorder="1" applyAlignment="1">
      <alignment horizontal="center" vertical="center"/>
    </xf>
    <xf numFmtId="6" fontId="86" fillId="22" borderId="201" xfId="0" applyNumberFormat="1" applyFont="1" applyFill="1" applyBorder="1"/>
    <xf numFmtId="6" fontId="77" fillId="8" borderId="56" xfId="0" applyNumberFormat="1" applyFont="1" applyFill="1" applyBorder="1"/>
    <xf numFmtId="6" fontId="77" fillId="8" borderId="201" xfId="0" applyNumberFormat="1" applyFont="1" applyFill="1" applyBorder="1"/>
    <xf numFmtId="6" fontId="77" fillId="3" borderId="200" xfId="0" applyNumberFormat="1" applyFont="1" applyFill="1" applyBorder="1"/>
    <xf numFmtId="6" fontId="77" fillId="3" borderId="201" xfId="0" applyNumberFormat="1" applyFont="1" applyFill="1" applyBorder="1"/>
    <xf numFmtId="6" fontId="50" fillId="22" borderId="201" xfId="0" applyNumberFormat="1" applyFont="1" applyFill="1" applyBorder="1"/>
    <xf numFmtId="0" fontId="77" fillId="35" borderId="8" xfId="0" applyFont="1" applyFill="1" applyBorder="1"/>
    <xf numFmtId="0" fontId="78" fillId="0" borderId="0" xfId="0" applyFont="1" applyAlignment="1">
      <alignment horizontal="center" vertical="center" wrapText="1"/>
    </xf>
    <xf numFmtId="0" fontId="78" fillId="35" borderId="0" xfId="0" applyFont="1" applyFill="1" applyAlignment="1">
      <alignment vertical="center" wrapText="1"/>
    </xf>
    <xf numFmtId="0" fontId="86" fillId="12" borderId="45" xfId="0" applyFont="1" applyFill="1" applyBorder="1" applyAlignment="1">
      <alignment horizontal="right" vertical="center"/>
    </xf>
    <xf numFmtId="0" fontId="86" fillId="12" borderId="40" xfId="0" applyFont="1" applyFill="1" applyBorder="1" applyAlignment="1">
      <alignment horizontal="right" vertical="center"/>
    </xf>
    <xf numFmtId="0" fontId="86" fillId="12" borderId="40" xfId="0" applyFont="1" applyFill="1" applyBorder="1" applyAlignment="1">
      <alignment horizontal="right" vertical="top"/>
    </xf>
    <xf numFmtId="0" fontId="86" fillId="12" borderId="190" xfId="0" applyFont="1" applyFill="1" applyBorder="1" applyAlignment="1">
      <alignment horizontal="right" vertical="top"/>
    </xf>
    <xf numFmtId="6" fontId="86" fillId="3" borderId="201" xfId="0" applyNumberFormat="1" applyFont="1" applyFill="1" applyBorder="1"/>
    <xf numFmtId="6" fontId="86" fillId="8" borderId="201" xfId="0" applyNumberFormat="1" applyFont="1" applyFill="1" applyBorder="1"/>
    <xf numFmtId="6" fontId="86" fillId="3" borderId="56" xfId="0" applyNumberFormat="1" applyFont="1" applyFill="1" applyBorder="1"/>
    <xf numFmtId="0" fontId="86" fillId="8" borderId="54" xfId="0" applyFont="1" applyFill="1" applyBorder="1" applyProtection="1">
      <protection hidden="1"/>
    </xf>
    <xf numFmtId="6" fontId="86" fillId="3" borderId="54" xfId="0" applyNumberFormat="1" applyFont="1" applyFill="1" applyBorder="1"/>
    <xf numFmtId="6" fontId="86" fillId="3" borderId="200" xfId="0" applyNumberFormat="1" applyFont="1" applyFill="1" applyBorder="1" applyAlignment="1">
      <alignment vertical="center"/>
    </xf>
    <xf numFmtId="6" fontId="86" fillId="3" borderId="202" xfId="0" applyNumberFormat="1" applyFont="1" applyFill="1" applyBorder="1"/>
    <xf numFmtId="6" fontId="86" fillId="3" borderId="12" xfId="0" applyNumberFormat="1" applyFont="1" applyFill="1" applyBorder="1"/>
    <xf numFmtId="6" fontId="86" fillId="0" borderId="14" xfId="0" applyNumberFormat="1" applyFont="1" applyBorder="1"/>
    <xf numFmtId="6" fontId="86" fillId="9" borderId="14" xfId="0" applyNumberFormat="1" applyFont="1" applyFill="1" applyBorder="1"/>
    <xf numFmtId="0" fontId="86" fillId="0" borderId="14" xfId="0" applyFont="1" applyBorder="1" applyProtection="1">
      <protection hidden="1"/>
    </xf>
    <xf numFmtId="6" fontId="86" fillId="3" borderId="14" xfId="0" applyNumberFormat="1" applyFont="1" applyFill="1" applyBorder="1"/>
    <xf numFmtId="6" fontId="86" fillId="22" borderId="14" xfId="0" applyNumberFormat="1" applyFont="1" applyFill="1" applyBorder="1"/>
    <xf numFmtId="6" fontId="86" fillId="22" borderId="14" xfId="0" applyNumberFormat="1" applyFont="1" applyFill="1" applyBorder="1" applyAlignment="1">
      <alignment vertical="center"/>
    </xf>
    <xf numFmtId="0" fontId="86" fillId="0" borderId="14" xfId="0" applyFont="1" applyBorder="1"/>
    <xf numFmtId="6" fontId="86" fillId="14" borderId="16" xfId="0" applyNumberFormat="1" applyFont="1" applyFill="1" applyBorder="1"/>
    <xf numFmtId="6" fontId="86" fillId="12" borderId="11" xfId="0" applyNumberFormat="1" applyFont="1" applyFill="1" applyBorder="1"/>
    <xf numFmtId="6" fontId="86" fillId="0" borderId="0" xfId="0" applyNumberFormat="1" applyFont="1" applyProtection="1">
      <protection hidden="1"/>
    </xf>
    <xf numFmtId="6" fontId="86" fillId="6" borderId="0" xfId="0" applyNumberFormat="1" applyFont="1" applyFill="1"/>
    <xf numFmtId="6" fontId="86" fillId="12" borderId="0" xfId="0" applyNumberFormat="1" applyFont="1" applyFill="1" applyAlignment="1">
      <alignment vertical="center"/>
    </xf>
    <xf numFmtId="6" fontId="86" fillId="12" borderId="15" xfId="0" applyNumberFormat="1" applyFont="1" applyFill="1" applyBorder="1"/>
    <xf numFmtId="6" fontId="86" fillId="26" borderId="11" xfId="0" applyNumberFormat="1" applyFont="1" applyFill="1" applyBorder="1"/>
    <xf numFmtId="6" fontId="86" fillId="26" borderId="0" xfId="0" applyNumberFormat="1" applyFont="1" applyFill="1" applyAlignment="1">
      <alignment vertical="center"/>
    </xf>
    <xf numFmtId="6" fontId="86" fillId="26" borderId="15" xfId="0" applyNumberFormat="1" applyFont="1" applyFill="1" applyBorder="1"/>
    <xf numFmtId="6" fontId="86" fillId="17" borderId="11" xfId="0" applyNumberFormat="1" applyFont="1" applyFill="1" applyBorder="1"/>
    <xf numFmtId="6" fontId="86" fillId="17" borderId="0" xfId="0" applyNumberFormat="1" applyFont="1" applyFill="1" applyAlignment="1">
      <alignment vertical="center"/>
    </xf>
    <xf numFmtId="6" fontId="86" fillId="17" borderId="15" xfId="0" applyNumberFormat="1" applyFont="1" applyFill="1" applyBorder="1"/>
    <xf numFmtId="6" fontId="133" fillId="0" borderId="0" xfId="0" applyNumberFormat="1" applyFont="1" applyProtection="1">
      <protection hidden="1"/>
    </xf>
    <xf numFmtId="6" fontId="86" fillId="32" borderId="0" xfId="0" applyNumberFormat="1" applyFont="1" applyFill="1"/>
    <xf numFmtId="0" fontId="77" fillId="19" borderId="45" xfId="0" applyFont="1" applyFill="1" applyBorder="1"/>
    <xf numFmtId="0" fontId="77" fillId="19" borderId="11" xfId="0" applyFont="1" applyFill="1" applyBorder="1" applyAlignment="1">
      <alignment horizontal="left" vertical="center" wrapText="1"/>
    </xf>
    <xf numFmtId="0" fontId="86" fillId="19" borderId="46" xfId="0" applyFont="1" applyFill="1" applyBorder="1" applyAlignment="1">
      <alignment horizontal="right" vertical="top"/>
    </xf>
    <xf numFmtId="0" fontId="85" fillId="0" borderId="0" xfId="0" applyFont="1" applyAlignment="1">
      <alignment vertical="center"/>
    </xf>
    <xf numFmtId="0" fontId="50" fillId="0" borderId="0" xfId="0" applyFont="1" applyAlignment="1">
      <alignment wrapText="1"/>
    </xf>
    <xf numFmtId="0" fontId="88" fillId="0" borderId="0" xfId="0" applyFont="1" applyAlignment="1">
      <alignment vertical="center" wrapText="1"/>
    </xf>
    <xf numFmtId="0" fontId="50" fillId="0" borderId="0" xfId="0" applyFont="1" applyAlignment="1">
      <alignment horizontal="left" vertical="center"/>
    </xf>
    <xf numFmtId="0" fontId="86" fillId="8" borderId="46" xfId="0" applyFont="1" applyFill="1" applyBorder="1" applyAlignment="1">
      <alignment horizontal="right" vertical="center"/>
    </xf>
    <xf numFmtId="0" fontId="50" fillId="0" borderId="0" xfId="0" applyFont="1" applyAlignment="1">
      <alignment horizontal="left" vertical="center" wrapText="1"/>
    </xf>
    <xf numFmtId="0" fontId="86" fillId="0" borderId="40" xfId="0" applyFont="1" applyBorder="1" applyAlignment="1">
      <alignment horizontal="right" vertical="center"/>
    </xf>
    <xf numFmtId="0" fontId="136" fillId="36" borderId="191" xfId="0" applyFont="1" applyFill="1" applyBorder="1" applyAlignment="1">
      <alignment horizontal="right" vertical="center"/>
    </xf>
    <xf numFmtId="14" fontId="50" fillId="0" borderId="0" xfId="0" applyNumberFormat="1" applyFont="1" applyAlignment="1">
      <alignment horizontal="left" vertical="center" wrapText="1"/>
    </xf>
    <xf numFmtId="14" fontId="77" fillId="19" borderId="193" xfId="0" applyNumberFormat="1" applyFont="1" applyFill="1" applyBorder="1" applyAlignment="1">
      <alignment horizontal="left" vertical="center" wrapText="1"/>
    </xf>
    <xf numFmtId="14" fontId="77" fillId="19" borderId="15" xfId="0" applyNumberFormat="1" applyFont="1" applyFill="1" applyBorder="1" applyAlignment="1">
      <alignment horizontal="left" vertical="center" wrapText="1"/>
    </xf>
    <xf numFmtId="14" fontId="77" fillId="19" borderId="16" xfId="0" applyNumberFormat="1" applyFont="1" applyFill="1" applyBorder="1" applyAlignment="1">
      <alignment horizontal="left" vertical="center" wrapText="1"/>
    </xf>
    <xf numFmtId="0" fontId="118" fillId="0" borderId="0" xfId="0" applyFont="1" applyAlignment="1">
      <alignment vertical="center" wrapText="1"/>
    </xf>
    <xf numFmtId="0" fontId="97" fillId="0" borderId="0" xfId="0" applyFont="1" applyAlignment="1">
      <alignment horizontal="left"/>
    </xf>
    <xf numFmtId="2" fontId="77" fillId="10" borderId="0" xfId="0" applyNumberFormat="1" applyFont="1" applyFill="1"/>
    <xf numFmtId="0" fontId="77" fillId="10" borderId="0" xfId="0" applyFont="1" applyFill="1"/>
    <xf numFmtId="6" fontId="77" fillId="10" borderId="0" xfId="0" applyNumberFormat="1" applyFont="1" applyFill="1"/>
    <xf numFmtId="2" fontId="77" fillId="8" borderId="0" xfId="0" applyNumberFormat="1" applyFont="1" applyFill="1"/>
    <xf numFmtId="2" fontId="77" fillId="19" borderId="0" xfId="0" applyNumberFormat="1" applyFont="1" applyFill="1"/>
    <xf numFmtId="6" fontId="77" fillId="19" borderId="0" xfId="0" applyNumberFormat="1" applyFont="1" applyFill="1"/>
    <xf numFmtId="0" fontId="97" fillId="0" borderId="0" xfId="0" applyFont="1" applyAlignment="1">
      <alignment vertical="center"/>
    </xf>
    <xf numFmtId="0" fontId="97" fillId="9" borderId="11" xfId="0" applyFont="1" applyFill="1" applyBorder="1" applyAlignment="1">
      <alignment vertical="center"/>
    </xf>
    <xf numFmtId="2" fontId="77" fillId="34" borderId="11" xfId="0" applyNumberFormat="1" applyFont="1" applyFill="1" applyBorder="1"/>
    <xf numFmtId="0" fontId="77" fillId="34" borderId="11" xfId="0" applyFont="1" applyFill="1" applyBorder="1"/>
    <xf numFmtId="6" fontId="77" fillId="34" borderId="11" xfId="0" applyNumberFormat="1" applyFont="1" applyFill="1" applyBorder="1"/>
    <xf numFmtId="0" fontId="97" fillId="9" borderId="0" xfId="0" applyFont="1" applyFill="1" applyAlignment="1">
      <alignment vertical="center"/>
    </xf>
    <xf numFmtId="0" fontId="98" fillId="9" borderId="0" xfId="0" applyFont="1" applyFill="1"/>
    <xf numFmtId="2" fontId="77" fillId="34" borderId="0" xfId="0" applyNumberFormat="1" applyFont="1" applyFill="1"/>
    <xf numFmtId="0" fontId="77" fillId="34" borderId="0" xfId="0" applyFont="1" applyFill="1"/>
    <xf numFmtId="6" fontId="77" fillId="34" borderId="0" xfId="0" applyNumberFormat="1" applyFont="1" applyFill="1"/>
    <xf numFmtId="0" fontId="137" fillId="9" borderId="13" xfId="0" applyFont="1" applyFill="1" applyBorder="1" applyAlignment="1">
      <alignment horizontal="right"/>
    </xf>
    <xf numFmtId="0" fontId="105" fillId="9" borderId="0" xfId="0" applyFont="1" applyFill="1"/>
    <xf numFmtId="164" fontId="77" fillId="9" borderId="0" xfId="0" applyNumberFormat="1" applyFont="1" applyFill="1" applyAlignment="1">
      <alignment vertical="top"/>
    </xf>
    <xf numFmtId="2" fontId="77" fillId="34" borderId="0" xfId="0" applyNumberFormat="1" applyFont="1" applyFill="1" applyAlignment="1">
      <alignment vertical="top"/>
    </xf>
    <xf numFmtId="0" fontId="77" fillId="34" borderId="0" xfId="0" applyFont="1" applyFill="1" applyAlignment="1">
      <alignment vertical="top"/>
    </xf>
    <xf numFmtId="6" fontId="77" fillId="34" borderId="0" xfId="0" applyNumberFormat="1" applyFont="1" applyFill="1" applyAlignment="1">
      <alignment vertical="top"/>
    </xf>
    <xf numFmtId="6" fontId="77" fillId="3" borderId="14" xfId="0" applyNumberFormat="1" applyFont="1" applyFill="1" applyBorder="1" applyAlignment="1">
      <alignment vertical="top"/>
    </xf>
    <xf numFmtId="0" fontId="137" fillId="0" borderId="13" xfId="0" applyFont="1" applyBorder="1" applyAlignment="1">
      <alignment horizontal="right"/>
    </xf>
    <xf numFmtId="0" fontId="103" fillId="0" borderId="0" xfId="0" applyFont="1" applyAlignment="1">
      <alignment vertical="center" wrapText="1"/>
    </xf>
    <xf numFmtId="0" fontId="103" fillId="0" borderId="0" xfId="0" applyFont="1" applyAlignment="1">
      <alignment vertical="center"/>
    </xf>
    <xf numFmtId="164" fontId="77" fillId="0" borderId="0" xfId="0" applyNumberFormat="1" applyFont="1" applyAlignment="1">
      <alignment vertical="top"/>
    </xf>
    <xf numFmtId="0" fontId="103" fillId="9" borderId="0" xfId="0" applyFont="1" applyFill="1" applyAlignment="1">
      <alignment vertical="center"/>
    </xf>
    <xf numFmtId="0" fontId="137" fillId="3" borderId="13" xfId="0" applyFont="1" applyFill="1" applyBorder="1" applyAlignment="1">
      <alignment horizontal="right"/>
    </xf>
    <xf numFmtId="0" fontId="95" fillId="3" borderId="0" xfId="0" applyFont="1" applyFill="1" applyAlignment="1">
      <alignment horizontal="right"/>
    </xf>
    <xf numFmtId="0" fontId="137" fillId="3" borderId="21" xfId="0" applyFont="1" applyFill="1" applyBorder="1" applyAlignment="1">
      <alignment horizontal="right"/>
    </xf>
    <xf numFmtId="0" fontId="87" fillId="0" borderId="0" xfId="0" applyFont="1" applyAlignment="1">
      <alignment horizontal="center"/>
    </xf>
    <xf numFmtId="164" fontId="87" fillId="0" borderId="0" xfId="0" applyNumberFormat="1" applyFont="1"/>
    <xf numFmtId="164" fontId="77" fillId="10" borderId="0" xfId="0" applyNumberFormat="1" applyFont="1" applyFill="1"/>
    <xf numFmtId="1" fontId="77" fillId="0" borderId="0" xfId="0" applyNumberFormat="1" applyFont="1"/>
    <xf numFmtId="0" fontId="76" fillId="9" borderId="13" xfId="0" applyFont="1" applyFill="1" applyBorder="1" applyAlignment="1">
      <alignment horizontal="right"/>
    </xf>
    <xf numFmtId="0" fontId="77" fillId="9" borderId="0" xfId="0" applyFont="1" applyFill="1" applyAlignment="1">
      <alignment horizontal="left" vertical="center"/>
    </xf>
    <xf numFmtId="0" fontId="76" fillId="0" borderId="13" xfId="0" applyFont="1" applyBorder="1" applyAlignment="1">
      <alignment horizontal="right"/>
    </xf>
    <xf numFmtId="0" fontId="76" fillId="3" borderId="13" xfId="0" applyFont="1" applyFill="1" applyBorder="1" applyAlignment="1">
      <alignment horizontal="right"/>
    </xf>
    <xf numFmtId="0" fontId="77" fillId="3" borderId="0" xfId="0" applyFont="1" applyFill="1" applyAlignment="1">
      <alignment horizontal="left" vertical="center"/>
    </xf>
    <xf numFmtId="0" fontId="76" fillId="3" borderId="21" xfId="0" applyFont="1" applyFill="1" applyBorder="1" applyAlignment="1">
      <alignment horizontal="right"/>
    </xf>
    <xf numFmtId="0" fontId="93" fillId="3" borderId="15" xfId="0" applyFont="1" applyFill="1" applyBorder="1" applyAlignment="1">
      <alignment horizontal="right"/>
    </xf>
    <xf numFmtId="6" fontId="96" fillId="10" borderId="0" xfId="0" applyNumberFormat="1" applyFont="1" applyFill="1"/>
    <xf numFmtId="6" fontId="96" fillId="8" borderId="0" xfId="0" applyNumberFormat="1" applyFont="1" applyFill="1"/>
    <xf numFmtId="6" fontId="96" fillId="19" borderId="0" xfId="0" applyNumberFormat="1" applyFont="1" applyFill="1"/>
    <xf numFmtId="10" fontId="138" fillId="10" borderId="0" xfId="0" applyNumberFormat="1" applyFont="1" applyFill="1" applyAlignment="1">
      <alignment horizontal="center"/>
    </xf>
    <xf numFmtId="6" fontId="86" fillId="10" borderId="0" xfId="0" applyNumberFormat="1" applyFont="1" applyFill="1"/>
    <xf numFmtId="6" fontId="86" fillId="8" borderId="0" xfId="0" applyNumberFormat="1" applyFont="1" applyFill="1"/>
    <xf numFmtId="6" fontId="86" fillId="19" borderId="0" xfId="0" applyNumberFormat="1" applyFont="1" applyFill="1"/>
    <xf numFmtId="0" fontId="50" fillId="0" borderId="0" xfId="0" applyFont="1"/>
    <xf numFmtId="0" fontId="77" fillId="7" borderId="4" xfId="0" applyFont="1" applyFill="1" applyBorder="1" applyAlignment="1">
      <alignment wrapText="1"/>
    </xf>
    <xf numFmtId="0" fontId="86" fillId="10" borderId="0" xfId="0" applyFont="1" applyFill="1"/>
    <xf numFmtId="0" fontId="50" fillId="22" borderId="37" xfId="0" applyFont="1" applyFill="1" applyBorder="1"/>
    <xf numFmtId="6" fontId="77" fillId="10" borderId="0" xfId="0" applyNumberFormat="1" applyFont="1" applyFill="1" applyAlignment="1">
      <alignment vertical="center"/>
    </xf>
    <xf numFmtId="6" fontId="77" fillId="8" borderId="0" xfId="0" applyNumberFormat="1" applyFont="1" applyFill="1" applyAlignment="1">
      <alignment vertical="center"/>
    </xf>
    <xf numFmtId="0" fontId="77" fillId="19" borderId="0" xfId="0" applyFont="1" applyFill="1" applyAlignment="1">
      <alignment vertical="center"/>
    </xf>
    <xf numFmtId="6" fontId="77" fillId="19" borderId="0" xfId="0" applyNumberFormat="1" applyFont="1" applyFill="1" applyAlignment="1">
      <alignment vertical="center"/>
    </xf>
    <xf numFmtId="0" fontId="77" fillId="10" borderId="0" xfId="0" applyFont="1" applyFill="1" applyAlignment="1">
      <alignment vertical="center"/>
    </xf>
    <xf numFmtId="0" fontId="77" fillId="6" borderId="0" xfId="0" applyFont="1" applyFill="1"/>
    <xf numFmtId="6" fontId="77" fillId="6" borderId="0" xfId="0" applyNumberFormat="1" applyFont="1" applyFill="1"/>
    <xf numFmtId="0" fontId="77" fillId="4" borderId="0" xfId="0" applyFont="1" applyFill="1"/>
    <xf numFmtId="6" fontId="77" fillId="4" borderId="0" xfId="0" applyNumberFormat="1" applyFont="1" applyFill="1"/>
    <xf numFmtId="6" fontId="77" fillId="7" borderId="0" xfId="0" applyNumberFormat="1" applyFont="1" applyFill="1"/>
    <xf numFmtId="6" fontId="77" fillId="5" borderId="0" xfId="0" applyNumberFormat="1" applyFont="1" applyFill="1"/>
    <xf numFmtId="0" fontId="77" fillId="0" borderId="0" xfId="0" applyFont="1" applyAlignment="1">
      <alignment horizontal="right" vertical="top" wrapText="1"/>
    </xf>
    <xf numFmtId="0" fontId="87" fillId="10" borderId="0" xfId="0" applyFont="1" applyFill="1"/>
    <xf numFmtId="0" fontId="86" fillId="10" borderId="0" xfId="0" quotePrefix="1" applyFont="1" applyFill="1" applyAlignment="1">
      <alignment horizontal="center"/>
    </xf>
    <xf numFmtId="0" fontId="86" fillId="19" borderId="0" xfId="0" quotePrefix="1" applyFont="1" applyFill="1" applyAlignment="1">
      <alignment horizontal="center"/>
    </xf>
    <xf numFmtId="0" fontId="77" fillId="0" borderId="0" xfId="0" quotePrefix="1" applyFont="1" applyAlignment="1">
      <alignment horizontal="right" vertical="center"/>
    </xf>
    <xf numFmtId="0" fontId="104" fillId="0" borderId="0" xfId="0" applyFont="1" applyAlignment="1">
      <alignment horizontal="left" vertical="top" wrapText="1"/>
    </xf>
    <xf numFmtId="0" fontId="50" fillId="23" borderId="2" xfId="0" applyFont="1" applyFill="1" applyBorder="1"/>
    <xf numFmtId="0" fontId="50" fillId="23" borderId="2" xfId="0" quotePrefix="1" applyFont="1" applyFill="1" applyBorder="1" applyAlignment="1">
      <alignment horizontal="center"/>
    </xf>
    <xf numFmtId="6" fontId="50" fillId="23" borderId="2" xfId="0" applyNumberFormat="1" applyFont="1" applyFill="1" applyBorder="1"/>
    <xf numFmtId="6" fontId="50" fillId="23" borderId="22" xfId="0" applyNumberFormat="1" applyFont="1" applyFill="1" applyBorder="1"/>
    <xf numFmtId="0" fontId="86" fillId="10" borderId="11" xfId="0" applyFont="1" applyFill="1" applyBorder="1"/>
    <xf numFmtId="0" fontId="86" fillId="10" borderId="11" xfId="0" quotePrefix="1" applyFont="1" applyFill="1" applyBorder="1" applyAlignment="1">
      <alignment horizontal="center"/>
    </xf>
    <xf numFmtId="6" fontId="96" fillId="10" borderId="11" xfId="0" applyNumberFormat="1" applyFont="1" applyFill="1" applyBorder="1"/>
    <xf numFmtId="0" fontId="77" fillId="8" borderId="11" xfId="0" applyFont="1" applyFill="1" applyBorder="1"/>
    <xf numFmtId="0" fontId="86" fillId="8" borderId="11" xfId="0" quotePrefix="1" applyFont="1" applyFill="1" applyBorder="1" applyAlignment="1">
      <alignment horizontal="center"/>
    </xf>
    <xf numFmtId="6" fontId="96" fillId="8" borderId="11" xfId="0" applyNumberFormat="1" applyFont="1" applyFill="1" applyBorder="1"/>
    <xf numFmtId="0" fontId="77" fillId="19" borderId="11" xfId="0" applyFont="1" applyFill="1" applyBorder="1"/>
    <xf numFmtId="0" fontId="86" fillId="19" borderId="11" xfId="0" quotePrefix="1" applyFont="1" applyFill="1" applyBorder="1" applyAlignment="1">
      <alignment horizontal="center"/>
    </xf>
    <xf numFmtId="6" fontId="96" fillId="19" borderId="11" xfId="0" applyNumberFormat="1" applyFont="1" applyFill="1" applyBorder="1"/>
    <xf numFmtId="0" fontId="77" fillId="10" borderId="11" xfId="0" applyFont="1" applyFill="1" applyBorder="1"/>
    <xf numFmtId="0" fontId="139" fillId="0" borderId="0" xfId="0" applyFont="1" applyProtection="1">
      <protection hidden="1"/>
    </xf>
    <xf numFmtId="0" fontId="133" fillId="0" borderId="0" xfId="0" applyFont="1" applyProtection="1">
      <protection hidden="1"/>
    </xf>
    <xf numFmtId="6" fontId="139" fillId="0" borderId="0" xfId="0" applyNumberFormat="1" applyFont="1" applyProtection="1">
      <protection hidden="1"/>
    </xf>
    <xf numFmtId="0" fontId="86" fillId="6" borderId="0" xfId="0" applyFont="1" applyFill="1"/>
    <xf numFmtId="0" fontId="86" fillId="6" borderId="0" xfId="0" quotePrefix="1" applyFont="1" applyFill="1" applyAlignment="1">
      <alignment horizontal="center"/>
    </xf>
    <xf numFmtId="10" fontId="86" fillId="31" borderId="20" xfId="4" applyNumberFormat="1" applyFont="1" applyFill="1" applyBorder="1" applyAlignment="1">
      <alignment horizontal="center"/>
    </xf>
    <xf numFmtId="0" fontId="140" fillId="0" borderId="0" xfId="0" applyFont="1" applyAlignment="1">
      <alignment horizontal="right" wrapText="1"/>
    </xf>
    <xf numFmtId="9" fontId="86" fillId="0" borderId="0" xfId="0" applyNumberFormat="1" applyFont="1" applyAlignment="1">
      <alignment horizontal="center" vertical="center"/>
    </xf>
    <xf numFmtId="9" fontId="86" fillId="30" borderId="20" xfId="4" applyFont="1" applyFill="1" applyBorder="1" applyAlignment="1">
      <alignment horizontal="center" vertical="center"/>
    </xf>
    <xf numFmtId="0" fontId="128" fillId="0" borderId="0" xfId="0" applyFont="1" applyAlignment="1">
      <alignment wrapText="1"/>
    </xf>
    <xf numFmtId="0" fontId="86" fillId="10" borderId="15" xfId="0" applyFont="1" applyFill="1" applyBorder="1"/>
    <xf numFmtId="0" fontId="86" fillId="10" borderId="15" xfId="0" quotePrefix="1" applyFont="1" applyFill="1" applyBorder="1" applyAlignment="1">
      <alignment horizontal="center"/>
    </xf>
    <xf numFmtId="6" fontId="96" fillId="10" borderId="15" xfId="0" applyNumberFormat="1" applyFont="1" applyFill="1" applyBorder="1"/>
    <xf numFmtId="0" fontId="77" fillId="8" borderId="15" xfId="0" applyFont="1" applyFill="1" applyBorder="1"/>
    <xf numFmtId="0" fontId="86" fillId="8" borderId="15" xfId="0" quotePrefix="1" applyFont="1" applyFill="1" applyBorder="1" applyAlignment="1">
      <alignment horizontal="center"/>
    </xf>
    <xf numFmtId="6" fontId="96" fillId="8" borderId="15" xfId="0" applyNumberFormat="1" applyFont="1" applyFill="1" applyBorder="1"/>
    <xf numFmtId="0" fontId="77" fillId="19" borderId="15" xfId="0" applyFont="1" applyFill="1" applyBorder="1"/>
    <xf numFmtId="0" fontId="86" fillId="19" borderId="15" xfId="0" quotePrefix="1" applyFont="1" applyFill="1" applyBorder="1" applyAlignment="1">
      <alignment horizontal="center"/>
    </xf>
    <xf numFmtId="6" fontId="96" fillId="19" borderId="15" xfId="0" applyNumberFormat="1" applyFont="1" applyFill="1" applyBorder="1"/>
    <xf numFmtId="0" fontId="77" fillId="10" borderId="15" xfId="0" applyFont="1" applyFill="1" applyBorder="1"/>
    <xf numFmtId="0" fontId="77" fillId="40" borderId="23" xfId="0" applyFont="1" applyFill="1" applyBorder="1"/>
    <xf numFmtId="0" fontId="77" fillId="40" borderId="11" xfId="0" applyFont="1" applyFill="1" applyBorder="1"/>
    <xf numFmtId="0" fontId="142" fillId="0" borderId="0" xfId="0" applyFont="1" applyAlignment="1">
      <alignment vertical="center"/>
    </xf>
    <xf numFmtId="0" fontId="86" fillId="0" borderId="14" xfId="0" applyFont="1" applyBorder="1" applyAlignment="1">
      <alignment horizontal="center"/>
    </xf>
    <xf numFmtId="0" fontId="86" fillId="17" borderId="13" xfId="0" applyFont="1" applyFill="1" applyBorder="1"/>
    <xf numFmtId="0" fontId="77" fillId="28" borderId="0" xfId="0" applyFont="1" applyFill="1" applyProtection="1">
      <protection hidden="1"/>
    </xf>
    <xf numFmtId="49" fontId="106" fillId="17" borderId="0" xfId="0" applyNumberFormat="1" applyFont="1" applyFill="1" applyAlignment="1">
      <alignment horizontal="left" wrapText="1"/>
    </xf>
    <xf numFmtId="165" fontId="86" fillId="31" borderId="20" xfId="0" applyNumberFormat="1" applyFont="1" applyFill="1" applyBorder="1" applyAlignment="1">
      <alignment horizontal="center" vertical="center"/>
    </xf>
    <xf numFmtId="0" fontId="126" fillId="28" borderId="0" xfId="0" applyFont="1" applyFill="1" applyAlignment="1">
      <alignment horizontal="right"/>
    </xf>
    <xf numFmtId="165" fontId="86" fillId="0" borderId="0" xfId="0" applyNumberFormat="1" applyFont="1" applyAlignment="1">
      <alignment horizontal="center" vertical="center"/>
    </xf>
    <xf numFmtId="165" fontId="86" fillId="27" borderId="20" xfId="0" applyNumberFormat="1" applyFont="1" applyFill="1" applyBorder="1" applyAlignment="1">
      <alignment horizontal="center" vertical="center"/>
    </xf>
    <xf numFmtId="0" fontId="86" fillId="17" borderId="21" xfId="0" applyFont="1" applyFill="1" applyBorder="1"/>
    <xf numFmtId="0" fontId="86" fillId="17" borderId="15" xfId="0" applyFont="1" applyFill="1" applyBorder="1"/>
    <xf numFmtId="0" fontId="77" fillId="31" borderId="23" xfId="0" applyFont="1" applyFill="1" applyBorder="1"/>
    <xf numFmtId="0" fontId="77" fillId="31" borderId="11" xfId="0" applyFont="1" applyFill="1" applyBorder="1"/>
    <xf numFmtId="0" fontId="143" fillId="0" borderId="0" xfId="0" applyFont="1" applyAlignment="1">
      <alignment vertical="center"/>
    </xf>
    <xf numFmtId="0" fontId="86" fillId="33" borderId="13" xfId="0" applyFont="1" applyFill="1" applyBorder="1"/>
    <xf numFmtId="0" fontId="86" fillId="33" borderId="0" xfId="0" applyFont="1" applyFill="1"/>
    <xf numFmtId="0" fontId="86" fillId="14" borderId="0" xfId="0" applyFont="1" applyFill="1"/>
    <xf numFmtId="0" fontId="86" fillId="14" borderId="0" xfId="0" quotePrefix="1" applyFont="1" applyFill="1" applyAlignment="1">
      <alignment horizontal="center"/>
    </xf>
    <xf numFmtId="6" fontId="96" fillId="14" borderId="0" xfId="0" applyNumberFormat="1" applyFont="1" applyFill="1"/>
    <xf numFmtId="6" fontId="96" fillId="5" borderId="0" xfId="0" applyNumberFormat="1" applyFont="1" applyFill="1"/>
    <xf numFmtId="0" fontId="77" fillId="21" borderId="0" xfId="0" applyFont="1" applyFill="1"/>
    <xf numFmtId="0" fontId="86" fillId="21" borderId="0" xfId="0" quotePrefix="1" applyFont="1" applyFill="1" applyAlignment="1">
      <alignment horizontal="center"/>
    </xf>
    <xf numFmtId="6" fontId="96" fillId="21" borderId="0" xfId="0" applyNumberFormat="1" applyFont="1" applyFill="1"/>
    <xf numFmtId="0" fontId="77" fillId="14" borderId="0" xfId="0" applyFont="1" applyFill="1"/>
    <xf numFmtId="6" fontId="86" fillId="14" borderId="0" xfId="0" applyNumberFormat="1" applyFont="1" applyFill="1"/>
    <xf numFmtId="49" fontId="106" fillId="33" borderId="0" xfId="0" applyNumberFormat="1" applyFont="1" applyFill="1" applyAlignment="1">
      <alignment horizontal="left" wrapText="1"/>
    </xf>
    <xf numFmtId="165" fontId="86" fillId="30" borderId="20" xfId="0" applyNumberFormat="1" applyFont="1" applyFill="1" applyBorder="1" applyAlignment="1">
      <alignment horizontal="center" vertical="center"/>
    </xf>
    <xf numFmtId="0" fontId="86" fillId="33" borderId="21" xfId="0" applyFont="1" applyFill="1" applyBorder="1"/>
    <xf numFmtId="0" fontId="86" fillId="33" borderId="15" xfId="0" applyFont="1" applyFill="1" applyBorder="1"/>
    <xf numFmtId="0" fontId="86" fillId="14" borderId="15" xfId="0" applyFont="1" applyFill="1" applyBorder="1"/>
    <xf numFmtId="0" fontId="86" fillId="14" borderId="15" xfId="0" quotePrefix="1" applyFont="1" applyFill="1" applyBorder="1" applyAlignment="1">
      <alignment horizontal="center"/>
    </xf>
    <xf numFmtId="6" fontId="96" fillId="14" borderId="15" xfId="0" applyNumberFormat="1" applyFont="1" applyFill="1" applyBorder="1"/>
    <xf numFmtId="0" fontId="77" fillId="5" borderId="15" xfId="0" applyFont="1" applyFill="1" applyBorder="1"/>
    <xf numFmtId="0" fontId="86" fillId="5" borderId="15" xfId="0" quotePrefix="1" applyFont="1" applyFill="1" applyBorder="1" applyAlignment="1">
      <alignment horizontal="center"/>
    </xf>
    <xf numFmtId="6" fontId="96" fillId="5" borderId="15" xfId="0" applyNumberFormat="1" applyFont="1" applyFill="1" applyBorder="1"/>
    <xf numFmtId="0" fontId="77" fillId="21" borderId="15" xfId="0" applyFont="1" applyFill="1" applyBorder="1"/>
    <xf numFmtId="0" fontId="86" fillId="21" borderId="15" xfId="0" quotePrefix="1" applyFont="1" applyFill="1" applyBorder="1" applyAlignment="1">
      <alignment horizontal="center"/>
    </xf>
    <xf numFmtId="6" fontId="96" fillId="21" borderId="15" xfId="0" applyNumberFormat="1" applyFont="1" applyFill="1" applyBorder="1"/>
    <xf numFmtId="0" fontId="77" fillId="14" borderId="15" xfId="0" applyFont="1" applyFill="1" applyBorder="1"/>
    <xf numFmtId="0" fontId="86" fillId="0" borderId="23" xfId="0" quotePrefix="1" applyFont="1" applyBorder="1" applyAlignment="1">
      <alignment horizontal="right"/>
    </xf>
    <xf numFmtId="0" fontId="86" fillId="0" borderId="11" xfId="0" applyFont="1" applyBorder="1" applyAlignment="1">
      <alignment horizontal="left" wrapText="1"/>
    </xf>
    <xf numFmtId="0" fontId="86" fillId="0" borderId="11" xfId="0" applyFont="1" applyBorder="1" applyAlignment="1">
      <alignment horizontal="center" vertical="center" wrapText="1"/>
    </xf>
    <xf numFmtId="0" fontId="118" fillId="0" borderId="11" xfId="0" applyFont="1" applyBorder="1" applyAlignment="1">
      <alignment vertical="center" wrapText="1"/>
    </xf>
    <xf numFmtId="0" fontId="77" fillId="0" borderId="12" xfId="0" applyFont="1" applyBorder="1"/>
    <xf numFmtId="0" fontId="86" fillId="0" borderId="13" xfId="0" quotePrefix="1" applyFont="1" applyBorder="1" applyAlignment="1">
      <alignment horizontal="right"/>
    </xf>
    <xf numFmtId="0" fontId="86" fillId="38" borderId="17" xfId="0" applyFont="1" applyFill="1" applyBorder="1" applyAlignment="1">
      <alignment horizontal="center" vertical="center"/>
    </xf>
    <xf numFmtId="0" fontId="86" fillId="38" borderId="18" xfId="0" applyFont="1" applyFill="1" applyBorder="1" applyAlignment="1">
      <alignment horizontal="center" vertical="center"/>
    </xf>
    <xf numFmtId="0" fontId="86" fillId="38" borderId="19" xfId="0" applyFont="1" applyFill="1" applyBorder="1" applyAlignment="1">
      <alignment horizontal="center" vertical="center"/>
    </xf>
    <xf numFmtId="0" fontId="86" fillId="13" borderId="17" xfId="0" applyFont="1" applyFill="1" applyBorder="1" applyAlignment="1">
      <alignment horizontal="center" vertical="center"/>
    </xf>
    <xf numFmtId="0" fontId="86" fillId="13" borderId="18" xfId="0" applyFont="1" applyFill="1" applyBorder="1" applyAlignment="1">
      <alignment horizontal="center" vertical="center"/>
    </xf>
    <xf numFmtId="0" fontId="86" fillId="13" borderId="19" xfId="0" applyFont="1" applyFill="1" applyBorder="1" applyAlignment="1">
      <alignment horizontal="center" vertical="center"/>
    </xf>
    <xf numFmtId="0" fontId="86" fillId="20" borderId="17" xfId="0" applyFont="1" applyFill="1" applyBorder="1" applyAlignment="1">
      <alignment horizontal="center" vertical="center"/>
    </xf>
    <xf numFmtId="0" fontId="86" fillId="20" borderId="18" xfId="0" applyFont="1" applyFill="1" applyBorder="1" applyAlignment="1">
      <alignment horizontal="center" vertical="center"/>
    </xf>
    <xf numFmtId="0" fontId="86" fillId="20" borderId="19" xfId="0" applyFont="1" applyFill="1" applyBorder="1" applyAlignment="1">
      <alignment horizontal="center" vertical="center"/>
    </xf>
    <xf numFmtId="0" fontId="77" fillId="0" borderId="14" xfId="0" applyFont="1" applyBorder="1"/>
    <xf numFmtId="0" fontId="50" fillId="0" borderId="0" xfId="0" applyFont="1" applyAlignment="1">
      <alignment horizontal="right" wrapText="1"/>
    </xf>
    <xf numFmtId="0" fontId="77" fillId="13" borderId="0" xfId="0" applyFont="1" applyFill="1"/>
    <xf numFmtId="6" fontId="77" fillId="13" borderId="0" xfId="0" applyNumberFormat="1" applyFont="1" applyFill="1"/>
    <xf numFmtId="6" fontId="51" fillId="3" borderId="0" xfId="0" applyNumberFormat="1" applyFont="1" applyFill="1"/>
    <xf numFmtId="0" fontId="51" fillId="0" borderId="14" xfId="0" applyFont="1" applyBorder="1"/>
    <xf numFmtId="0" fontId="77" fillId="0" borderId="0" xfId="0" applyFont="1" applyAlignment="1">
      <alignment vertical="top" wrapText="1"/>
    </xf>
    <xf numFmtId="0" fontId="77" fillId="20" borderId="0" xfId="0" applyFont="1" applyFill="1"/>
    <xf numFmtId="6" fontId="50" fillId="20" borderId="0" xfId="0" applyNumberFormat="1" applyFont="1" applyFill="1"/>
    <xf numFmtId="0" fontId="50" fillId="20" borderId="0" xfId="0" applyFont="1" applyFill="1"/>
    <xf numFmtId="0" fontId="86" fillId="39" borderId="2" xfId="0" applyFont="1" applyFill="1" applyBorder="1" applyAlignment="1">
      <alignment horizontal="right"/>
    </xf>
    <xf numFmtId="0" fontId="50" fillId="39" borderId="2" xfId="0" applyFont="1" applyFill="1" applyBorder="1"/>
    <xf numFmtId="0" fontId="86" fillId="39" borderId="2" xfId="0" quotePrefix="1" applyFont="1" applyFill="1" applyBorder="1" applyAlignment="1">
      <alignment horizontal="center"/>
    </xf>
    <xf numFmtId="6" fontId="86" fillId="39" borderId="2" xfId="0" applyNumberFormat="1" applyFont="1" applyFill="1" applyBorder="1"/>
    <xf numFmtId="0" fontId="86" fillId="39" borderId="2" xfId="0" applyFont="1" applyFill="1" applyBorder="1"/>
    <xf numFmtId="6" fontId="86" fillId="39" borderId="22" xfId="0" applyNumberFormat="1" applyFont="1" applyFill="1" applyBorder="1"/>
    <xf numFmtId="0" fontId="86" fillId="3" borderId="2" xfId="0" applyFont="1" applyFill="1" applyBorder="1" applyAlignment="1">
      <alignment horizontal="right"/>
    </xf>
    <xf numFmtId="0" fontId="50" fillId="3" borderId="2" xfId="0" applyFont="1" applyFill="1" applyBorder="1"/>
    <xf numFmtId="0" fontId="86" fillId="3" borderId="2" xfId="0" quotePrefix="1" applyFont="1" applyFill="1" applyBorder="1" applyAlignment="1">
      <alignment horizontal="center"/>
    </xf>
    <xf numFmtId="6" fontId="86" fillId="3" borderId="2" xfId="0" applyNumberFormat="1" applyFont="1" applyFill="1" applyBorder="1"/>
    <xf numFmtId="0" fontId="86" fillId="3" borderId="2" xfId="0" applyFont="1" applyFill="1" applyBorder="1"/>
    <xf numFmtId="6" fontId="86" fillId="3" borderId="22" xfId="0" applyNumberFormat="1" applyFont="1" applyFill="1" applyBorder="1"/>
    <xf numFmtId="0" fontId="86" fillId="9" borderId="24" xfId="0" applyFont="1" applyFill="1" applyBorder="1"/>
    <xf numFmtId="0" fontId="86" fillId="9" borderId="2" xfId="0" applyFont="1" applyFill="1" applyBorder="1"/>
    <xf numFmtId="0" fontId="86" fillId="0" borderId="2" xfId="0" applyFont="1" applyBorder="1" applyAlignment="1">
      <alignment horizontal="right"/>
    </xf>
    <xf numFmtId="165" fontId="86" fillId="23" borderId="56" xfId="0" applyNumberFormat="1" applyFont="1" applyFill="1" applyBorder="1" applyAlignment="1">
      <alignment horizontal="center"/>
    </xf>
    <xf numFmtId="0" fontId="86" fillId="0" borderId="2" xfId="0" applyFont="1" applyBorder="1"/>
    <xf numFmtId="0" fontId="50" fillId="9" borderId="2" xfId="0" applyFont="1" applyFill="1" applyBorder="1"/>
    <xf numFmtId="0" fontId="50" fillId="9" borderId="2" xfId="0" quotePrefix="1" applyFont="1" applyFill="1" applyBorder="1" applyAlignment="1">
      <alignment horizontal="center"/>
    </xf>
    <xf numFmtId="6" fontId="50" fillId="9" borderId="2" xfId="0" applyNumberFormat="1" applyFont="1" applyFill="1" applyBorder="1"/>
    <xf numFmtId="6" fontId="86" fillId="9" borderId="22" xfId="0" applyNumberFormat="1" applyFont="1" applyFill="1" applyBorder="1"/>
    <xf numFmtId="9" fontId="86" fillId="0" borderId="0" xfId="0" applyNumberFormat="1" applyFont="1"/>
    <xf numFmtId="0" fontId="77" fillId="0" borderId="21" xfId="0" applyFont="1" applyBorder="1"/>
    <xf numFmtId="0" fontId="77" fillId="0" borderId="15" xfId="0" applyFont="1" applyBorder="1" applyAlignment="1">
      <alignment vertical="top"/>
    </xf>
    <xf numFmtId="0" fontId="86" fillId="0" borderId="15" xfId="0" applyFont="1" applyBorder="1" applyAlignment="1">
      <alignment horizontal="right" vertical="center" wrapText="1"/>
    </xf>
    <xf numFmtId="0" fontId="77" fillId="0" borderId="15" xfId="0" applyFont="1" applyBorder="1" applyAlignment="1">
      <alignment wrapText="1"/>
    </xf>
    <xf numFmtId="0" fontId="77" fillId="0" borderId="15" xfId="0" applyFont="1" applyBorder="1" applyAlignment="1">
      <alignment horizontal="left" wrapText="1"/>
    </xf>
    <xf numFmtId="0" fontId="77" fillId="0" borderId="16" xfId="0" applyFont="1" applyBorder="1"/>
    <xf numFmtId="0" fontId="86" fillId="37" borderId="17" xfId="0" applyFont="1" applyFill="1" applyBorder="1" applyAlignment="1">
      <alignment horizontal="center" vertical="center"/>
    </xf>
    <xf numFmtId="0" fontId="86" fillId="37" borderId="18" xfId="0" applyFont="1" applyFill="1" applyBorder="1" applyAlignment="1">
      <alignment horizontal="center" vertical="center"/>
    </xf>
    <xf numFmtId="0" fontId="86" fillId="37" borderId="19" xfId="0" applyFont="1" applyFill="1" applyBorder="1" applyAlignment="1">
      <alignment horizontal="center" vertical="center"/>
    </xf>
    <xf numFmtId="0" fontId="86" fillId="32" borderId="17" xfId="0" applyFont="1" applyFill="1" applyBorder="1" applyAlignment="1">
      <alignment horizontal="center" vertical="center"/>
    </xf>
    <xf numFmtId="0" fontId="86" fillId="32" borderId="18" xfId="0" applyFont="1" applyFill="1" applyBorder="1" applyAlignment="1">
      <alignment horizontal="center" vertical="center"/>
    </xf>
    <xf numFmtId="0" fontId="86" fillId="32" borderId="19" xfId="0" applyFont="1" applyFill="1" applyBorder="1" applyAlignment="1">
      <alignment horizontal="center" vertical="center"/>
    </xf>
    <xf numFmtId="0" fontId="86" fillId="28" borderId="17" xfId="0" applyFont="1" applyFill="1" applyBorder="1" applyAlignment="1">
      <alignment horizontal="center" vertical="center"/>
    </xf>
    <xf numFmtId="0" fontId="86" fillId="28" borderId="18" xfId="0" applyFont="1" applyFill="1" applyBorder="1" applyAlignment="1">
      <alignment horizontal="center" vertical="center"/>
    </xf>
    <xf numFmtId="0" fontId="86" fillId="28" borderId="19" xfId="0" applyFont="1" applyFill="1" applyBorder="1" applyAlignment="1">
      <alignment horizontal="center" vertical="center"/>
    </xf>
    <xf numFmtId="0" fontId="77" fillId="32" borderId="0" xfId="0" applyFont="1" applyFill="1"/>
    <xf numFmtId="6" fontId="77" fillId="32" borderId="0" xfId="0" applyNumberFormat="1" applyFont="1" applyFill="1"/>
    <xf numFmtId="0" fontId="50" fillId="28" borderId="0" xfId="0" applyFont="1" applyFill="1"/>
    <xf numFmtId="6" fontId="50" fillId="28" borderId="0" xfId="0" applyNumberFormat="1" applyFont="1" applyFill="1"/>
    <xf numFmtId="0" fontId="77" fillId="19" borderId="23" xfId="0" applyFont="1" applyFill="1" applyBorder="1"/>
    <xf numFmtId="0" fontId="77" fillId="19" borderId="12" xfId="0" applyFont="1" applyFill="1" applyBorder="1"/>
    <xf numFmtId="0" fontId="77" fillId="19" borderId="13" xfId="0" applyFont="1" applyFill="1" applyBorder="1"/>
    <xf numFmtId="0" fontId="77" fillId="19" borderId="14" xfId="0" applyFont="1" applyFill="1" applyBorder="1"/>
    <xf numFmtId="0" fontId="86" fillId="19" borderId="13" xfId="0" applyFont="1" applyFill="1" applyBorder="1"/>
    <xf numFmtId="0" fontId="145" fillId="3" borderId="2" xfId="0" applyFont="1" applyFill="1" applyBorder="1"/>
    <xf numFmtId="0" fontId="144" fillId="3" borderId="2" xfId="0" quotePrefix="1" applyFont="1" applyFill="1" applyBorder="1" applyAlignment="1">
      <alignment horizontal="center"/>
    </xf>
    <xf numFmtId="6" fontId="144" fillId="3" borderId="2" xfId="0" applyNumberFormat="1" applyFont="1" applyFill="1" applyBorder="1"/>
    <xf numFmtId="0" fontId="144" fillId="3" borderId="2" xfId="0" applyFont="1" applyFill="1" applyBorder="1"/>
    <xf numFmtId="0" fontId="144" fillId="39" borderId="2" xfId="0" applyFont="1" applyFill="1" applyBorder="1"/>
    <xf numFmtId="6" fontId="144" fillId="39" borderId="22" xfId="0" applyNumberFormat="1" applyFont="1" applyFill="1" applyBorder="1"/>
    <xf numFmtId="0" fontId="86" fillId="33" borderId="2" xfId="0" applyFont="1" applyFill="1" applyBorder="1" applyAlignment="1">
      <alignment horizontal="right"/>
    </xf>
    <xf numFmtId="0" fontId="50" fillId="33" borderId="2" xfId="0" applyFont="1" applyFill="1" applyBorder="1"/>
    <xf numFmtId="0" fontId="77" fillId="33" borderId="2" xfId="0" quotePrefix="1" applyFont="1" applyFill="1" applyBorder="1" applyAlignment="1">
      <alignment horizontal="center"/>
    </xf>
    <xf numFmtId="6" fontId="77" fillId="33" borderId="2" xfId="0" applyNumberFormat="1" applyFont="1" applyFill="1" applyBorder="1"/>
    <xf numFmtId="0" fontId="77" fillId="33" borderId="2" xfId="0" applyFont="1" applyFill="1" applyBorder="1"/>
    <xf numFmtId="6" fontId="77" fillId="39" borderId="22" xfId="0" applyNumberFormat="1" applyFont="1" applyFill="1" applyBorder="1"/>
    <xf numFmtId="0" fontId="86" fillId="19" borderId="0" xfId="0" applyFont="1" applyFill="1" applyAlignment="1">
      <alignment horizontal="right" wrapText="1"/>
    </xf>
    <xf numFmtId="0" fontId="77" fillId="19" borderId="0" xfId="0" quotePrefix="1" applyFont="1" applyFill="1" applyAlignment="1">
      <alignment horizontal="center"/>
    </xf>
    <xf numFmtId="0" fontId="109" fillId="21" borderId="2" xfId="0" applyFont="1" applyFill="1" applyBorder="1" applyAlignment="1">
      <alignment horizontal="right"/>
    </xf>
    <xf numFmtId="0" fontId="109" fillId="21" borderId="2" xfId="0" applyFont="1" applyFill="1" applyBorder="1"/>
    <xf numFmtId="0" fontId="109" fillId="21" borderId="2" xfId="0" quotePrefix="1" applyFont="1" applyFill="1" applyBorder="1" applyAlignment="1">
      <alignment horizontal="center"/>
    </xf>
    <xf numFmtId="6" fontId="109" fillId="21" borderId="2" xfId="0" applyNumberFormat="1" applyFont="1" applyFill="1" applyBorder="1"/>
    <xf numFmtId="6" fontId="50" fillId="21" borderId="2" xfId="0" applyNumberFormat="1" applyFont="1" applyFill="1" applyBorder="1"/>
    <xf numFmtId="0" fontId="50" fillId="21" borderId="2" xfId="0" applyFont="1" applyFill="1" applyBorder="1"/>
    <xf numFmtId="0" fontId="50" fillId="21" borderId="2" xfId="0" quotePrefix="1" applyFont="1" applyFill="1" applyBorder="1" applyAlignment="1">
      <alignment horizontal="center"/>
    </xf>
    <xf numFmtId="0" fontId="86" fillId="21" borderId="2" xfId="0" applyFont="1" applyFill="1" applyBorder="1"/>
    <xf numFmtId="0" fontId="77" fillId="19" borderId="0" xfId="0" applyFont="1" applyFill="1" applyAlignment="1">
      <alignment vertical="top"/>
    </xf>
    <xf numFmtId="0" fontId="86" fillId="19" borderId="0" xfId="0" applyFont="1" applyFill="1" applyAlignment="1">
      <alignment horizontal="right" vertical="center" wrapText="1"/>
    </xf>
    <xf numFmtId="0" fontId="77" fillId="19" borderId="0" xfId="0" applyFont="1" applyFill="1" applyAlignment="1">
      <alignment wrapText="1"/>
    </xf>
    <xf numFmtId="0" fontId="77" fillId="19" borderId="0" xfId="0" applyFont="1" applyFill="1" applyAlignment="1">
      <alignment horizontal="left" wrapText="1"/>
    </xf>
    <xf numFmtId="0" fontId="86" fillId="5" borderId="24" xfId="0" applyFont="1" applyFill="1" applyBorder="1"/>
    <xf numFmtId="0" fontId="86" fillId="5" borderId="2" xfId="0" applyFont="1" applyFill="1" applyBorder="1"/>
    <xf numFmtId="0" fontId="109" fillId="5" borderId="2" xfId="0" applyFont="1" applyFill="1" applyBorder="1"/>
    <xf numFmtId="0" fontId="109" fillId="5" borderId="2" xfId="0" quotePrefix="1" applyFont="1" applyFill="1" applyBorder="1" applyAlignment="1">
      <alignment horizontal="center"/>
    </xf>
    <xf numFmtId="6" fontId="109" fillId="5" borderId="2" xfId="0" applyNumberFormat="1" applyFont="1" applyFill="1" applyBorder="1"/>
    <xf numFmtId="6" fontId="50" fillId="5" borderId="2" xfId="0" applyNumberFormat="1" applyFont="1" applyFill="1" applyBorder="1"/>
    <xf numFmtId="0" fontId="50" fillId="5" borderId="2" xfId="0" applyFont="1" applyFill="1" applyBorder="1"/>
    <xf numFmtId="0" fontId="50" fillId="5" borderId="2" xfId="0" quotePrefix="1" applyFont="1" applyFill="1" applyBorder="1" applyAlignment="1">
      <alignment horizontal="center"/>
    </xf>
    <xf numFmtId="0" fontId="86" fillId="19" borderId="0" xfId="0" applyFont="1" applyFill="1" applyAlignment="1">
      <alignment horizontal="right"/>
    </xf>
    <xf numFmtId="9" fontId="86" fillId="19" borderId="0" xfId="0" applyNumberFormat="1" applyFont="1" applyFill="1"/>
    <xf numFmtId="0" fontId="50" fillId="19" borderId="0" xfId="0" applyFont="1" applyFill="1"/>
    <xf numFmtId="0" fontId="86" fillId="14" borderId="17" xfId="0" applyFont="1" applyFill="1" applyBorder="1"/>
    <xf numFmtId="0" fontId="86" fillId="14" borderId="18" xfId="0" applyFont="1" applyFill="1" applyBorder="1"/>
    <xf numFmtId="0" fontId="50" fillId="14" borderId="18" xfId="0" applyFont="1" applyFill="1" applyBorder="1"/>
    <xf numFmtId="0" fontId="86" fillId="14" borderId="18" xfId="0" quotePrefix="1" applyFont="1" applyFill="1" applyBorder="1" applyAlignment="1">
      <alignment horizontal="center"/>
    </xf>
    <xf numFmtId="6" fontId="86" fillId="14" borderId="18" xfId="0" applyNumberFormat="1" applyFont="1" applyFill="1" applyBorder="1"/>
    <xf numFmtId="0" fontId="77" fillId="19" borderId="21" xfId="0" applyFont="1" applyFill="1" applyBorder="1"/>
    <xf numFmtId="0" fontId="77" fillId="19" borderId="16" xfId="0" applyFont="1" applyFill="1" applyBorder="1"/>
    <xf numFmtId="17" fontId="77" fillId="0" borderId="0" xfId="0" applyNumberFormat="1" applyFont="1"/>
    <xf numFmtId="0" fontId="86" fillId="10" borderId="21" xfId="0" applyFont="1" applyFill="1" applyBorder="1" applyAlignment="1">
      <alignment horizontal="center" vertical="center"/>
    </xf>
    <xf numFmtId="0" fontId="86" fillId="10" borderId="15" xfId="0" applyFont="1" applyFill="1" applyBorder="1" applyAlignment="1">
      <alignment horizontal="center" vertical="center"/>
    </xf>
    <xf numFmtId="0" fontId="86" fillId="10" borderId="16" xfId="0" applyFont="1" applyFill="1" applyBorder="1" applyAlignment="1">
      <alignment horizontal="center" vertical="center"/>
    </xf>
    <xf numFmtId="0" fontId="86" fillId="8" borderId="21" xfId="0" applyFont="1" applyFill="1" applyBorder="1" applyAlignment="1">
      <alignment horizontal="center" vertical="center"/>
    </xf>
    <xf numFmtId="0" fontId="86" fillId="8" borderId="15" xfId="0" applyFont="1" applyFill="1" applyBorder="1" applyAlignment="1">
      <alignment horizontal="center" vertical="center"/>
    </xf>
    <xf numFmtId="0" fontId="86" fillId="8" borderId="16" xfId="0" applyFont="1" applyFill="1" applyBorder="1" applyAlignment="1">
      <alignment horizontal="center" vertical="center"/>
    </xf>
    <xf numFmtId="0" fontId="86" fillId="19" borderId="52" xfId="0" applyFont="1" applyFill="1" applyBorder="1" applyAlignment="1">
      <alignment horizontal="center" vertical="center"/>
    </xf>
    <xf numFmtId="0" fontId="86" fillId="19" borderId="51" xfId="0" applyFont="1" applyFill="1" applyBorder="1" applyAlignment="1">
      <alignment horizontal="center" vertical="center"/>
    </xf>
    <xf numFmtId="0" fontId="86" fillId="19" borderId="29" xfId="0" applyFont="1" applyFill="1" applyBorder="1" applyAlignment="1">
      <alignment horizontal="center" vertical="center"/>
    </xf>
    <xf numFmtId="0" fontId="86" fillId="10" borderId="51" xfId="0" applyFont="1" applyFill="1" applyBorder="1" applyAlignment="1">
      <alignment horizontal="center" vertical="center"/>
    </xf>
    <xf numFmtId="0" fontId="86" fillId="10" borderId="29" xfId="0" applyFont="1" applyFill="1" applyBorder="1" applyAlignment="1">
      <alignment horizontal="center" vertical="center"/>
    </xf>
    <xf numFmtId="0" fontId="86" fillId="10" borderId="52" xfId="0" applyFont="1" applyFill="1" applyBorder="1" applyAlignment="1">
      <alignment horizontal="center" vertical="center"/>
    </xf>
    <xf numFmtId="0" fontId="87" fillId="0" borderId="0" xfId="0" applyFont="1" applyAlignment="1">
      <alignment horizontal="right"/>
    </xf>
    <xf numFmtId="0" fontId="86" fillId="19" borderId="23" xfId="0" applyFont="1" applyFill="1" applyBorder="1"/>
    <xf numFmtId="0" fontId="86" fillId="19" borderId="11" xfId="0" applyFont="1" applyFill="1" applyBorder="1"/>
    <xf numFmtId="0" fontId="126" fillId="19" borderId="0" xfId="0" applyFont="1" applyFill="1" applyAlignment="1">
      <alignment horizontal="right"/>
    </xf>
    <xf numFmtId="0" fontId="128" fillId="19" borderId="0" xfId="0" applyFont="1" applyFill="1" applyAlignment="1">
      <alignment wrapText="1"/>
    </xf>
    <xf numFmtId="0" fontId="86" fillId="19" borderId="21" xfId="0" applyFont="1" applyFill="1" applyBorder="1"/>
    <xf numFmtId="0" fontId="86" fillId="19" borderId="15" xfId="0" applyFont="1" applyFill="1" applyBorder="1"/>
    <xf numFmtId="0" fontId="151" fillId="12" borderId="138" xfId="0" applyFont="1" applyFill="1" applyBorder="1" applyAlignment="1">
      <alignment vertical="center" wrapText="1"/>
    </xf>
    <xf numFmtId="0" fontId="85" fillId="0" borderId="188" xfId="0" applyFont="1" applyBorder="1" applyAlignment="1">
      <alignment vertical="center" wrapText="1"/>
    </xf>
    <xf numFmtId="0" fontId="85" fillId="0" borderId="48" xfId="0" applyFont="1" applyBorder="1" applyAlignment="1">
      <alignment vertical="center" wrapText="1"/>
    </xf>
    <xf numFmtId="0" fontId="151" fillId="19" borderId="57" xfId="0" applyFont="1" applyFill="1" applyBorder="1" applyAlignment="1">
      <alignment horizontal="left" vertical="center"/>
    </xf>
    <xf numFmtId="14" fontId="85" fillId="19" borderId="0" xfId="0" applyNumberFormat="1" applyFont="1" applyFill="1" applyAlignment="1">
      <alignment horizontal="left" vertical="center" wrapText="1"/>
    </xf>
    <xf numFmtId="14" fontId="85" fillId="19" borderId="14" xfId="0" applyNumberFormat="1" applyFont="1" applyFill="1" applyBorder="1" applyAlignment="1">
      <alignment horizontal="left" vertical="center" wrapText="1"/>
    </xf>
    <xf numFmtId="173" fontId="85" fillId="12" borderId="194" xfId="0" applyNumberFormat="1" applyFont="1" applyFill="1" applyBorder="1" applyAlignment="1">
      <alignment horizontal="left" vertical="center" wrapText="1"/>
    </xf>
    <xf numFmtId="173" fontId="85" fillId="19" borderId="192" xfId="0" applyNumberFormat="1" applyFont="1" applyFill="1" applyBorder="1" applyAlignment="1">
      <alignment horizontal="left" wrapText="1"/>
    </xf>
    <xf numFmtId="0" fontId="77" fillId="0" borderId="0" xfId="0" quotePrefix="1" applyFont="1" applyAlignment="1">
      <alignment horizontal="left"/>
    </xf>
    <xf numFmtId="0" fontId="87" fillId="0" borderId="0" xfId="0" applyFont="1" applyAlignment="1">
      <alignment horizontal="left"/>
    </xf>
    <xf numFmtId="0" fontId="50" fillId="0" borderId="0" xfId="0" applyFont="1" applyAlignment="1">
      <alignment horizontal="left"/>
    </xf>
    <xf numFmtId="0" fontId="86" fillId="22" borderId="0" xfId="0" applyFont="1" applyFill="1" applyAlignment="1">
      <alignment horizontal="left"/>
    </xf>
    <xf numFmtId="0" fontId="86" fillId="22" borderId="14" xfId="0" applyFont="1" applyFill="1" applyBorder="1" applyAlignment="1">
      <alignment horizontal="left"/>
    </xf>
    <xf numFmtId="0" fontId="86" fillId="24" borderId="24" xfId="0" applyFont="1" applyFill="1" applyBorder="1" applyAlignment="1">
      <alignment horizontal="right" wrapText="1"/>
    </xf>
    <xf numFmtId="0" fontId="86" fillId="24" borderId="2" xfId="0" applyFont="1" applyFill="1" applyBorder="1" applyAlignment="1">
      <alignment horizontal="right" wrapText="1"/>
    </xf>
    <xf numFmtId="0" fontId="77" fillId="0" borderId="0" xfId="0" applyFont="1" applyAlignment="1">
      <alignment horizontal="center"/>
    </xf>
    <xf numFmtId="0" fontId="52" fillId="0" borderId="11" xfId="3" quotePrefix="1" applyFont="1" applyFill="1" applyBorder="1" applyAlignment="1">
      <alignment horizontal="left"/>
    </xf>
    <xf numFmtId="0" fontId="52" fillId="0" borderId="11" xfId="3" quotePrefix="1" applyFont="1" applyBorder="1" applyAlignment="1">
      <alignment horizontal="left"/>
    </xf>
    <xf numFmtId="0" fontId="112" fillId="3" borderId="0" xfId="0" applyFont="1" applyFill="1" applyAlignment="1">
      <alignment horizontal="right" wrapText="1"/>
    </xf>
    <xf numFmtId="0" fontId="104" fillId="0" borderId="25" xfId="0" applyFont="1" applyBorder="1" applyAlignment="1">
      <alignment horizontal="center" vertical="center" wrapText="1"/>
    </xf>
    <xf numFmtId="0" fontId="104" fillId="0" borderId="0" xfId="0" applyFont="1" applyAlignment="1">
      <alignment horizontal="center" vertical="center" wrapText="1"/>
    </xf>
    <xf numFmtId="0" fontId="77" fillId="0" borderId="0" xfId="0" applyFont="1" applyAlignment="1">
      <alignment horizontal="left" vertical="center"/>
    </xf>
    <xf numFmtId="0" fontId="86" fillId="0" borderId="0" xfId="0" applyFont="1" applyAlignment="1">
      <alignment horizontal="left" wrapText="1"/>
    </xf>
    <xf numFmtId="0" fontId="86" fillId="0" borderId="0" xfId="0" applyFont="1" applyAlignment="1">
      <alignment vertical="center" wrapText="1"/>
    </xf>
    <xf numFmtId="0" fontId="86" fillId="0" borderId="0" xfId="0" applyFont="1" applyAlignment="1">
      <alignment horizontal="left"/>
    </xf>
    <xf numFmtId="0" fontId="77" fillId="0" borderId="0" xfId="0" applyFont="1" applyAlignment="1">
      <alignment horizontal="left"/>
    </xf>
    <xf numFmtId="0" fontId="77" fillId="0" borderId="0" xfId="0" applyFont="1" applyAlignment="1">
      <alignment horizontal="left" wrapText="1"/>
    </xf>
    <xf numFmtId="0" fontId="86" fillId="0" borderId="0" xfId="0" applyFont="1" applyAlignment="1">
      <alignment horizontal="left" vertical="center" wrapText="1"/>
    </xf>
    <xf numFmtId="0" fontId="77" fillId="0" borderId="0" xfId="0" applyFont="1" applyAlignment="1">
      <alignment horizontal="right"/>
    </xf>
    <xf numFmtId="0" fontId="134" fillId="23" borderId="42" xfId="0" applyFont="1" applyFill="1" applyBorder="1" applyAlignment="1">
      <alignment horizontal="center" vertical="center" wrapText="1"/>
    </xf>
    <xf numFmtId="0" fontId="134" fillId="23" borderId="43" xfId="0" applyFont="1" applyFill="1" applyBorder="1" applyAlignment="1">
      <alignment horizontal="center" vertical="center" wrapText="1"/>
    </xf>
    <xf numFmtId="0" fontId="134" fillId="23" borderId="44" xfId="0" applyFont="1" applyFill="1" applyBorder="1" applyAlignment="1">
      <alignment horizontal="center" vertical="center" wrapText="1"/>
    </xf>
    <xf numFmtId="0" fontId="77" fillId="9" borderId="0" xfId="0" applyFont="1" applyFill="1" applyAlignment="1">
      <alignment horizontal="center"/>
    </xf>
    <xf numFmtId="0" fontId="86" fillId="14" borderId="26" xfId="0" applyFont="1" applyFill="1" applyBorder="1" applyAlignment="1">
      <alignment horizontal="center" vertical="center" wrapText="1"/>
    </xf>
    <xf numFmtId="0" fontId="86" fillId="14" borderId="27" xfId="0" applyFont="1" applyFill="1" applyBorder="1" applyAlignment="1">
      <alignment horizontal="center" vertical="center" wrapText="1"/>
    </xf>
    <xf numFmtId="0" fontId="86" fillId="14" borderId="28" xfId="0" applyFont="1" applyFill="1" applyBorder="1" applyAlignment="1">
      <alignment horizontal="center" vertical="center" wrapText="1"/>
    </xf>
    <xf numFmtId="0" fontId="86" fillId="3" borderId="17" xfId="0" applyFont="1" applyFill="1" applyBorder="1" applyAlignment="1">
      <alignment horizontal="left" vertical="center"/>
    </xf>
    <xf numFmtId="0" fontId="86" fillId="3" borderId="18" xfId="0" applyFont="1" applyFill="1" applyBorder="1" applyAlignment="1">
      <alignment horizontal="left" vertical="center"/>
    </xf>
    <xf numFmtId="0" fontId="108" fillId="0" borderId="0" xfId="3" applyFont="1" applyFill="1" applyAlignment="1">
      <alignment horizontal="right" wrapText="1"/>
    </xf>
    <xf numFmtId="0" fontId="87" fillId="0" borderId="0" xfId="0" applyFont="1" applyAlignment="1">
      <alignment horizontal="left" vertical="center"/>
    </xf>
    <xf numFmtId="0" fontId="95" fillId="3" borderId="18" xfId="0" applyFont="1" applyFill="1" applyBorder="1" applyAlignment="1">
      <alignment horizontal="center" vertical="center" wrapText="1"/>
    </xf>
    <xf numFmtId="0" fontId="104" fillId="9" borderId="0" xfId="0" applyFont="1" applyFill="1" applyAlignment="1">
      <alignment horizontal="center" vertical="center" wrapText="1"/>
    </xf>
    <xf numFmtId="0" fontId="98" fillId="9" borderId="0" xfId="0" applyFont="1" applyFill="1" applyAlignment="1">
      <alignment horizontal="center"/>
    </xf>
    <xf numFmtId="0" fontId="97" fillId="0" borderId="0" xfId="0" applyFont="1" applyAlignment="1">
      <alignment horizontal="right" vertical="center"/>
    </xf>
    <xf numFmtId="0" fontId="104" fillId="9" borderId="0" xfId="0" applyFont="1" applyFill="1" applyAlignment="1">
      <alignment horizontal="center" vertical="center"/>
    </xf>
    <xf numFmtId="0" fontId="86" fillId="3" borderId="19" xfId="0" applyFont="1" applyFill="1" applyBorder="1" applyAlignment="1">
      <alignment horizontal="left" vertical="center"/>
    </xf>
    <xf numFmtId="0" fontId="77" fillId="3" borderId="0" xfId="0" applyFont="1" applyFill="1" applyAlignment="1">
      <alignment horizontal="center"/>
    </xf>
    <xf numFmtId="0" fontId="77" fillId="0" borderId="0" xfId="0" quotePrefix="1" applyFont="1" applyAlignment="1">
      <alignment horizontal="left" wrapText="1"/>
    </xf>
    <xf numFmtId="0" fontId="50" fillId="0" borderId="0" xfId="0" applyFont="1" applyAlignment="1">
      <alignment horizontal="left" wrapText="1"/>
    </xf>
    <xf numFmtId="0" fontId="109" fillId="3" borderId="0" xfId="0" applyFont="1" applyFill="1" applyAlignment="1">
      <alignment horizontal="right" wrapText="1"/>
    </xf>
    <xf numFmtId="0" fontId="86" fillId="23" borderId="24" xfId="0" applyFont="1" applyFill="1" applyBorder="1" applyAlignment="1">
      <alignment horizontal="right" vertical="center"/>
    </xf>
    <xf numFmtId="0" fontId="86" fillId="23" borderId="2" xfId="0" applyFont="1" applyFill="1" applyBorder="1" applyAlignment="1">
      <alignment horizontal="right" vertical="center"/>
    </xf>
    <xf numFmtId="0" fontId="118" fillId="0" borderId="8" xfId="0" applyFont="1" applyBorder="1" applyAlignment="1">
      <alignment horizontal="left" wrapText="1"/>
    </xf>
    <xf numFmtId="0" fontId="118" fillId="0" borderId="0" xfId="0" applyFont="1" applyAlignment="1">
      <alignment horizontal="left" wrapText="1"/>
    </xf>
    <xf numFmtId="0" fontId="86" fillId="22" borderId="17" xfId="0" applyFont="1" applyFill="1" applyBorder="1" applyAlignment="1">
      <alignment horizontal="right"/>
    </xf>
    <xf numFmtId="0" fontId="86" fillId="22" borderId="18" xfId="0" applyFont="1" applyFill="1" applyBorder="1" applyAlignment="1">
      <alignment horizontal="right"/>
    </xf>
    <xf numFmtId="0" fontId="86" fillId="3" borderId="17" xfId="0" applyFont="1" applyFill="1" applyBorder="1" applyAlignment="1">
      <alignment horizontal="left" vertical="center" wrapText="1"/>
    </xf>
    <xf numFmtId="0" fontId="86" fillId="3" borderId="18" xfId="0" applyFont="1" applyFill="1" applyBorder="1" applyAlignment="1">
      <alignment horizontal="left" vertical="center" wrapText="1"/>
    </xf>
    <xf numFmtId="0" fontId="86" fillId="3" borderId="19" xfId="0" applyFont="1" applyFill="1" applyBorder="1" applyAlignment="1">
      <alignment horizontal="left" vertical="center" wrapText="1"/>
    </xf>
    <xf numFmtId="0" fontId="119" fillId="0" borderId="0" xfId="3" applyFont="1" applyFill="1" applyBorder="1" applyAlignment="1">
      <alignment horizontal="center" vertical="center" wrapText="1"/>
    </xf>
    <xf numFmtId="0" fontId="86" fillId="9" borderId="29" xfId="0" applyFont="1" applyFill="1" applyBorder="1" applyAlignment="1">
      <alignment horizontal="right" vertical="center"/>
    </xf>
    <xf numFmtId="0" fontId="86" fillId="9" borderId="10" xfId="0" applyFont="1" applyFill="1" applyBorder="1" applyAlignment="1">
      <alignment horizontal="right" vertical="center"/>
    </xf>
    <xf numFmtId="0" fontId="86" fillId="15" borderId="30" xfId="0" applyFont="1" applyFill="1" applyBorder="1" applyAlignment="1">
      <alignment horizontal="center"/>
    </xf>
    <xf numFmtId="0" fontId="86" fillId="15" borderId="2" xfId="0" applyFont="1" applyFill="1" applyBorder="1" applyAlignment="1">
      <alignment horizontal="center"/>
    </xf>
    <xf numFmtId="0" fontId="86" fillId="15" borderId="31" xfId="0" applyFont="1" applyFill="1" applyBorder="1" applyAlignment="1">
      <alignment horizontal="center"/>
    </xf>
    <xf numFmtId="0" fontId="77" fillId="9" borderId="30" xfId="0" applyFont="1" applyFill="1" applyBorder="1" applyAlignment="1">
      <alignment horizontal="center"/>
    </xf>
    <xf numFmtId="0" fontId="77" fillId="9" borderId="2" xfId="0" applyFont="1" applyFill="1" applyBorder="1" applyAlignment="1">
      <alignment horizontal="center"/>
    </xf>
    <xf numFmtId="0" fontId="77" fillId="9" borderId="31" xfId="0" applyFont="1" applyFill="1" applyBorder="1" applyAlignment="1">
      <alignment horizontal="center"/>
    </xf>
    <xf numFmtId="0" fontId="86" fillId="9" borderId="26" xfId="0" applyFont="1" applyFill="1" applyBorder="1" applyAlignment="1">
      <alignment horizontal="center" vertical="center"/>
    </xf>
    <xf numFmtId="0" fontId="86" fillId="9" borderId="27" xfId="0" applyFont="1" applyFill="1" applyBorder="1" applyAlignment="1">
      <alignment horizontal="center" vertical="center"/>
    </xf>
    <xf numFmtId="0" fontId="86" fillId="9" borderId="28" xfId="0" applyFont="1" applyFill="1" applyBorder="1" applyAlignment="1">
      <alignment horizontal="center" vertical="center"/>
    </xf>
    <xf numFmtId="0" fontId="77" fillId="3" borderId="0" xfId="0" applyFont="1" applyFill="1" applyAlignment="1">
      <alignment horizontal="left" vertical="center" wrapText="1"/>
    </xf>
    <xf numFmtId="0" fontId="86" fillId="3" borderId="0" xfId="0" applyFont="1" applyFill="1" applyAlignment="1">
      <alignment horizontal="left" vertical="center" wrapText="1"/>
    </xf>
    <xf numFmtId="0" fontId="86" fillId="3" borderId="9" xfId="0" applyFont="1" applyFill="1" applyBorder="1" applyAlignment="1">
      <alignment horizontal="left" vertical="center" wrapText="1"/>
    </xf>
    <xf numFmtId="0" fontId="95" fillId="22" borderId="18" xfId="0" applyFont="1" applyFill="1" applyBorder="1" applyAlignment="1">
      <alignment horizontal="right"/>
    </xf>
    <xf numFmtId="0" fontId="125" fillId="0" borderId="0" xfId="0" applyFont="1" applyAlignment="1">
      <alignment horizontal="center" wrapText="1"/>
    </xf>
    <xf numFmtId="0" fontId="86" fillId="0" borderId="0" xfId="0" applyFont="1" applyAlignment="1">
      <alignment horizontal="left" vertical="center"/>
    </xf>
    <xf numFmtId="0" fontId="116" fillId="0" borderId="15" xfId="3" applyFont="1" applyBorder="1" applyAlignment="1">
      <alignment horizontal="left" vertical="top" wrapText="1"/>
    </xf>
    <xf numFmtId="0" fontId="75" fillId="12" borderId="17" xfId="0" applyFont="1" applyFill="1" applyBorder="1" applyAlignment="1">
      <alignment horizontal="center" vertical="center" wrapText="1"/>
    </xf>
    <xf numFmtId="0" fontId="75" fillId="12" borderId="18" xfId="0" applyFont="1" applyFill="1" applyBorder="1" applyAlignment="1">
      <alignment horizontal="center" vertical="center" wrapText="1"/>
    </xf>
    <xf numFmtId="0" fontId="75" fillId="12" borderId="19" xfId="0" applyFont="1" applyFill="1" applyBorder="1" applyAlignment="1">
      <alignment horizontal="center" vertical="center" wrapText="1"/>
    </xf>
    <xf numFmtId="0" fontId="87" fillId="0" borderId="25" xfId="0" applyFont="1" applyBorder="1" applyAlignment="1">
      <alignment horizontal="left" vertical="center" wrapText="1"/>
    </xf>
    <xf numFmtId="0" fontId="104" fillId="3" borderId="0" xfId="0" applyFont="1" applyFill="1" applyAlignment="1">
      <alignment horizontal="center" vertical="center"/>
    </xf>
    <xf numFmtId="0" fontId="108" fillId="0" borderId="0" xfId="0" applyFont="1" applyAlignment="1">
      <alignment horizontal="right" vertical="center" wrapText="1"/>
    </xf>
    <xf numFmtId="0" fontId="51" fillId="36" borderId="145" xfId="0" applyFont="1" applyFill="1" applyBorder="1" applyAlignment="1">
      <alignment horizontal="right" vertical="center" wrapText="1"/>
    </xf>
    <xf numFmtId="0" fontId="51" fillId="36" borderId="198" xfId="0" applyFont="1" applyFill="1" applyBorder="1" applyAlignment="1">
      <alignment horizontal="right" vertical="center" wrapText="1"/>
    </xf>
    <xf numFmtId="0" fontId="74" fillId="20" borderId="147" xfId="0" applyFont="1" applyFill="1" applyBorder="1" applyAlignment="1">
      <alignment horizontal="right" vertical="center"/>
    </xf>
    <xf numFmtId="0" fontId="74" fillId="20" borderId="199" xfId="0" applyFont="1" applyFill="1" applyBorder="1" applyAlignment="1">
      <alignment horizontal="right" vertical="center"/>
    </xf>
    <xf numFmtId="44" fontId="51" fillId="36" borderId="197" xfId="1" applyFont="1" applyFill="1" applyBorder="1" applyAlignment="1">
      <alignment horizontal="center" vertical="center" wrapText="1"/>
    </xf>
    <xf numFmtId="44" fontId="51" fillId="36" borderId="80" xfId="1" applyFont="1" applyFill="1" applyBorder="1" applyAlignment="1">
      <alignment horizontal="center" vertical="center" wrapText="1"/>
    </xf>
    <xf numFmtId="6" fontId="74" fillId="20" borderId="10" xfId="0" applyNumberFormat="1" applyFont="1" applyFill="1" applyBorder="1" applyAlignment="1">
      <alignment horizontal="center" vertical="center"/>
    </xf>
    <xf numFmtId="0" fontId="74" fillId="20" borderId="7" xfId="0" applyFont="1" applyFill="1" applyBorder="1" applyAlignment="1">
      <alignment horizontal="center" vertical="center"/>
    </xf>
    <xf numFmtId="0" fontId="85" fillId="12" borderId="11" xfId="0" applyFont="1" applyFill="1" applyBorder="1" applyAlignment="1">
      <alignment horizontal="left" vertical="center" wrapText="1"/>
    </xf>
    <xf numFmtId="0" fontId="85" fillId="12" borderId="12" xfId="0" applyFont="1" applyFill="1" applyBorder="1" applyAlignment="1">
      <alignment horizontal="left" vertical="center" wrapText="1"/>
    </xf>
    <xf numFmtId="0" fontId="85" fillId="0" borderId="185" xfId="0" applyFont="1" applyBorder="1" applyAlignment="1">
      <alignment horizontal="left" vertical="center" wrapText="1"/>
    </xf>
    <xf numFmtId="0" fontId="85" fillId="0" borderId="49" xfId="0" applyFont="1" applyBorder="1" applyAlignment="1">
      <alignment horizontal="left" vertical="center" wrapText="1"/>
    </xf>
    <xf numFmtId="0" fontId="85" fillId="0" borderId="50" xfId="0" applyFont="1" applyBorder="1" applyAlignment="1">
      <alignment horizontal="left" vertical="center" wrapText="1"/>
    </xf>
    <xf numFmtId="0" fontId="85" fillId="20" borderId="186" xfId="0" applyFont="1" applyFill="1" applyBorder="1" applyAlignment="1">
      <alignment horizontal="left" vertical="center" wrapText="1"/>
    </xf>
    <xf numFmtId="0" fontId="85" fillId="20" borderId="49" xfId="0" applyFont="1" applyFill="1" applyBorder="1" applyAlignment="1">
      <alignment horizontal="left" vertical="center" wrapText="1"/>
    </xf>
    <xf numFmtId="0" fontId="85" fillId="20" borderId="50" xfId="0" applyFont="1" applyFill="1" applyBorder="1" applyAlignment="1">
      <alignment horizontal="left" vertical="center" wrapText="1"/>
    </xf>
    <xf numFmtId="0" fontId="77" fillId="0" borderId="0" xfId="0" applyFont="1" applyAlignment="1">
      <alignment horizontal="center" wrapText="1"/>
    </xf>
    <xf numFmtId="0" fontId="85" fillId="12" borderId="185" xfId="0" applyFont="1" applyFill="1" applyBorder="1" applyAlignment="1">
      <alignment horizontal="left"/>
    </xf>
    <xf numFmtId="0" fontId="85" fillId="12" borderId="49" xfId="0" applyFont="1" applyFill="1" applyBorder="1" applyAlignment="1">
      <alignment horizontal="left"/>
    </xf>
    <xf numFmtId="0" fontId="85" fillId="12" borderId="50" xfId="0" applyFont="1" applyFill="1" applyBorder="1" applyAlignment="1">
      <alignment horizontal="left"/>
    </xf>
    <xf numFmtId="0" fontId="86" fillId="24" borderId="36" xfId="0" applyFont="1" applyFill="1" applyBorder="1" applyAlignment="1">
      <alignment horizontal="right" wrapText="1"/>
    </xf>
    <xf numFmtId="0" fontId="86" fillId="24" borderId="38" xfId="0" applyFont="1" applyFill="1" applyBorder="1" applyAlignment="1">
      <alignment horizontal="right" wrapText="1"/>
    </xf>
    <xf numFmtId="0" fontId="86" fillId="0" borderId="0" xfId="0" quotePrefix="1" applyFont="1" applyAlignment="1">
      <alignment horizontal="right" wrapText="1"/>
    </xf>
    <xf numFmtId="0" fontId="89" fillId="0" borderId="0" xfId="0" applyFont="1" applyAlignment="1">
      <alignment horizontal="center" vertical="center" wrapText="1"/>
    </xf>
    <xf numFmtId="0" fontId="101" fillId="8" borderId="0" xfId="0" applyFont="1" applyFill="1" applyAlignment="1">
      <alignment horizontal="center" vertical="center" wrapText="1"/>
    </xf>
    <xf numFmtId="0" fontId="89" fillId="8" borderId="0" xfId="0" applyFont="1" applyFill="1" applyAlignment="1">
      <alignment horizontal="center" vertical="center" wrapText="1"/>
    </xf>
    <xf numFmtId="0" fontId="89" fillId="8" borderId="1" xfId="0" applyFont="1" applyFill="1" applyBorder="1" applyAlignment="1">
      <alignment horizontal="center" vertical="center" wrapText="1"/>
    </xf>
    <xf numFmtId="0" fontId="85" fillId="0" borderId="186" xfId="0" applyFont="1" applyBorder="1" applyAlignment="1">
      <alignment horizontal="left" vertical="top" wrapText="1"/>
    </xf>
    <xf numFmtId="0" fontId="85" fillId="0" borderId="187" xfId="0" applyFont="1" applyBorder="1" applyAlignment="1">
      <alignment horizontal="left" vertical="top" wrapText="1"/>
    </xf>
    <xf numFmtId="0" fontId="85" fillId="0" borderId="57" xfId="0" applyFont="1" applyBorder="1" applyAlignment="1">
      <alignment horizontal="left" vertical="top" wrapText="1"/>
    </xf>
    <xf numFmtId="0" fontId="85" fillId="0" borderId="47" xfId="0" applyFont="1" applyBorder="1" applyAlignment="1">
      <alignment horizontal="left" vertical="top" wrapText="1"/>
    </xf>
    <xf numFmtId="14" fontId="85" fillId="12" borderId="195" xfId="0" applyNumberFormat="1" applyFont="1" applyFill="1" applyBorder="1" applyAlignment="1">
      <alignment horizontal="center" vertical="center" wrapText="1"/>
    </xf>
    <xf numFmtId="14" fontId="85" fillId="12" borderId="196" xfId="0" applyNumberFormat="1" applyFont="1" applyFill="1" applyBorder="1" applyAlignment="1">
      <alignment horizontal="center" vertical="center" wrapText="1"/>
    </xf>
    <xf numFmtId="0" fontId="86" fillId="0" borderId="189" xfId="0" applyFont="1" applyBorder="1" applyAlignment="1">
      <alignment horizontal="right" vertical="top"/>
    </xf>
    <xf numFmtId="0" fontId="86" fillId="0" borderId="46" xfId="0" applyFont="1" applyBorder="1" applyAlignment="1">
      <alignment horizontal="right" vertical="top"/>
    </xf>
    <xf numFmtId="0" fontId="99" fillId="9" borderId="11" xfId="0" applyFont="1" applyFill="1" applyBorder="1" applyAlignment="1">
      <alignment horizontal="center" vertical="center"/>
    </xf>
    <xf numFmtId="0" fontId="99" fillId="9" borderId="0" xfId="0" applyFont="1" applyFill="1" applyAlignment="1">
      <alignment horizontal="center" vertical="center"/>
    </xf>
    <xf numFmtId="0" fontId="51" fillId="0" borderId="0" xfId="3" applyFont="1" applyAlignment="1">
      <alignment horizontal="left" vertical="top"/>
    </xf>
    <xf numFmtId="0" fontId="108" fillId="0" borderId="0" xfId="0" applyFont="1" applyAlignment="1">
      <alignment horizontal="right"/>
    </xf>
    <xf numFmtId="0" fontId="98" fillId="9" borderId="11" xfId="0" applyFont="1" applyFill="1" applyBorder="1" applyAlignment="1">
      <alignment horizontal="center"/>
    </xf>
    <xf numFmtId="0" fontId="105" fillId="9" borderId="0" xfId="0" applyFont="1" applyFill="1" applyAlignment="1">
      <alignment horizontal="center" vertical="center" wrapText="1"/>
    </xf>
    <xf numFmtId="0" fontId="105" fillId="3" borderId="0" xfId="0" applyFont="1" applyFill="1" applyAlignment="1">
      <alignment horizontal="center" vertical="center"/>
    </xf>
    <xf numFmtId="0" fontId="75" fillId="10" borderId="17" xfId="0" applyFont="1" applyFill="1" applyBorder="1" applyAlignment="1">
      <alignment horizontal="center" vertical="center" wrapText="1"/>
    </xf>
    <xf numFmtId="0" fontId="75" fillId="10" borderId="18" xfId="0" applyFont="1" applyFill="1" applyBorder="1" applyAlignment="1">
      <alignment horizontal="center" vertical="center" wrapText="1"/>
    </xf>
    <xf numFmtId="0" fontId="75" fillId="10" borderId="19" xfId="0" applyFont="1" applyFill="1" applyBorder="1" applyAlignment="1">
      <alignment horizontal="center" vertical="center" wrapText="1"/>
    </xf>
    <xf numFmtId="0" fontId="134" fillId="23" borderId="42" xfId="0" applyFont="1" applyFill="1" applyBorder="1" applyAlignment="1">
      <alignment horizontal="left" vertical="center" wrapText="1"/>
    </xf>
    <xf numFmtId="0" fontId="134" fillId="23" borderId="43" xfId="0" applyFont="1" applyFill="1" applyBorder="1" applyAlignment="1">
      <alignment horizontal="left" vertical="center" wrapText="1"/>
    </xf>
    <xf numFmtId="0" fontId="134" fillId="23" borderId="44" xfId="0" applyFont="1" applyFill="1" applyBorder="1" applyAlignment="1">
      <alignment horizontal="left" vertical="center" wrapText="1"/>
    </xf>
    <xf numFmtId="0" fontId="84" fillId="0" borderId="0" xfId="0" applyFont="1" applyAlignment="1">
      <alignment horizontal="left"/>
    </xf>
    <xf numFmtId="0" fontId="85" fillId="0" borderId="0" xfId="0" applyFont="1" applyAlignment="1">
      <alignment horizontal="left"/>
    </xf>
    <xf numFmtId="0" fontId="86" fillId="14" borderId="23" xfId="0" applyFont="1" applyFill="1" applyBorder="1" applyAlignment="1">
      <alignment horizontal="center" vertical="center" wrapText="1"/>
    </xf>
    <xf numFmtId="0" fontId="86" fillId="14" borderId="11" xfId="0" applyFont="1" applyFill="1" applyBorder="1" applyAlignment="1">
      <alignment horizontal="center" vertical="center" wrapText="1"/>
    </xf>
    <xf numFmtId="0" fontId="86" fillId="14" borderId="12" xfId="0" applyFont="1" applyFill="1" applyBorder="1" applyAlignment="1">
      <alignment horizontal="center" vertical="center" wrapText="1"/>
    </xf>
    <xf numFmtId="0" fontId="86" fillId="3" borderId="18" xfId="0" applyFont="1" applyFill="1" applyBorder="1" applyAlignment="1">
      <alignment horizontal="center" vertical="center" wrapText="1"/>
    </xf>
    <xf numFmtId="0" fontId="108" fillId="0" borderId="11" xfId="0" applyFont="1" applyBorder="1" applyAlignment="1">
      <alignment horizontal="right" vertical="center" wrapText="1"/>
    </xf>
    <xf numFmtId="0" fontId="15" fillId="0" borderId="0" xfId="3" applyFill="1" applyAlignment="1">
      <alignment horizontal="right" wrapText="1"/>
    </xf>
    <xf numFmtId="0" fontId="86" fillId="24" borderId="24" xfId="0" applyFont="1" applyFill="1" applyBorder="1" applyAlignment="1">
      <alignment horizontal="right" vertical="center" wrapText="1"/>
    </xf>
    <xf numFmtId="0" fontId="86" fillId="24" borderId="2" xfId="0" applyFont="1" applyFill="1" applyBorder="1" applyAlignment="1">
      <alignment horizontal="right" vertical="center" wrapText="1"/>
    </xf>
    <xf numFmtId="0" fontId="96" fillId="0" borderId="0" xfId="0" applyFont="1" applyAlignment="1">
      <alignment horizontal="left" wrapText="1"/>
    </xf>
    <xf numFmtId="0" fontId="77" fillId="0" borderId="0" xfId="0" applyFont="1" applyAlignment="1">
      <alignment horizontal="left" vertical="center" wrapText="1"/>
    </xf>
    <xf numFmtId="0" fontId="126" fillId="33" borderId="15" xfId="0" applyFont="1" applyFill="1" applyBorder="1" applyAlignment="1">
      <alignment horizontal="right"/>
    </xf>
    <xf numFmtId="0" fontId="140" fillId="19" borderId="0" xfId="0" applyFont="1" applyFill="1" applyAlignment="1">
      <alignment horizontal="right" wrapText="1"/>
    </xf>
    <xf numFmtId="0" fontId="126" fillId="19" borderId="15" xfId="0" applyFont="1" applyFill="1" applyBorder="1" applyAlignment="1">
      <alignment horizontal="right"/>
    </xf>
    <xf numFmtId="0" fontId="142" fillId="40" borderId="11" xfId="0" applyFont="1" applyFill="1" applyBorder="1" applyAlignment="1">
      <alignment horizontal="center" vertical="center" wrapText="1"/>
    </xf>
    <xf numFmtId="0" fontId="142" fillId="40" borderId="12" xfId="0" applyFont="1" applyFill="1" applyBorder="1" applyAlignment="1">
      <alignment horizontal="center" vertical="center" wrapText="1"/>
    </xf>
    <xf numFmtId="0" fontId="126" fillId="33" borderId="0" xfId="0" applyFont="1" applyFill="1" applyAlignment="1">
      <alignment horizontal="right"/>
    </xf>
    <xf numFmtId="0" fontId="126" fillId="33" borderId="0" xfId="0" applyFont="1" applyFill="1" applyAlignment="1">
      <alignment horizontal="right" wrapText="1"/>
    </xf>
    <xf numFmtId="0" fontId="143" fillId="31" borderId="11" xfId="0" applyFont="1" applyFill="1" applyBorder="1" applyAlignment="1">
      <alignment horizontal="center" vertical="center" wrapText="1"/>
    </xf>
    <xf numFmtId="0" fontId="143" fillId="31" borderId="12" xfId="0" applyFont="1" applyFill="1" applyBorder="1" applyAlignment="1">
      <alignment horizontal="center" vertical="center" wrapText="1"/>
    </xf>
    <xf numFmtId="0" fontId="128" fillId="33" borderId="0" xfId="0" applyFont="1" applyFill="1" applyAlignment="1">
      <alignment horizontal="left" wrapText="1"/>
    </xf>
    <xf numFmtId="0" fontId="128" fillId="17" borderId="0" xfId="0" applyFont="1" applyFill="1" applyAlignment="1">
      <alignment horizontal="left" wrapText="1"/>
    </xf>
    <xf numFmtId="0" fontId="128" fillId="33" borderId="0" xfId="0" applyFont="1" applyFill="1" applyAlignment="1">
      <alignment horizontal="center" wrapText="1"/>
    </xf>
    <xf numFmtId="0" fontId="128" fillId="33" borderId="14" xfId="0" applyFont="1" applyFill="1" applyBorder="1" applyAlignment="1">
      <alignment horizontal="center" wrapText="1"/>
    </xf>
    <xf numFmtId="0" fontId="126" fillId="17" borderId="15" xfId="0" applyFont="1" applyFill="1" applyBorder="1" applyAlignment="1">
      <alignment horizontal="right"/>
    </xf>
    <xf numFmtId="0" fontId="77" fillId="19" borderId="11" xfId="0" applyFont="1" applyFill="1" applyBorder="1" applyAlignment="1">
      <alignment horizontal="center" vertical="center" wrapText="1"/>
    </xf>
    <xf numFmtId="0" fontId="77" fillId="19" borderId="12" xfId="0" applyFont="1" applyFill="1" applyBorder="1" applyAlignment="1">
      <alignment horizontal="center" vertical="center" wrapText="1"/>
    </xf>
    <xf numFmtId="0" fontId="77" fillId="19" borderId="47" xfId="0" applyFont="1" applyFill="1" applyBorder="1" applyAlignment="1">
      <alignment horizontal="center" vertical="center" wrapText="1"/>
    </xf>
    <xf numFmtId="0" fontId="77" fillId="19" borderId="48" xfId="0" applyFont="1" applyFill="1" applyBorder="1" applyAlignment="1">
      <alignment horizontal="center" vertical="center" wrapText="1"/>
    </xf>
    <xf numFmtId="0" fontId="50" fillId="0" borderId="185" xfId="0" applyFont="1" applyBorder="1" applyAlignment="1">
      <alignment horizontal="center" vertical="center"/>
    </xf>
    <xf numFmtId="0" fontId="50" fillId="0" borderId="49" xfId="0" applyFont="1" applyBorder="1" applyAlignment="1">
      <alignment horizontal="center" vertical="center"/>
    </xf>
    <xf numFmtId="0" fontId="50" fillId="0" borderId="50" xfId="0" applyFont="1" applyBorder="1" applyAlignment="1">
      <alignment horizontal="center" vertical="center"/>
    </xf>
    <xf numFmtId="0" fontId="85" fillId="8" borderId="185" xfId="0" applyFont="1" applyFill="1" applyBorder="1" applyAlignment="1">
      <alignment horizontal="left" vertical="center" wrapText="1"/>
    </xf>
    <xf numFmtId="0" fontId="85" fillId="8" borderId="49" xfId="0" applyFont="1" applyFill="1" applyBorder="1" applyAlignment="1">
      <alignment horizontal="left" vertical="center" wrapText="1"/>
    </xf>
    <xf numFmtId="0" fontId="85" fillId="8" borderId="50" xfId="0" applyFont="1" applyFill="1" applyBorder="1" applyAlignment="1">
      <alignment horizontal="left" vertical="center" wrapText="1"/>
    </xf>
    <xf numFmtId="0" fontId="85" fillId="19" borderId="186" xfId="0" applyFont="1" applyFill="1" applyBorder="1" applyAlignment="1">
      <alignment horizontal="left" vertical="top" wrapText="1"/>
    </xf>
    <xf numFmtId="0" fontId="85" fillId="19" borderId="187" xfId="0" applyFont="1" applyFill="1" applyBorder="1" applyAlignment="1">
      <alignment horizontal="left" vertical="top" wrapText="1"/>
    </xf>
    <xf numFmtId="0" fontId="85" fillId="19" borderId="188" xfId="0" applyFont="1" applyFill="1" applyBorder="1" applyAlignment="1">
      <alignment horizontal="left" vertical="top" wrapText="1"/>
    </xf>
    <xf numFmtId="0" fontId="85" fillId="19" borderId="57" xfId="0" applyFont="1" applyFill="1" applyBorder="1" applyAlignment="1">
      <alignment horizontal="left" vertical="top" wrapText="1"/>
    </xf>
    <xf numFmtId="0" fontId="85" fillId="19" borderId="47" xfId="0" applyFont="1" applyFill="1" applyBorder="1" applyAlignment="1">
      <alignment horizontal="left" vertical="top" wrapText="1"/>
    </xf>
    <xf numFmtId="0" fontId="85" fillId="19" borderId="48" xfId="0" applyFont="1" applyFill="1" applyBorder="1" applyAlignment="1">
      <alignment horizontal="left" vertical="top" wrapText="1"/>
    </xf>
    <xf numFmtId="0" fontId="85" fillId="36" borderId="185" xfId="0" applyFont="1" applyFill="1" applyBorder="1" applyAlignment="1">
      <alignment horizontal="left" vertical="center" wrapText="1"/>
    </xf>
    <xf numFmtId="0" fontId="85" fillId="36" borderId="49" xfId="0" applyFont="1" applyFill="1" applyBorder="1" applyAlignment="1">
      <alignment horizontal="left" vertical="center" wrapText="1"/>
    </xf>
    <xf numFmtId="0" fontId="85" fillId="36" borderId="50" xfId="0" applyFont="1" applyFill="1" applyBorder="1" applyAlignment="1">
      <alignment horizontal="left" vertical="center" wrapText="1"/>
    </xf>
    <xf numFmtId="0" fontId="86" fillId="19" borderId="189" xfId="0" applyFont="1" applyFill="1" applyBorder="1" applyAlignment="1">
      <alignment horizontal="right" vertical="top"/>
    </xf>
    <xf numFmtId="0" fontId="86" fillId="19" borderId="46" xfId="0" applyFont="1" applyFill="1" applyBorder="1" applyAlignment="1">
      <alignment horizontal="right" vertical="top"/>
    </xf>
    <xf numFmtId="0" fontId="107" fillId="0" borderId="0" xfId="0" applyFont="1" applyAlignment="1">
      <alignment horizontal="center"/>
    </xf>
    <xf numFmtId="0" fontId="126" fillId="17" borderId="0" xfId="0" applyFont="1" applyFill="1" applyAlignment="1">
      <alignment horizontal="right" wrapText="1"/>
    </xf>
    <xf numFmtId="0" fontId="126" fillId="17" borderId="0" xfId="0" applyFont="1" applyFill="1" applyAlignment="1">
      <alignment horizontal="right"/>
    </xf>
    <xf numFmtId="0" fontId="126" fillId="19" borderId="11" xfId="0" applyFont="1" applyFill="1" applyBorder="1" applyAlignment="1">
      <alignment horizontal="right" wrapText="1"/>
    </xf>
    <xf numFmtId="0" fontId="126" fillId="19" borderId="0" xfId="0" applyFont="1" applyFill="1" applyAlignment="1">
      <alignment horizontal="right"/>
    </xf>
    <xf numFmtId="0" fontId="118" fillId="0" borderId="0" xfId="0" applyFont="1" applyAlignment="1">
      <alignment horizontal="right" wrapText="1"/>
    </xf>
    <xf numFmtId="0" fontId="86" fillId="0" borderId="0" xfId="0" quotePrefix="1" applyFont="1" applyAlignment="1">
      <alignment horizontal="left" vertical="center"/>
    </xf>
    <xf numFmtId="0" fontId="86" fillId="19" borderId="13" xfId="0" applyFont="1" applyFill="1" applyBorder="1" applyAlignment="1">
      <alignment horizontal="right" vertical="center"/>
    </xf>
    <xf numFmtId="0" fontId="86" fillId="19" borderId="21" xfId="0" applyFont="1" applyFill="1" applyBorder="1" applyAlignment="1">
      <alignment horizontal="right" vertical="center"/>
    </xf>
    <xf numFmtId="0" fontId="52" fillId="0" borderId="0" xfId="3" applyFont="1" applyAlignment="1">
      <alignment horizontal="left" wrapText="1"/>
    </xf>
    <xf numFmtId="0" fontId="77" fillId="0" borderId="0" xfId="0" quotePrefix="1" applyFont="1" applyAlignment="1">
      <alignment horizontal="center" wrapText="1"/>
    </xf>
    <xf numFmtId="0" fontId="52" fillId="0" borderId="15" xfId="3" applyFont="1" applyBorder="1" applyAlignment="1">
      <alignment horizontal="center" wrapText="1"/>
    </xf>
    <xf numFmtId="0" fontId="106" fillId="0" borderId="0" xfId="0" applyFont="1" applyAlignment="1">
      <alignment horizontal="left" wrapText="1"/>
    </xf>
    <xf numFmtId="0" fontId="86" fillId="37" borderId="0" xfId="0" applyFont="1" applyFill="1" applyAlignment="1">
      <alignment horizontal="left" wrapText="1"/>
    </xf>
    <xf numFmtId="0" fontId="86" fillId="37" borderId="1" xfId="0" applyFont="1" applyFill="1" applyBorder="1" applyAlignment="1">
      <alignment horizontal="left" wrapText="1"/>
    </xf>
    <xf numFmtId="0" fontId="86" fillId="13" borderId="0" xfId="0" applyFont="1" applyFill="1" applyAlignment="1">
      <alignment horizontal="left" wrapText="1"/>
    </xf>
    <xf numFmtId="0" fontId="86" fillId="13" borderId="1" xfId="0" applyFont="1" applyFill="1" applyBorder="1" applyAlignment="1">
      <alignment horizontal="left" wrapText="1"/>
    </xf>
    <xf numFmtId="0" fontId="86" fillId="9" borderId="2" xfId="0" applyFont="1" applyFill="1" applyBorder="1" applyAlignment="1">
      <alignment horizontal="right"/>
    </xf>
    <xf numFmtId="0" fontId="50" fillId="0" borderId="0" xfId="0" applyFont="1" applyAlignment="1">
      <alignment horizontal="right" wrapText="1"/>
    </xf>
    <xf numFmtId="0" fontId="86" fillId="0" borderId="0" xfId="0" quotePrefix="1" applyFont="1" applyAlignment="1">
      <alignment horizontal="left" wrapText="1"/>
    </xf>
    <xf numFmtId="0" fontId="50" fillId="0" borderId="0" xfId="0" quotePrefix="1" applyFont="1" applyAlignment="1">
      <alignment horizontal="right" wrapText="1"/>
    </xf>
    <xf numFmtId="0" fontId="86" fillId="39" borderId="24" xfId="0" applyFont="1" applyFill="1" applyBorder="1" applyAlignment="1">
      <alignment horizontal="right"/>
    </xf>
    <xf numFmtId="0" fontId="86" fillId="39" borderId="2" xfId="0" applyFont="1" applyFill="1" applyBorder="1" applyAlignment="1">
      <alignment horizontal="right"/>
    </xf>
    <xf numFmtId="0" fontId="86" fillId="14" borderId="18" xfId="0" applyFont="1" applyFill="1" applyBorder="1" applyAlignment="1">
      <alignment horizontal="right"/>
    </xf>
    <xf numFmtId="0" fontId="101" fillId="19" borderId="0" xfId="0" applyFont="1" applyFill="1" applyAlignment="1">
      <alignment horizontal="center"/>
    </xf>
    <xf numFmtId="0" fontId="86" fillId="3" borderId="24" xfId="0" applyFont="1" applyFill="1" applyBorder="1" applyAlignment="1">
      <alignment horizontal="right"/>
    </xf>
    <xf numFmtId="0" fontId="86" fillId="3" borderId="2" xfId="0" applyFont="1" applyFill="1" applyBorder="1" applyAlignment="1">
      <alignment horizontal="right"/>
    </xf>
    <xf numFmtId="0" fontId="86" fillId="33" borderId="24" xfId="0" applyFont="1" applyFill="1" applyBorder="1" applyAlignment="1">
      <alignment horizontal="right"/>
    </xf>
    <xf numFmtId="0" fontId="86" fillId="33" borderId="2" xfId="0" applyFont="1" applyFill="1" applyBorder="1" applyAlignment="1">
      <alignment horizontal="right"/>
    </xf>
    <xf numFmtId="0" fontId="109" fillId="21" borderId="24" xfId="0" applyFont="1" applyFill="1" applyBorder="1" applyAlignment="1">
      <alignment horizontal="right"/>
    </xf>
    <xf numFmtId="0" fontId="109" fillId="21" borderId="2" xfId="0" applyFont="1" applyFill="1" applyBorder="1" applyAlignment="1">
      <alignment horizontal="right"/>
    </xf>
    <xf numFmtId="0" fontId="109" fillId="5" borderId="2" xfId="0" applyFont="1" applyFill="1" applyBorder="1" applyAlignment="1">
      <alignment horizontal="right"/>
    </xf>
    <xf numFmtId="0" fontId="144" fillId="3" borderId="24" xfId="0" applyFont="1" applyFill="1" applyBorder="1" applyAlignment="1">
      <alignment horizontal="right"/>
    </xf>
    <xf numFmtId="0" fontId="145" fillId="3" borderId="2" xfId="0" applyFont="1" applyFill="1" applyBorder="1" applyAlignment="1">
      <alignment horizontal="right"/>
    </xf>
    <xf numFmtId="0" fontId="86" fillId="13" borderId="0" xfId="0" applyFont="1" applyFill="1" applyAlignment="1">
      <alignment horizontal="center" wrapText="1"/>
    </xf>
    <xf numFmtId="0" fontId="86" fillId="14" borderId="21" xfId="0" applyFont="1" applyFill="1" applyBorder="1" applyAlignment="1">
      <alignment horizontal="center" vertical="center" wrapText="1"/>
    </xf>
    <xf numFmtId="0" fontId="86" fillId="14" borderId="15" xfId="0" applyFont="1" applyFill="1" applyBorder="1" applyAlignment="1">
      <alignment horizontal="center" vertical="center" wrapText="1"/>
    </xf>
    <xf numFmtId="0" fontId="86" fillId="14" borderId="16" xfId="0" applyFont="1" applyFill="1" applyBorder="1" applyAlignment="1">
      <alignment horizontal="center" vertical="center" wrapText="1"/>
    </xf>
    <xf numFmtId="0" fontId="86" fillId="14" borderId="13" xfId="0" applyFont="1" applyFill="1" applyBorder="1" applyAlignment="1">
      <alignment horizontal="center" vertical="center" wrapText="1"/>
    </xf>
    <xf numFmtId="0" fontId="86" fillId="14" borderId="0" xfId="0" applyFont="1" applyFill="1" applyAlignment="1">
      <alignment horizontal="center" vertical="center" wrapText="1"/>
    </xf>
    <xf numFmtId="0" fontId="86" fillId="14" borderId="14" xfId="0" applyFont="1" applyFill="1" applyBorder="1" applyAlignment="1">
      <alignment horizontal="center" vertical="center" wrapText="1"/>
    </xf>
    <xf numFmtId="0" fontId="147" fillId="32" borderId="17" xfId="0" applyFont="1" applyFill="1" applyBorder="1" applyAlignment="1">
      <alignment horizontal="center" vertical="center" wrapText="1"/>
    </xf>
    <xf numFmtId="0" fontId="147" fillId="32" borderId="18" xfId="0" applyFont="1" applyFill="1" applyBorder="1" applyAlignment="1">
      <alignment horizontal="center" vertical="center" wrapText="1"/>
    </xf>
    <xf numFmtId="0" fontId="147" fillId="32" borderId="19" xfId="0" applyFont="1" applyFill="1" applyBorder="1" applyAlignment="1">
      <alignment horizontal="center" vertical="center" wrapText="1"/>
    </xf>
    <xf numFmtId="0" fontId="81" fillId="23" borderId="42" xfId="0" applyFont="1" applyFill="1" applyBorder="1" applyAlignment="1">
      <alignment horizontal="center" vertical="center" wrapText="1"/>
    </xf>
    <xf numFmtId="0" fontId="81" fillId="23" borderId="43" xfId="0" applyFont="1" applyFill="1" applyBorder="1" applyAlignment="1">
      <alignment horizontal="center" vertical="center" wrapText="1"/>
    </xf>
    <xf numFmtId="0" fontId="81" fillId="23" borderId="44" xfId="0" applyFont="1" applyFill="1" applyBorder="1" applyAlignment="1">
      <alignment horizontal="center" vertical="center" wrapText="1"/>
    </xf>
    <xf numFmtId="0" fontId="107" fillId="0" borderId="0" xfId="0" applyFont="1" applyAlignment="1">
      <alignment horizontal="left"/>
    </xf>
    <xf numFmtId="0" fontId="68" fillId="28" borderId="155" xfId="0" applyFont="1" applyFill="1" applyBorder="1" applyAlignment="1">
      <alignment horizontal="center"/>
    </xf>
    <xf numFmtId="0" fontId="68" fillId="28" borderId="156" xfId="0" applyFont="1" applyFill="1" applyBorder="1" applyAlignment="1">
      <alignment horizontal="center"/>
    </xf>
    <xf numFmtId="0" fontId="68" fillId="28" borderId="157" xfId="0" applyFont="1" applyFill="1" applyBorder="1" applyAlignment="1">
      <alignment horizontal="center"/>
    </xf>
    <xf numFmtId="0" fontId="68" fillId="28" borderId="167" xfId="0" applyFont="1" applyFill="1" applyBorder="1" applyAlignment="1">
      <alignment horizontal="center"/>
    </xf>
    <xf numFmtId="0" fontId="68" fillId="28" borderId="168" xfId="0" applyFont="1" applyFill="1" applyBorder="1" applyAlignment="1">
      <alignment horizontal="center"/>
    </xf>
    <xf numFmtId="0" fontId="68" fillId="0" borderId="0" xfId="0" applyFont="1" applyAlignment="1">
      <alignment horizontal="center" vertical="top" wrapText="1"/>
    </xf>
    <xf numFmtId="0" fontId="67" fillId="28" borderId="149" xfId="0" applyFont="1" applyFill="1" applyBorder="1" applyAlignment="1">
      <alignment horizontal="center" vertical="center" wrapText="1"/>
    </xf>
    <xf numFmtId="0" fontId="67" fillId="28" borderId="150" xfId="0" applyFont="1" applyFill="1" applyBorder="1" applyAlignment="1">
      <alignment horizontal="center" vertical="center" wrapText="1"/>
    </xf>
    <xf numFmtId="0" fontId="67" fillId="28" borderId="151" xfId="0" applyFont="1" applyFill="1" applyBorder="1" applyAlignment="1">
      <alignment horizontal="center" vertical="center" wrapText="1"/>
    </xf>
    <xf numFmtId="0" fontId="67" fillId="28" borderId="152" xfId="0" applyFont="1" applyFill="1" applyBorder="1" applyAlignment="1">
      <alignment horizontal="center" vertical="center" wrapText="1"/>
    </xf>
    <xf numFmtId="0" fontId="67" fillId="28" borderId="153" xfId="0" applyFont="1" applyFill="1" applyBorder="1" applyAlignment="1">
      <alignment horizontal="center" vertical="center" wrapText="1"/>
    </xf>
    <xf numFmtId="0" fontId="67" fillId="28" borderId="154" xfId="0" applyFont="1" applyFill="1" applyBorder="1" applyAlignment="1">
      <alignment horizontal="center" vertical="center" wrapText="1"/>
    </xf>
    <xf numFmtId="0" fontId="66" fillId="0" borderId="0" xfId="0" applyFont="1" applyAlignment="1">
      <alignment horizontal="center" vertical="center"/>
    </xf>
    <xf numFmtId="0" fontId="43" fillId="32" borderId="149" xfId="0" applyFont="1" applyFill="1" applyBorder="1" applyAlignment="1">
      <alignment horizontal="center" vertical="center" wrapText="1"/>
    </xf>
    <xf numFmtId="0" fontId="43" fillId="32" borderId="150" xfId="0" applyFont="1" applyFill="1" applyBorder="1" applyAlignment="1">
      <alignment horizontal="center" vertical="center" wrapText="1"/>
    </xf>
    <xf numFmtId="0" fontId="43" fillId="32" borderId="151" xfId="0" applyFont="1" applyFill="1" applyBorder="1" applyAlignment="1">
      <alignment horizontal="center" vertical="center" wrapText="1"/>
    </xf>
    <xf numFmtId="0" fontId="43" fillId="32" borderId="152" xfId="0" applyFont="1" applyFill="1" applyBorder="1" applyAlignment="1">
      <alignment horizontal="center" vertical="center" wrapText="1"/>
    </xf>
    <xf numFmtId="0" fontId="43" fillId="32" borderId="153" xfId="0" applyFont="1" applyFill="1" applyBorder="1" applyAlignment="1">
      <alignment horizontal="center" vertical="center" wrapText="1"/>
    </xf>
    <xf numFmtId="0" fontId="43" fillId="32" borderId="154" xfId="0" applyFont="1" applyFill="1" applyBorder="1" applyAlignment="1">
      <alignment horizontal="center" vertical="center" wrapText="1"/>
    </xf>
    <xf numFmtId="0" fontId="26" fillId="32" borderId="155" xfId="0" applyFont="1" applyFill="1" applyBorder="1" applyAlignment="1">
      <alignment horizontal="center" wrapText="1"/>
    </xf>
    <xf numFmtId="0" fontId="26" fillId="32" borderId="156" xfId="0" applyFont="1" applyFill="1" applyBorder="1" applyAlignment="1">
      <alignment horizontal="center" wrapText="1"/>
    </xf>
    <xf numFmtId="0" fontId="26" fillId="32" borderId="157" xfId="0" applyFont="1" applyFill="1" applyBorder="1" applyAlignment="1">
      <alignment horizontal="center" wrapText="1"/>
    </xf>
    <xf numFmtId="0" fontId="26" fillId="32" borderId="158" xfId="0" applyFont="1" applyFill="1" applyBorder="1" applyAlignment="1">
      <alignment horizontal="center"/>
    </xf>
    <xf numFmtId="0" fontId="25" fillId="32" borderId="0" xfId="0" applyFont="1" applyFill="1" applyAlignment="1">
      <alignment horizontal="center"/>
    </xf>
    <xf numFmtId="0" fontId="25" fillId="32" borderId="159" xfId="0" applyFont="1" applyFill="1" applyBorder="1" applyAlignment="1">
      <alignment horizontal="center"/>
    </xf>
    <xf numFmtId="0" fontId="22" fillId="32" borderId="163" xfId="0" applyFont="1" applyFill="1" applyBorder="1" applyAlignment="1">
      <alignment horizontal="left" vertical="center"/>
    </xf>
    <xf numFmtId="0" fontId="22" fillId="32" borderId="161" xfId="0" applyFont="1" applyFill="1" applyBorder="1" applyAlignment="1">
      <alignment horizontal="left" vertical="center"/>
    </xf>
    <xf numFmtId="0" fontId="22" fillId="32" borderId="162" xfId="0" applyFont="1" applyFill="1" applyBorder="1" applyAlignment="1">
      <alignment horizontal="left" vertical="center"/>
    </xf>
    <xf numFmtId="0" fontId="24" fillId="0" borderId="0" xfId="0" applyFont="1" applyAlignment="1">
      <alignment horizontal="left"/>
    </xf>
    <xf numFmtId="0" fontId="22" fillId="37" borderId="183" xfId="0" applyFont="1" applyFill="1" applyBorder="1" applyAlignment="1">
      <alignment horizontal="center" vertical="center" wrapText="1"/>
    </xf>
    <xf numFmtId="0" fontId="22" fillId="37" borderId="184" xfId="0" applyFont="1" applyFill="1" applyBorder="1" applyAlignment="1">
      <alignment horizontal="center" vertical="center" wrapText="1"/>
    </xf>
    <xf numFmtId="0" fontId="22" fillId="37" borderId="176" xfId="0" applyFont="1" applyFill="1" applyBorder="1" applyAlignment="1">
      <alignment horizontal="left" vertical="center"/>
    </xf>
    <xf numFmtId="0" fontId="22" fillId="32" borderId="176" xfId="0" applyFont="1" applyFill="1" applyBorder="1" applyAlignment="1">
      <alignment horizontal="left" vertical="center" wrapText="1"/>
    </xf>
    <xf numFmtId="0" fontId="22" fillId="37" borderId="183" xfId="0" applyFont="1" applyFill="1" applyBorder="1" applyAlignment="1">
      <alignment horizontal="left" vertical="center" wrapText="1"/>
    </xf>
    <xf numFmtId="0" fontId="24" fillId="32" borderId="178" xfId="0" applyFont="1" applyFill="1" applyBorder="1" applyAlignment="1">
      <alignment horizontal="center" vertical="center"/>
    </xf>
    <xf numFmtId="0" fontId="24" fillId="32" borderId="179" xfId="0" applyFont="1" applyFill="1" applyBorder="1" applyAlignment="1">
      <alignment horizontal="center" vertical="center"/>
    </xf>
    <xf numFmtId="0" fontId="24" fillId="32" borderId="177" xfId="0" applyFont="1" applyFill="1" applyBorder="1" applyAlignment="1">
      <alignment horizontal="center" vertical="center"/>
    </xf>
    <xf numFmtId="0" fontId="22" fillId="37" borderId="176" xfId="0" applyFont="1" applyFill="1" applyBorder="1" applyAlignment="1">
      <alignment horizontal="center" vertical="center" wrapText="1"/>
    </xf>
    <xf numFmtId="0" fontId="22" fillId="37" borderId="181" xfId="0" applyFont="1" applyFill="1" applyBorder="1" applyAlignment="1">
      <alignment horizontal="center" vertical="center" wrapText="1"/>
    </xf>
    <xf numFmtId="0" fontId="22" fillId="32" borderId="176" xfId="0" applyFont="1" applyFill="1" applyBorder="1" applyAlignment="1">
      <alignment horizontal="center" vertical="center" wrapText="1"/>
    </xf>
    <xf numFmtId="0" fontId="22" fillId="32" borderId="181" xfId="0" applyFont="1" applyFill="1" applyBorder="1" applyAlignment="1">
      <alignment horizontal="center" vertical="center" wrapText="1"/>
    </xf>
    <xf numFmtId="0" fontId="22" fillId="37" borderId="176" xfId="0" applyFont="1" applyFill="1" applyBorder="1" applyAlignment="1">
      <alignment horizontal="left" vertical="center" wrapText="1"/>
    </xf>
    <xf numFmtId="0" fontId="73" fillId="0" borderId="0" xfId="0" applyFont="1" applyAlignment="1">
      <alignment horizontal="left"/>
    </xf>
    <xf numFmtId="0" fontId="71" fillId="0" borderId="0" xfId="0" applyFont="1" applyAlignment="1">
      <alignment horizontal="center" vertical="center" wrapText="1"/>
    </xf>
    <xf numFmtId="0" fontId="3" fillId="0" borderId="0" xfId="0" applyFont="1" applyAlignment="1">
      <alignment horizontal="center" vertical="center"/>
    </xf>
    <xf numFmtId="0" fontId="64" fillId="0" borderId="0" xfId="0" applyFont="1" applyAlignment="1">
      <alignment horizontal="center" wrapText="1"/>
    </xf>
    <xf numFmtId="0" fontId="65" fillId="0" borderId="0" xfId="0" applyFont="1" applyAlignment="1">
      <alignment horizontal="center" wrapText="1"/>
    </xf>
    <xf numFmtId="0" fontId="5" fillId="0" borderId="0" xfId="0" applyFont="1" applyAlignment="1">
      <alignment horizontal="center" wrapText="1"/>
    </xf>
    <xf numFmtId="0" fontId="10" fillId="0" borderId="0" xfId="0" applyFont="1" applyAlignment="1">
      <alignment horizontal="center"/>
    </xf>
    <xf numFmtId="0" fontId="0" fillId="0" borderId="0" xfId="0" applyAlignment="1">
      <alignment horizontal="center"/>
    </xf>
    <xf numFmtId="0" fontId="3" fillId="42" borderId="23" xfId="0" applyFont="1" applyFill="1" applyBorder="1" applyAlignment="1">
      <alignment horizontal="center"/>
    </xf>
    <xf numFmtId="0" fontId="3" fillId="42" borderId="12" xfId="0" applyFont="1" applyFill="1" applyBorder="1" applyAlignment="1">
      <alignment horizontal="center"/>
    </xf>
    <xf numFmtId="0" fontId="3" fillId="42" borderId="23" xfId="0" applyFont="1" applyFill="1" applyBorder="1" applyAlignment="1">
      <alignment horizontal="center" vertical="center"/>
    </xf>
    <xf numFmtId="0" fontId="3" fillId="42" borderId="12" xfId="0" applyFont="1" applyFill="1" applyBorder="1" applyAlignment="1">
      <alignment horizontal="center" vertical="center"/>
    </xf>
    <xf numFmtId="0" fontId="3" fillId="42" borderId="13" xfId="0" applyFont="1" applyFill="1" applyBorder="1" applyAlignment="1">
      <alignment horizontal="center" vertical="center"/>
    </xf>
    <xf numFmtId="0" fontId="3" fillId="42" borderId="14" xfId="0" applyFont="1" applyFill="1" applyBorder="1" applyAlignment="1">
      <alignment horizontal="center" vertical="center"/>
    </xf>
    <xf numFmtId="0" fontId="6" fillId="42" borderId="21" xfId="0" applyFont="1" applyFill="1" applyBorder="1" applyAlignment="1">
      <alignment horizontal="center"/>
    </xf>
    <xf numFmtId="0" fontId="6" fillId="42" borderId="16" xfId="0" applyFont="1" applyFill="1" applyBorder="1" applyAlignment="1">
      <alignment horizontal="center"/>
    </xf>
    <xf numFmtId="0" fontId="6" fillId="42" borderId="13" xfId="0" applyFont="1" applyFill="1" applyBorder="1" applyAlignment="1">
      <alignment horizontal="center" vertical="center"/>
    </xf>
    <xf numFmtId="0" fontId="6" fillId="42" borderId="14" xfId="0" applyFont="1" applyFill="1" applyBorder="1" applyAlignment="1">
      <alignment horizontal="center" vertical="center"/>
    </xf>
    <xf numFmtId="0" fontId="3" fillId="42" borderId="13" xfId="0" applyFont="1" applyFill="1" applyBorder="1" applyAlignment="1">
      <alignment horizontal="center"/>
    </xf>
    <xf numFmtId="0" fontId="3" fillId="42" borderId="14" xfId="0" applyFont="1" applyFill="1" applyBorder="1" applyAlignment="1">
      <alignment horizontal="center"/>
    </xf>
    <xf numFmtId="0" fontId="62" fillId="28" borderId="8" xfId="3" applyFont="1" applyFill="1" applyBorder="1" applyAlignment="1">
      <alignment horizontal="left" vertical="center"/>
    </xf>
    <xf numFmtId="0" fontId="62" fillId="28" borderId="0" xfId="3" applyFont="1" applyFill="1" applyBorder="1" applyAlignment="1">
      <alignment horizontal="left" vertical="center"/>
    </xf>
    <xf numFmtId="0" fontId="62" fillId="28" borderId="9" xfId="3" applyFont="1" applyFill="1" applyBorder="1" applyAlignment="1">
      <alignment horizontal="left" vertical="center"/>
    </xf>
    <xf numFmtId="0" fontId="3" fillId="28" borderId="8" xfId="0" applyFont="1" applyFill="1" applyBorder="1" applyAlignment="1">
      <alignment horizontal="left" vertical="top" wrapText="1"/>
    </xf>
    <xf numFmtId="0" fontId="3" fillId="28" borderId="0" xfId="0" applyFont="1" applyFill="1" applyAlignment="1">
      <alignment horizontal="left" vertical="top" wrapText="1"/>
    </xf>
    <xf numFmtId="0" fontId="3" fillId="28" borderId="0" xfId="0" applyFont="1" applyFill="1" applyAlignment="1">
      <alignment horizontal="center" vertical="center"/>
    </xf>
    <xf numFmtId="0" fontId="3" fillId="28" borderId="9" xfId="0" applyFont="1" applyFill="1" applyBorder="1" applyAlignment="1">
      <alignment horizontal="center" vertical="center"/>
    </xf>
    <xf numFmtId="0" fontId="16" fillId="0" borderId="59" xfId="0" applyFont="1" applyBorder="1" applyAlignment="1">
      <alignment horizontal="center"/>
    </xf>
    <xf numFmtId="0" fontId="41" fillId="0" borderId="24" xfId="0" applyFont="1" applyBorder="1" applyAlignment="1">
      <alignment horizontal="center"/>
    </xf>
    <xf numFmtId="0" fontId="41" fillId="0" borderId="2" xfId="0" applyFont="1" applyBorder="1" applyAlignment="1">
      <alignment horizontal="center"/>
    </xf>
    <xf numFmtId="0" fontId="41" fillId="0" borderId="22" xfId="0" applyFont="1" applyBorder="1" applyAlignment="1">
      <alignment horizontal="center"/>
    </xf>
    <xf numFmtId="0" fontId="15" fillId="0" borderId="0" xfId="3" applyAlignment="1">
      <alignment horizontal="center" vertical="center" wrapText="1"/>
    </xf>
    <xf numFmtId="0" fontId="43" fillId="0" borderId="0" xfId="0" applyFont="1" applyAlignment="1">
      <alignment horizontal="left"/>
    </xf>
    <xf numFmtId="0" fontId="31" fillId="0" borderId="61" xfId="0" applyFont="1" applyBorder="1" applyAlignment="1">
      <alignment horizontal="center" vertical="center"/>
    </xf>
    <xf numFmtId="0" fontId="31" fillId="0" borderId="62" xfId="0" applyFont="1" applyBorder="1" applyAlignment="1">
      <alignment horizontal="center" vertical="center"/>
    </xf>
    <xf numFmtId="0" fontId="31" fillId="0" borderId="64" xfId="0" applyFont="1" applyBorder="1" applyAlignment="1">
      <alignment horizontal="center" vertical="center"/>
    </xf>
    <xf numFmtId="0" fontId="31" fillId="0" borderId="65" xfId="0" applyFont="1" applyBorder="1" applyAlignment="1">
      <alignment horizontal="center" vertical="center"/>
    </xf>
    <xf numFmtId="0" fontId="16" fillId="7" borderId="13"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14" xfId="0" applyFont="1" applyFill="1" applyBorder="1" applyAlignment="1">
      <alignment horizontal="center" vertical="center" wrapText="1"/>
    </xf>
    <xf numFmtId="0" fontId="15" fillId="7" borderId="13" xfId="3" applyFill="1" applyBorder="1" applyAlignment="1">
      <alignment horizontal="center" vertical="center" wrapText="1"/>
    </xf>
    <xf numFmtId="0" fontId="44" fillId="7" borderId="0" xfId="0" applyFont="1" applyFill="1" applyAlignment="1">
      <alignment horizontal="center" vertical="center" wrapText="1"/>
    </xf>
    <xf numFmtId="0" fontId="44" fillId="7" borderId="14" xfId="0" applyFont="1" applyFill="1" applyBorder="1" applyAlignment="1">
      <alignment horizontal="center" vertical="center" wrapText="1"/>
    </xf>
    <xf numFmtId="0" fontId="44" fillId="7" borderId="13" xfId="0" applyFont="1" applyFill="1" applyBorder="1" applyAlignment="1">
      <alignment horizontal="center" vertical="center" wrapText="1"/>
    </xf>
    <xf numFmtId="0" fontId="15" fillId="0" borderId="0" xfId="3" applyAlignment="1">
      <alignment horizontal="left" vertical="top"/>
    </xf>
    <xf numFmtId="0" fontId="15" fillId="0" borderId="0" xfId="3" applyAlignment="1">
      <alignment horizontal="left" vertical="top" wrapText="1"/>
    </xf>
    <xf numFmtId="0" fontId="18" fillId="0" borderId="0" xfId="0" applyFont="1" applyAlignment="1">
      <alignment horizontal="left" vertical="top" wrapText="1"/>
    </xf>
    <xf numFmtId="0" fontId="3" fillId="0" borderId="0" xfId="0" applyFont="1" applyAlignment="1">
      <alignment horizontal="center" vertical="top" wrapText="1"/>
    </xf>
    <xf numFmtId="0" fontId="30"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18" fillId="0" borderId="0" xfId="0" applyFont="1" applyAlignment="1">
      <alignment horizontal="left" vertical="top"/>
    </xf>
    <xf numFmtId="0" fontId="2" fillId="0" borderId="0" xfId="0" applyFont="1" applyAlignment="1">
      <alignment horizontal="left" vertical="top" wrapText="1"/>
    </xf>
  </cellXfs>
  <cellStyles count="5">
    <cellStyle name="Currency" xfId="1" builtinId="4"/>
    <cellStyle name="Currency 2" xfId="2" xr:uid="{00000000-0005-0000-0000-000001000000}"/>
    <cellStyle name="Hyperlink" xfId="3" builtinId="8"/>
    <cellStyle name="Normal" xfId="0" builtinId="0"/>
    <cellStyle name="Percent" xfId="4" builtinId="5"/>
  </cellStyles>
  <dxfs count="0"/>
  <tableStyles count="0" defaultTableStyle="TableStyleMedium9" defaultPivotStyle="PivotStyleLight16"/>
  <colors>
    <mruColors>
      <color rgb="FF0000FF"/>
      <color rgb="FF59B6FF"/>
      <color rgb="FF7093EA"/>
      <color rgb="FF1D4EAF"/>
      <color rgb="FF028CCA"/>
      <color rgb="FF66CCFF"/>
      <color rgb="FFD0E5FE"/>
      <color rgb="FFD1ECFD"/>
      <color rgb="FFCCFF66"/>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75</xdr:row>
      <xdr:rowOff>84667</xdr:rowOff>
    </xdr:from>
    <xdr:to>
      <xdr:col>18</xdr:col>
      <xdr:colOff>0</xdr:colOff>
      <xdr:row>171</xdr:row>
      <xdr:rowOff>21167</xdr:rowOff>
    </xdr:to>
    <xdr:pic>
      <xdr:nvPicPr>
        <xdr:cNvPr id="14" name="Picture 13">
          <a:extLst>
            <a:ext uri="{FF2B5EF4-FFF2-40B4-BE49-F238E27FC236}">
              <a16:creationId xmlns:a16="http://schemas.microsoft.com/office/drawing/2014/main" id="{00000000-0008-0000-0700-00000E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3419" r="2383" b="6950"/>
        <a:stretch/>
      </xdr:blipFill>
      <xdr:spPr bwMode="auto">
        <a:xfrm>
          <a:off x="0" y="11990917"/>
          <a:ext cx="10922000" cy="1517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171</xdr:row>
      <xdr:rowOff>21165</xdr:rowOff>
    </xdr:from>
    <xdr:to>
      <xdr:col>18</xdr:col>
      <xdr:colOff>31387</xdr:colOff>
      <xdr:row>252</xdr:row>
      <xdr:rowOff>21166</xdr:rowOff>
    </xdr:to>
    <xdr:pic>
      <xdr:nvPicPr>
        <xdr:cNvPr id="17" name="Picture 16">
          <a:extLst>
            <a:ext uri="{FF2B5EF4-FFF2-40B4-BE49-F238E27FC236}">
              <a16:creationId xmlns:a16="http://schemas.microsoft.com/office/drawing/2014/main" id="{00000000-0008-0000-0700-000011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5424"/>
        <a:stretch/>
      </xdr:blipFill>
      <xdr:spPr bwMode="auto">
        <a:xfrm>
          <a:off x="0" y="27167415"/>
          <a:ext cx="10953387" cy="12858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252</xdr:row>
      <xdr:rowOff>63499</xdr:rowOff>
    </xdr:from>
    <xdr:to>
      <xdr:col>18</xdr:col>
      <xdr:colOff>21167</xdr:colOff>
      <xdr:row>329</xdr:row>
      <xdr:rowOff>63171</xdr:rowOff>
    </xdr:to>
    <xdr:pic>
      <xdr:nvPicPr>
        <xdr:cNvPr id="18" name="Picture 17">
          <a:extLst>
            <a:ext uri="{FF2B5EF4-FFF2-40B4-BE49-F238E27FC236}">
              <a16:creationId xmlns:a16="http://schemas.microsoft.com/office/drawing/2014/main" id="{00000000-0008-0000-0700-000012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5366" b="8003"/>
        <a:stretch/>
      </xdr:blipFill>
      <xdr:spPr bwMode="auto">
        <a:xfrm>
          <a:off x="0" y="40068499"/>
          <a:ext cx="10943167" cy="12223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329</xdr:row>
      <xdr:rowOff>81490</xdr:rowOff>
    </xdr:from>
    <xdr:to>
      <xdr:col>17</xdr:col>
      <xdr:colOff>476250</xdr:colOff>
      <xdr:row>405</xdr:row>
      <xdr:rowOff>116415</xdr:rowOff>
    </xdr:to>
    <xdr:pic>
      <xdr:nvPicPr>
        <xdr:cNvPr id="19" name="Picture 18">
          <a:extLst>
            <a:ext uri="{FF2B5EF4-FFF2-40B4-BE49-F238E27FC236}">
              <a16:creationId xmlns:a16="http://schemas.microsoft.com/office/drawing/2014/main" id="{00000000-0008-0000-0700-000013000000}"/>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6003" b="7185"/>
        <a:stretch/>
      </xdr:blipFill>
      <xdr:spPr bwMode="auto">
        <a:xfrm>
          <a:off x="0" y="52310240"/>
          <a:ext cx="10911417" cy="12099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31750</xdr:rowOff>
    </xdr:from>
    <xdr:to>
      <xdr:col>18</xdr:col>
      <xdr:colOff>74083</xdr:colOff>
      <xdr:row>19</xdr:row>
      <xdr:rowOff>148167</xdr:rowOff>
    </xdr:to>
    <xdr:pic>
      <xdr:nvPicPr>
        <xdr:cNvPr id="5" name="Picture 4">
          <a:extLst>
            <a:ext uri="{FF2B5EF4-FFF2-40B4-BE49-F238E27FC236}">
              <a16:creationId xmlns:a16="http://schemas.microsoft.com/office/drawing/2014/main" id="{148F29C3-728B-9876-596D-5546E21B037F}"/>
            </a:ext>
          </a:extLst>
        </xdr:cNvPr>
        <xdr:cNvPicPr>
          <a:picLocks noChangeAspect="1"/>
        </xdr:cNvPicPr>
      </xdr:nvPicPr>
      <xdr:blipFill>
        <a:blip xmlns:r="http://schemas.openxmlformats.org/officeDocument/2006/relationships" r:embed="rId5"/>
        <a:stretch>
          <a:fillRect/>
        </a:stretch>
      </xdr:blipFill>
      <xdr:spPr>
        <a:xfrm>
          <a:off x="613833" y="31750"/>
          <a:ext cx="10382250" cy="83714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sulb.sharepoint.com/sites/Administrative-Guidelines/SitePages/CSULB-Travel-Policy-For-Travel-beginning-on-4-1-11.aspx" TargetMode="External"/><Relationship Id="rId2" Type="http://schemas.openxmlformats.org/officeDocument/2006/relationships/hyperlink" Target="https://www.csulb.edu/student-records/tuition-and-fees" TargetMode="External"/><Relationship Id="rId1" Type="http://schemas.openxmlformats.org/officeDocument/2006/relationships/hyperlink" Target="http://www.foundation.csulb.edu/forms/hr002acr.pdf"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aoprals.state.gov/Web920/per_diem.asp" TargetMode="External"/><Relationship Id="rId13" Type="http://schemas.openxmlformats.org/officeDocument/2006/relationships/printerSettings" Target="../printerSettings/printerSettings8.bin"/><Relationship Id="rId3" Type="http://schemas.openxmlformats.org/officeDocument/2006/relationships/hyperlink" Target="https://www.calstate.edu/csu-system/administration/business-finance/systemwide-risk-management/Documents/VehicleUseGuideBook.pdf" TargetMode="External"/><Relationship Id="rId7" Type="http://schemas.openxmlformats.org/officeDocument/2006/relationships/hyperlink" Target="https://www.gsa.gov/travel/plan-book/per-diem-rates/per-diem-rates-results?action=perdiems_report&amp;fiscal_year=2025&amp;state=CA&amp;city=&amp;zip=" TargetMode="External"/><Relationship Id="rId12" Type="http://schemas.openxmlformats.org/officeDocument/2006/relationships/hyperlink" Target="https://www.gsa.gov/travel/plan-a-trip/per-diem-rates/mie-breakdowns" TargetMode="External"/><Relationship Id="rId2" Type="http://schemas.openxmlformats.org/officeDocument/2006/relationships/hyperlink" Target="https://www.csulb.edu/sites/default/files/2024/documents/documents_fm_controller_ap_csulb_travel_procedure_2024_04.pdf" TargetMode="External"/><Relationship Id="rId1" Type="http://schemas.openxmlformats.org/officeDocument/2006/relationships/hyperlink" Target="https://www.ecfr.gov/current/title-41/subtitle-F/chapter-301/subchapter-B/part-301-11/subpart-A/section-301-11.18" TargetMode="External"/><Relationship Id="rId6" Type="http://schemas.openxmlformats.org/officeDocument/2006/relationships/hyperlink" Target="https://aoprals.state.gov/content.asp?content_id=114&amp;menu_id=75" TargetMode="External"/><Relationship Id="rId11" Type="http://schemas.openxmlformats.org/officeDocument/2006/relationships/hyperlink" Target="https://www.travel.dod.mil/Travel-Transportation-Rates/Per-Diem/Per-Diem-Rate-Lookup/" TargetMode="External"/><Relationship Id="rId5" Type="http://schemas.openxmlformats.org/officeDocument/2006/relationships/hyperlink" Target="https://www.gsa.gov/travel/plan-book/per-diem-rates/per-diem-rates-results?action=perdiems_report&amp;fiscal_year=2025&amp;state=CA&amp;city=&amp;zip=" TargetMode="External"/><Relationship Id="rId10" Type="http://schemas.openxmlformats.org/officeDocument/2006/relationships/hyperlink" Target="https://view.officeapps.live.com/op/view.aspx?src=https%3A%2F%2Fwww.gsa.gov%2Fsystem%2Ffiles%2FFY2025_PerDiemMasterRatesFile.xlsx&amp;wdOrigin=BROWSELINK" TargetMode="External"/><Relationship Id="rId4" Type="http://schemas.openxmlformats.org/officeDocument/2006/relationships/hyperlink" Target="https://www.irs.gov/tax-professionals/standard-mileage-rates" TargetMode="External"/><Relationship Id="rId9" Type="http://schemas.openxmlformats.org/officeDocument/2006/relationships/hyperlink" Target="https://view.officeapps.live.com/op/view.aspx?src=https%3A%2F%2Fwww.gsa.gov%2Fsystem%2Ffiles%2FFY%25202025%2520MIE%2520Breakdown.docx&amp;wdOrigin=BROWSELINK"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sulb.edu/sites/default/files/2025/documents/classification_listings_2025_2.pdf" TargetMode="External"/><Relationship Id="rId2" Type="http://schemas.openxmlformats.org/officeDocument/2006/relationships/hyperlink" Target="https://csulb.sharepoint.com/sites/Administrative-Guidelines/SitePages/CSULB-Travel-Policy-For-Travel-beginning-on-4-1-11.aspx" TargetMode="External"/><Relationship Id="rId1" Type="http://schemas.openxmlformats.org/officeDocument/2006/relationships/hyperlink" Target="http://www.foundation.csulb.edu/forms/hr002acr.pdf"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mploymentlawhandbook.com/employment-and-labor-laws/states/california/"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sulb.edu/administration-finance/budget-administration/employee-benefits-data-fy-2025-2026" TargetMode="External"/><Relationship Id="rId1" Type="http://schemas.openxmlformats.org/officeDocument/2006/relationships/hyperlink" Target="https://www.csulb.edu/administration-finance/budget-administration"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CC"/>
    <pageSetUpPr fitToPage="1"/>
  </sheetPr>
  <dimension ref="A1:BH314"/>
  <sheetViews>
    <sheetView tabSelected="1" zoomScaleNormal="100" workbookViewId="0">
      <pane ySplit="15" topLeftCell="A16" activePane="bottomLeft" state="frozen"/>
      <selection pane="bottomLeft" activeCell="B268" sqref="B268"/>
    </sheetView>
  </sheetViews>
  <sheetFormatPr defaultRowHeight="12.75" x14ac:dyDescent="0.2"/>
  <cols>
    <col min="1" max="1" width="4.5703125" style="396" customWidth="1"/>
    <col min="2" max="2" width="24.5703125" style="396" customWidth="1"/>
    <col min="3" max="3" width="22.5703125" style="396" customWidth="1"/>
    <col min="4" max="4" width="10.28515625" style="396" customWidth="1"/>
    <col min="5" max="5" width="0.28515625" style="396" customWidth="1"/>
    <col min="6" max="6" width="10" style="396" customWidth="1"/>
    <col min="7" max="7" width="0.42578125" style="396" customWidth="1"/>
    <col min="8" max="8" width="9.42578125" style="396" customWidth="1"/>
    <col min="9" max="9" width="0.42578125" style="396" customWidth="1"/>
    <col min="10" max="10" width="9.140625" style="396" customWidth="1"/>
    <col min="11" max="11" width="0.42578125" style="396" customWidth="1"/>
    <col min="12" max="12" width="9.42578125" style="396" customWidth="1"/>
    <col min="13" max="13" width="11.85546875" style="396" customWidth="1"/>
    <col min="14" max="14" width="16.140625" style="396" customWidth="1"/>
    <col min="15" max="15" width="12.85546875" style="396" customWidth="1"/>
    <col min="16" max="16" width="1" style="396" customWidth="1"/>
    <col min="17" max="17" width="7.28515625" style="396" customWidth="1"/>
    <col min="18" max="18" width="5.5703125" style="396" bestFit="1" customWidth="1"/>
    <col min="19" max="19" width="12.7109375" style="396" bestFit="1" customWidth="1"/>
    <col min="20" max="20" width="0.7109375" style="396" customWidth="1"/>
    <col min="21" max="21" width="7" style="396" customWidth="1"/>
    <col min="22" max="22" width="5.5703125" style="396" customWidth="1"/>
    <col min="23" max="23" width="12.28515625" style="396" customWidth="1"/>
    <col min="24" max="24" width="0.85546875" style="396" customWidth="1"/>
    <col min="25" max="25" width="7" style="396" customWidth="1"/>
    <col min="26" max="26" width="5.5703125" style="396" customWidth="1"/>
    <col min="27" max="27" width="12.140625" style="396" customWidth="1"/>
    <col min="28" max="28" width="0.85546875" style="396" customWidth="1"/>
    <col min="29" max="29" width="6.42578125" style="396" customWidth="1"/>
    <col min="30" max="30" width="5.5703125" style="396" customWidth="1"/>
    <col min="31" max="31" width="12.140625" style="396" customWidth="1"/>
    <col min="32" max="32" width="1" style="396" customWidth="1"/>
    <col min="33" max="33" width="6.5703125" style="396" customWidth="1"/>
    <col min="34" max="34" width="5.5703125" style="396" customWidth="1"/>
    <col min="35" max="35" width="12.5703125" style="396" customWidth="1"/>
    <col min="36" max="36" width="0.7109375" style="396" customWidth="1"/>
    <col min="37" max="37" width="25.140625" style="396" customWidth="1"/>
    <col min="38" max="38" width="1.85546875" style="396" customWidth="1"/>
    <col min="39" max="39" width="3.140625" style="396" customWidth="1"/>
    <col min="40" max="40" width="1.28515625" style="396" customWidth="1"/>
    <col min="41" max="41" width="21.5703125" style="396" customWidth="1"/>
    <col min="42" max="42" width="1" style="396" customWidth="1"/>
    <col min="43" max="16384" width="9.140625" style="396"/>
  </cols>
  <sheetData>
    <row r="1" spans="1:43" ht="51.75" customHeight="1" thickBot="1" x14ac:dyDescent="0.25">
      <c r="A1" s="1216" t="s">
        <v>657</v>
      </c>
      <c r="B1" s="1217"/>
      <c r="C1" s="1217"/>
      <c r="D1" s="1217"/>
      <c r="E1" s="1217"/>
      <c r="F1" s="1217"/>
      <c r="G1" s="1217"/>
      <c r="H1" s="1217"/>
      <c r="I1" s="1217"/>
      <c r="J1" s="1217"/>
      <c r="K1" s="1217"/>
      <c r="L1" s="1217"/>
      <c r="M1" s="1217"/>
      <c r="N1" s="1217"/>
      <c r="O1" s="1217"/>
      <c r="P1" s="1217"/>
      <c r="Q1" s="1217"/>
      <c r="R1" s="1217"/>
      <c r="S1" s="1217"/>
      <c r="T1" s="1217"/>
      <c r="U1" s="1217"/>
      <c r="V1" s="1217"/>
      <c r="W1" s="1217"/>
      <c r="X1" s="1217"/>
      <c r="Y1" s="1217"/>
      <c r="Z1" s="1217"/>
      <c r="AA1" s="1217"/>
      <c r="AB1" s="1217"/>
      <c r="AC1" s="1217"/>
      <c r="AD1" s="1217"/>
      <c r="AE1" s="1217"/>
      <c r="AF1" s="1217"/>
      <c r="AG1" s="1217"/>
      <c r="AH1" s="1217"/>
      <c r="AI1" s="1217"/>
      <c r="AJ1" s="1217"/>
      <c r="AK1" s="1218"/>
      <c r="AL1" s="395"/>
      <c r="AO1" s="397"/>
    </row>
    <row r="2" spans="1:43" ht="3.75" customHeight="1" x14ac:dyDescent="0.25">
      <c r="A2" s="398"/>
      <c r="B2" s="398"/>
      <c r="R2" s="399"/>
      <c r="S2" s="399"/>
    </row>
    <row r="3" spans="1:43" ht="15.75" customHeight="1" x14ac:dyDescent="0.2">
      <c r="A3" s="1167" t="s">
        <v>652</v>
      </c>
      <c r="B3" s="1168"/>
      <c r="C3" s="1168"/>
      <c r="D3" s="1168"/>
      <c r="E3" s="1168"/>
      <c r="F3" s="1168"/>
      <c r="G3" s="1168"/>
      <c r="H3" s="1168"/>
      <c r="I3" s="1168"/>
      <c r="J3" s="1168"/>
      <c r="K3" s="1168"/>
      <c r="L3" s="1168"/>
      <c r="M3" s="1168"/>
      <c r="N3" s="1168"/>
      <c r="O3" s="1168"/>
      <c r="P3" s="1168"/>
      <c r="Q3" s="1168"/>
      <c r="R3" s="1168"/>
      <c r="S3" s="1168"/>
      <c r="T3" s="1168"/>
      <c r="U3" s="1168"/>
      <c r="V3" s="1168"/>
      <c r="W3" s="1168"/>
      <c r="X3" s="1168"/>
      <c r="Y3" s="1168"/>
      <c r="Z3" s="1168"/>
      <c r="AA3" s="1168"/>
      <c r="AB3" s="1168"/>
      <c r="AC3" s="1168"/>
      <c r="AD3" s="1168"/>
      <c r="AE3" s="1168"/>
      <c r="AF3" s="1168"/>
      <c r="AG3" s="1168"/>
      <c r="AH3" s="1168"/>
      <c r="AI3" s="1168"/>
      <c r="AJ3" s="1168"/>
      <c r="AK3" s="1169"/>
      <c r="AL3" s="401"/>
      <c r="AO3" s="397"/>
    </row>
    <row r="4" spans="1:43" ht="5.25" customHeight="1" x14ac:dyDescent="0.25">
      <c r="A4" s="398"/>
      <c r="B4" s="398"/>
      <c r="R4" s="399"/>
      <c r="S4" s="399"/>
      <c r="AO4" s="397"/>
    </row>
    <row r="5" spans="1:43" ht="15.75" customHeight="1" x14ac:dyDescent="0.2">
      <c r="A5" s="1147" t="s">
        <v>647</v>
      </c>
      <c r="B5" s="1148"/>
      <c r="C5" s="1148"/>
      <c r="D5" s="1148"/>
      <c r="E5" s="1148"/>
      <c r="F5" s="1148"/>
      <c r="G5" s="1148"/>
      <c r="H5" s="1148"/>
      <c r="I5" s="1148"/>
      <c r="J5" s="1148"/>
      <c r="K5" s="1148"/>
      <c r="L5" s="1148"/>
      <c r="M5" s="1148"/>
      <c r="N5" s="1148"/>
      <c r="O5" s="1148"/>
      <c r="R5" s="399"/>
      <c r="S5" s="399"/>
    </row>
    <row r="6" spans="1:43" ht="6.75" customHeight="1" thickBot="1" x14ac:dyDescent="0.3">
      <c r="A6" s="398"/>
      <c r="B6" s="398"/>
      <c r="R6" s="399"/>
      <c r="S6" s="399"/>
      <c r="AO6" s="397"/>
    </row>
    <row r="7" spans="1:43" ht="17.25" customHeight="1" thickBot="1" x14ac:dyDescent="0.25">
      <c r="B7" s="808" t="s">
        <v>585</v>
      </c>
      <c r="C7" s="1138"/>
      <c r="D7" s="1230"/>
      <c r="E7" s="1230"/>
      <c r="F7" s="1230"/>
      <c r="G7" s="1231"/>
      <c r="H7" s="402"/>
      <c r="I7" s="402"/>
      <c r="J7" s="402"/>
      <c r="K7" s="402"/>
      <c r="L7" s="402"/>
      <c r="N7" s="403"/>
      <c r="O7" s="403"/>
      <c r="AJ7" s="404"/>
      <c r="AK7" s="404"/>
      <c r="AO7" s="397"/>
    </row>
    <row r="8" spans="1:43" ht="15" customHeight="1" x14ac:dyDescent="0.2">
      <c r="B8" s="405" t="s">
        <v>1</v>
      </c>
      <c r="C8" s="1232"/>
      <c r="D8" s="1233"/>
      <c r="E8" s="1233"/>
      <c r="F8" s="1233"/>
      <c r="G8" s="1234"/>
      <c r="H8" s="402"/>
      <c r="I8" s="402"/>
      <c r="J8" s="402"/>
      <c r="K8" s="402"/>
      <c r="L8" s="402"/>
      <c r="N8" s="403"/>
      <c r="O8" s="403"/>
      <c r="Q8" s="1222" t="s">
        <v>219</v>
      </c>
      <c r="R8" s="1223"/>
      <c r="S8" s="1226"/>
      <c r="T8" s="1227"/>
      <c r="AJ8" s="404"/>
      <c r="AK8" s="404"/>
    </row>
    <row r="9" spans="1:43" ht="15" customHeight="1" thickBot="1" x14ac:dyDescent="0.3">
      <c r="B9" s="809" t="s">
        <v>2</v>
      </c>
      <c r="C9" s="1239"/>
      <c r="D9" s="1240"/>
      <c r="E9" s="1240"/>
      <c r="F9" s="1240"/>
      <c r="G9" s="1241"/>
      <c r="H9" s="402"/>
      <c r="I9" s="402"/>
      <c r="J9" s="402"/>
      <c r="K9" s="402"/>
      <c r="L9" s="402"/>
      <c r="N9" s="403"/>
      <c r="O9" s="403"/>
      <c r="Q9" s="1224" t="s">
        <v>218</v>
      </c>
      <c r="R9" s="1225"/>
      <c r="S9" s="1228">
        <f>AK245</f>
        <v>0</v>
      </c>
      <c r="T9" s="1229"/>
      <c r="AJ9" s="404"/>
      <c r="AK9" s="404"/>
      <c r="AO9" s="806"/>
    </row>
    <row r="10" spans="1:43" ht="15" customHeight="1" x14ac:dyDescent="0.2">
      <c r="B10" s="1255" t="s">
        <v>3</v>
      </c>
      <c r="C10" s="1249"/>
      <c r="D10" s="1250"/>
      <c r="E10" s="1250"/>
      <c r="F10" s="1250"/>
      <c r="G10" s="1139"/>
      <c r="H10" s="402"/>
      <c r="I10" s="402"/>
      <c r="J10" s="402"/>
      <c r="K10" s="402"/>
      <c r="L10" s="402"/>
      <c r="N10" s="403"/>
      <c r="O10" s="403"/>
      <c r="AJ10" s="404"/>
      <c r="AK10" s="404"/>
      <c r="AO10" s="806"/>
    </row>
    <row r="11" spans="1:43" ht="12" customHeight="1" x14ac:dyDescent="0.2">
      <c r="B11" s="1256"/>
      <c r="C11" s="1251"/>
      <c r="D11" s="1252"/>
      <c r="E11" s="1252"/>
      <c r="F11" s="1252"/>
      <c r="G11" s="1140"/>
      <c r="H11" s="407"/>
      <c r="I11" s="407"/>
      <c r="J11" s="407"/>
      <c r="K11" s="407"/>
      <c r="L11" s="407"/>
      <c r="N11" s="403"/>
      <c r="O11" s="403"/>
      <c r="Q11" s="399"/>
      <c r="R11" s="399"/>
      <c r="S11" s="399"/>
      <c r="AJ11" s="408"/>
      <c r="AK11" s="408"/>
      <c r="AL11" s="404"/>
      <c r="AO11" s="1245"/>
    </row>
    <row r="12" spans="1:43" ht="15" customHeight="1" x14ac:dyDescent="0.25">
      <c r="B12" s="810" t="s">
        <v>4</v>
      </c>
      <c r="C12" s="1239"/>
      <c r="D12" s="1240"/>
      <c r="E12" s="1240"/>
      <c r="F12" s="1240"/>
      <c r="G12" s="1241"/>
      <c r="H12" s="409"/>
      <c r="I12" s="409"/>
      <c r="J12" s="409"/>
      <c r="K12" s="409"/>
      <c r="L12" s="409"/>
      <c r="N12" s="410"/>
      <c r="O12" s="410"/>
      <c r="V12" s="396" t="s">
        <v>7</v>
      </c>
      <c r="Y12" s="411"/>
      <c r="AE12" s="396" t="s">
        <v>7</v>
      </c>
      <c r="AK12" s="412"/>
      <c r="AL12" s="404"/>
      <c r="AO12" s="1245"/>
    </row>
    <row r="13" spans="1:43" ht="15.75" customHeight="1" thickBot="1" x14ac:dyDescent="0.25">
      <c r="A13" s="413"/>
      <c r="B13" s="414" t="s">
        <v>5</v>
      </c>
      <c r="C13" s="1235"/>
      <c r="D13" s="1236"/>
      <c r="E13" s="1236"/>
      <c r="F13" s="1236"/>
      <c r="G13" s="1237"/>
      <c r="H13" s="415"/>
      <c r="I13" s="415"/>
      <c r="J13" s="415"/>
      <c r="K13" s="415"/>
      <c r="L13" s="415"/>
      <c r="N13" s="410"/>
      <c r="O13" s="410"/>
      <c r="Q13" s="399"/>
      <c r="R13" s="399"/>
      <c r="S13" s="399"/>
      <c r="AK13" s="412"/>
      <c r="AL13" s="408"/>
      <c r="AO13" s="1245"/>
    </row>
    <row r="14" spans="1:43" ht="16.5" customHeight="1" thickBot="1" x14ac:dyDescent="0.25">
      <c r="B14" s="811" t="s">
        <v>6</v>
      </c>
      <c r="C14" s="1144"/>
      <c r="D14" s="1253"/>
      <c r="E14" s="1253"/>
      <c r="F14" s="1253"/>
      <c r="G14" s="1254"/>
      <c r="Q14" s="1171" t="s">
        <v>8</v>
      </c>
      <c r="R14" s="1172"/>
      <c r="S14" s="1173"/>
      <c r="U14" s="1171" t="s">
        <v>8</v>
      </c>
      <c r="V14" s="1172"/>
      <c r="W14" s="1173"/>
      <c r="Y14" s="1171" t="s">
        <v>8</v>
      </c>
      <c r="Z14" s="1172"/>
      <c r="AA14" s="1173"/>
      <c r="AC14" s="1171" t="s">
        <v>8</v>
      </c>
      <c r="AD14" s="1172"/>
      <c r="AE14" s="1173"/>
      <c r="AF14" s="797"/>
      <c r="AG14" s="1171" t="s">
        <v>8</v>
      </c>
      <c r="AH14" s="1172"/>
      <c r="AI14" s="1173"/>
      <c r="AO14" s="1245"/>
    </row>
    <row r="15" spans="1:43" s="416" customFormat="1" ht="15.75" customHeight="1" thickBot="1" x14ac:dyDescent="0.25">
      <c r="Q15" s="417" t="s">
        <v>10</v>
      </c>
      <c r="R15" s="418"/>
      <c r="S15" s="419" t="s">
        <v>11</v>
      </c>
      <c r="T15" s="420"/>
      <c r="U15" s="791" t="s">
        <v>10</v>
      </c>
      <c r="V15" s="792"/>
      <c r="W15" s="793" t="s">
        <v>12</v>
      </c>
      <c r="X15" s="420"/>
      <c r="Y15" s="794" t="s">
        <v>10</v>
      </c>
      <c r="Z15" s="795"/>
      <c r="AA15" s="796" t="s">
        <v>13</v>
      </c>
      <c r="AB15" s="420"/>
      <c r="AC15" s="791" t="s">
        <v>10</v>
      </c>
      <c r="AD15" s="792"/>
      <c r="AE15" s="793" t="s">
        <v>14</v>
      </c>
      <c r="AF15" s="798"/>
      <c r="AG15" s="417" t="s">
        <v>10</v>
      </c>
      <c r="AH15" s="418"/>
      <c r="AI15" s="419" t="s">
        <v>15</v>
      </c>
      <c r="AJ15" s="420"/>
      <c r="AL15" s="420"/>
      <c r="AN15" s="396"/>
      <c r="AO15" s="423"/>
      <c r="AP15" s="396"/>
    </row>
    <row r="16" spans="1:43" s="416" customFormat="1" ht="5.25" customHeight="1" thickBot="1" x14ac:dyDescent="0.25">
      <c r="Q16" s="420"/>
      <c r="R16" s="420"/>
      <c r="S16" s="420"/>
      <c r="T16" s="420"/>
      <c r="U16" s="420"/>
      <c r="V16" s="420"/>
      <c r="W16" s="420"/>
      <c r="X16" s="420"/>
      <c r="Y16" s="420"/>
      <c r="Z16" s="420"/>
      <c r="AA16" s="420"/>
      <c r="AB16" s="420"/>
      <c r="AC16" s="420"/>
      <c r="AD16" s="420"/>
      <c r="AE16" s="420"/>
      <c r="AF16" s="420"/>
      <c r="AG16" s="420"/>
      <c r="AH16" s="420"/>
      <c r="AI16" s="420"/>
      <c r="AJ16" s="420"/>
      <c r="AK16" s="420"/>
      <c r="AL16" s="420"/>
      <c r="AM16" s="396"/>
      <c r="AN16" s="400"/>
      <c r="AO16" s="807"/>
      <c r="AP16" s="805"/>
      <c r="AQ16" s="396"/>
    </row>
    <row r="17" spans="1:42" s="416" customFormat="1" ht="14.25" customHeight="1" thickBot="1" x14ac:dyDescent="0.25">
      <c r="A17" s="1174" t="s">
        <v>651</v>
      </c>
      <c r="B17" s="1175"/>
      <c r="C17" s="1175"/>
      <c r="D17" s="1175"/>
      <c r="E17" s="1175"/>
      <c r="F17" s="1175"/>
      <c r="G17" s="1175"/>
      <c r="H17" s="1175"/>
      <c r="I17" s="1175"/>
      <c r="J17" s="1175"/>
      <c r="K17" s="1175"/>
      <c r="L17" s="1175"/>
      <c r="M17" s="1175"/>
      <c r="N17" s="424" t="s">
        <v>9</v>
      </c>
      <c r="O17" s="1178" t="s">
        <v>29</v>
      </c>
      <c r="P17" s="1178"/>
      <c r="Q17" s="425"/>
      <c r="R17" s="425"/>
      <c r="S17" s="426"/>
      <c r="T17" s="420"/>
      <c r="U17" s="420"/>
      <c r="V17" s="420"/>
      <c r="W17" s="420"/>
      <c r="X17" s="420"/>
      <c r="Y17" s="420"/>
      <c r="Z17" s="420"/>
      <c r="AA17" s="420"/>
      <c r="AB17" s="420"/>
      <c r="AC17" s="420"/>
      <c r="AD17" s="420"/>
      <c r="AE17" s="420"/>
      <c r="AF17" s="420"/>
      <c r="AG17" s="420"/>
      <c r="AH17" s="420"/>
      <c r="AI17" s="420"/>
      <c r="AJ17" s="420"/>
      <c r="AK17" s="420"/>
      <c r="AL17" s="420"/>
      <c r="AN17" s="422"/>
      <c r="AO17" s="1246" t="s">
        <v>0</v>
      </c>
      <c r="AP17" s="422"/>
    </row>
    <row r="18" spans="1:42" s="416" customFormat="1" ht="5.25" customHeight="1" thickBot="1" x14ac:dyDescent="0.25">
      <c r="A18" s="427"/>
      <c r="B18" s="427"/>
      <c r="C18" s="427"/>
      <c r="D18" s="427"/>
      <c r="E18" s="427"/>
      <c r="F18" s="427"/>
      <c r="G18" s="427"/>
      <c r="H18" s="427"/>
      <c r="I18" s="427"/>
      <c r="J18" s="427"/>
      <c r="K18" s="427"/>
      <c r="L18" s="427"/>
      <c r="M18" s="427"/>
      <c r="N18" s="428"/>
      <c r="O18" s="429"/>
      <c r="P18" s="429"/>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N18" s="422"/>
      <c r="AO18" s="1246"/>
      <c r="AP18" s="422"/>
    </row>
    <row r="19" spans="1:42" ht="15.75" customHeight="1" thickBot="1" x14ac:dyDescent="0.25">
      <c r="A19" s="1177" t="s">
        <v>655</v>
      </c>
      <c r="B19" s="1177"/>
      <c r="C19" s="1177"/>
      <c r="D19" s="1177"/>
      <c r="E19" s="1177"/>
      <c r="F19" s="1177"/>
      <c r="G19" s="1177"/>
      <c r="H19" s="1177"/>
      <c r="I19" s="1177"/>
      <c r="J19" s="1177"/>
      <c r="K19" s="1177"/>
      <c r="L19" s="1177"/>
      <c r="M19" s="1177"/>
      <c r="N19" s="1177"/>
      <c r="O19" s="1177"/>
      <c r="P19" s="430"/>
      <c r="Q19" s="430"/>
      <c r="R19" s="430"/>
      <c r="S19" s="430"/>
      <c r="T19" s="430"/>
      <c r="U19" s="430"/>
      <c r="V19" s="430"/>
      <c r="W19" s="430"/>
      <c r="X19" s="430"/>
      <c r="Y19" s="430"/>
      <c r="Z19" s="430"/>
      <c r="AA19" s="430"/>
      <c r="AB19" s="430"/>
      <c r="AC19" s="430"/>
      <c r="AD19" s="430"/>
      <c r="AE19" s="430"/>
      <c r="AF19" s="430"/>
      <c r="AG19" s="430"/>
      <c r="AH19" s="430"/>
      <c r="AI19" s="430"/>
      <c r="AJ19" s="430"/>
      <c r="AK19" s="421" t="s">
        <v>102</v>
      </c>
      <c r="AL19" s="430"/>
      <c r="AN19" s="400"/>
      <c r="AO19" s="1246"/>
      <c r="AP19" s="400"/>
    </row>
    <row r="20" spans="1:42" ht="12" customHeight="1" x14ac:dyDescent="0.2">
      <c r="A20" s="427"/>
      <c r="B20" s="432" t="s">
        <v>17</v>
      </c>
      <c r="C20" s="433" t="s">
        <v>18</v>
      </c>
      <c r="D20" s="1181" t="s">
        <v>645</v>
      </c>
      <c r="E20" s="1181"/>
      <c r="F20" s="1181"/>
      <c r="G20" s="1181"/>
      <c r="H20" s="1181"/>
      <c r="I20" s="1181"/>
      <c r="J20" s="1181"/>
      <c r="K20" s="1181"/>
      <c r="L20" s="1181"/>
      <c r="M20" s="1181"/>
      <c r="N20" s="1181"/>
      <c r="O20" s="1181"/>
      <c r="P20" s="430"/>
      <c r="Q20" s="430"/>
      <c r="R20" s="430"/>
      <c r="S20" s="430"/>
      <c r="T20" s="430"/>
      <c r="U20" s="430"/>
      <c r="V20" s="430"/>
      <c r="W20" s="430"/>
      <c r="X20" s="430"/>
      <c r="Y20" s="430"/>
      <c r="Z20" s="430"/>
      <c r="AA20" s="430"/>
      <c r="AB20" s="430"/>
      <c r="AC20" s="430"/>
      <c r="AD20" s="430"/>
      <c r="AE20" s="430"/>
      <c r="AF20" s="430"/>
      <c r="AG20" s="430"/>
      <c r="AH20" s="430"/>
      <c r="AI20" s="430"/>
      <c r="AJ20" s="430"/>
      <c r="AK20" s="430"/>
      <c r="AL20" s="430"/>
      <c r="AN20" s="400"/>
      <c r="AO20" s="1247" t="s">
        <v>615</v>
      </c>
      <c r="AP20" s="400"/>
    </row>
    <row r="21" spans="1:42" ht="15" customHeight="1" x14ac:dyDescent="0.2">
      <c r="B21" s="434" t="s">
        <v>199</v>
      </c>
      <c r="C21" s="435">
        <f>C8</f>
        <v>0</v>
      </c>
      <c r="D21" s="1153" t="s">
        <v>588</v>
      </c>
      <c r="E21" s="1153"/>
      <c r="F21" s="1153"/>
      <c r="G21" s="1153"/>
      <c r="H21" s="1153"/>
      <c r="I21" s="1153"/>
      <c r="J21" s="1153"/>
      <c r="K21" s="1153"/>
      <c r="L21" s="1153"/>
      <c r="M21" s="1153"/>
      <c r="N21" s="437">
        <v>0</v>
      </c>
      <c r="O21" s="438">
        <f>SUM(N21/9)</f>
        <v>0</v>
      </c>
      <c r="Q21" s="439">
        <v>0</v>
      </c>
      <c r="R21" s="440" t="s">
        <v>20</v>
      </c>
      <c r="S21" s="441">
        <f>O21*Q21</f>
        <v>0</v>
      </c>
      <c r="T21" s="438"/>
      <c r="U21" s="442">
        <v>0</v>
      </c>
      <c r="V21" s="443" t="s">
        <v>20</v>
      </c>
      <c r="W21" s="444">
        <f>O21*U21*1.05</f>
        <v>0</v>
      </c>
      <c r="X21" s="438"/>
      <c r="Y21" s="445">
        <v>0</v>
      </c>
      <c r="Z21" s="446" t="s">
        <v>20</v>
      </c>
      <c r="AA21" s="447">
        <f>O21*Y21*1.05*1.05</f>
        <v>0</v>
      </c>
      <c r="AB21" s="438"/>
      <c r="AC21" s="442">
        <v>0</v>
      </c>
      <c r="AD21" s="443" t="s">
        <v>20</v>
      </c>
      <c r="AE21" s="444">
        <f>O21*AC21*1.05*1.05*1.05</f>
        <v>0</v>
      </c>
      <c r="AF21" s="438"/>
      <c r="AG21" s="439">
        <v>0</v>
      </c>
      <c r="AH21" s="440" t="s">
        <v>20</v>
      </c>
      <c r="AI21" s="441">
        <f>O21*AG21*1.05*1.05*1.05*1.05</f>
        <v>0</v>
      </c>
      <c r="AK21" s="448">
        <f>S21+W21+AA21+AE21+AI21</f>
        <v>0</v>
      </c>
      <c r="AL21" s="438"/>
      <c r="AN21" s="400"/>
      <c r="AO21" s="1247"/>
      <c r="AP21" s="400"/>
    </row>
    <row r="22" spans="1:42" x14ac:dyDescent="0.2">
      <c r="B22" s="434" t="str">
        <f>B21</f>
        <v>PI:</v>
      </c>
      <c r="C22" s="435">
        <f>C21</f>
        <v>0</v>
      </c>
      <c r="D22" s="1153" t="s">
        <v>589</v>
      </c>
      <c r="E22" s="1153"/>
      <c r="F22" s="1153"/>
      <c r="G22" s="1153"/>
      <c r="H22" s="1153"/>
      <c r="I22" s="1153"/>
      <c r="J22" s="1153"/>
      <c r="K22" s="1153"/>
      <c r="L22" s="1153"/>
      <c r="M22" s="1153"/>
      <c r="N22" s="437">
        <v>0</v>
      </c>
      <c r="O22" s="438">
        <f>SUM(N22/9)</f>
        <v>0</v>
      </c>
      <c r="Q22" s="439">
        <v>0</v>
      </c>
      <c r="R22" s="440" t="s">
        <v>20</v>
      </c>
      <c r="S22" s="441">
        <f>O22*Q22</f>
        <v>0</v>
      </c>
      <c r="T22" s="438"/>
      <c r="U22" s="442">
        <v>0</v>
      </c>
      <c r="V22" s="443" t="s">
        <v>20</v>
      </c>
      <c r="W22" s="444">
        <f>O22*U22*1.05</f>
        <v>0</v>
      </c>
      <c r="X22" s="438"/>
      <c r="Y22" s="445">
        <v>0</v>
      </c>
      <c r="Z22" s="446" t="s">
        <v>20</v>
      </c>
      <c r="AA22" s="447">
        <f>O22*Y22*1.05*1.05</f>
        <v>0</v>
      </c>
      <c r="AB22" s="438"/>
      <c r="AC22" s="442">
        <v>0</v>
      </c>
      <c r="AD22" s="443" t="s">
        <v>20</v>
      </c>
      <c r="AE22" s="444">
        <f>O22*AC22*1.05*1.05*1.05</f>
        <v>0</v>
      </c>
      <c r="AF22" s="438"/>
      <c r="AG22" s="439">
        <v>0</v>
      </c>
      <c r="AH22" s="440" t="s">
        <v>20</v>
      </c>
      <c r="AI22" s="441">
        <f>O22*AG22*1.05*1.05*1.05*1.05</f>
        <v>0</v>
      </c>
      <c r="AK22" s="448">
        <f>S22+W22+AA22+AE22+AI22</f>
        <v>0</v>
      </c>
      <c r="AL22" s="438"/>
      <c r="AN22" s="400"/>
      <c r="AO22" s="1247"/>
      <c r="AP22" s="400"/>
    </row>
    <row r="23" spans="1:42" ht="6.75" customHeight="1" thickBot="1" x14ac:dyDescent="0.25">
      <c r="B23" s="450"/>
      <c r="C23" s="451"/>
      <c r="D23" s="436"/>
      <c r="E23" s="436"/>
      <c r="F23" s="436"/>
      <c r="G23" s="436"/>
      <c r="H23" s="436"/>
      <c r="I23" s="436"/>
      <c r="J23" s="436"/>
      <c r="K23" s="436"/>
      <c r="L23" s="436"/>
      <c r="M23" s="436"/>
      <c r="N23" s="437"/>
      <c r="O23" s="438"/>
      <c r="Q23" s="452"/>
      <c r="S23" s="438"/>
      <c r="T23" s="438"/>
      <c r="U23" s="452"/>
      <c r="W23" s="438"/>
      <c r="X23" s="438"/>
      <c r="Y23" s="452"/>
      <c r="AA23" s="438"/>
      <c r="AB23" s="438"/>
      <c r="AC23" s="452"/>
      <c r="AE23" s="438"/>
      <c r="AF23" s="438"/>
      <c r="AG23" s="452"/>
      <c r="AI23" s="438"/>
      <c r="AK23" s="438"/>
      <c r="AL23" s="438"/>
      <c r="AN23" s="400"/>
      <c r="AO23" s="1248"/>
      <c r="AP23" s="400"/>
    </row>
    <row r="24" spans="1:42" ht="6" customHeight="1" x14ac:dyDescent="0.2">
      <c r="A24" s="454"/>
      <c r="B24" s="455"/>
      <c r="C24" s="456"/>
      <c r="D24" s="457"/>
      <c r="E24" s="458"/>
      <c r="F24" s="459"/>
      <c r="G24" s="459"/>
      <c r="H24" s="459"/>
      <c r="I24" s="459"/>
      <c r="J24" s="459"/>
      <c r="K24" s="458"/>
      <c r="L24" s="457"/>
      <c r="M24" s="1257" t="s">
        <v>42</v>
      </c>
      <c r="N24" s="460"/>
      <c r="O24" s="461"/>
      <c r="P24" s="462"/>
      <c r="Q24" s="463"/>
      <c r="R24" s="464"/>
      <c r="S24" s="461"/>
      <c r="T24" s="465"/>
      <c r="U24" s="463"/>
      <c r="V24" s="464"/>
      <c r="W24" s="461"/>
      <c r="X24" s="465"/>
      <c r="Y24" s="463"/>
      <c r="Z24" s="464"/>
      <c r="AA24" s="461"/>
      <c r="AB24" s="465"/>
      <c r="AC24" s="463"/>
      <c r="AD24" s="464"/>
      <c r="AE24" s="461"/>
      <c r="AF24" s="465"/>
      <c r="AG24" s="463"/>
      <c r="AH24" s="464"/>
      <c r="AI24" s="461"/>
      <c r="AJ24" s="462"/>
      <c r="AK24" s="466"/>
      <c r="AL24" s="438"/>
      <c r="AN24" s="400"/>
      <c r="AO24" s="803"/>
      <c r="AP24" s="400"/>
    </row>
    <row r="25" spans="1:42" ht="14.25" hidden="1" customHeight="1" x14ac:dyDescent="0.2">
      <c r="A25" s="467"/>
      <c r="B25" s="468"/>
      <c r="C25" s="469"/>
      <c r="D25" s="470"/>
      <c r="E25" s="471"/>
      <c r="F25" s="1180"/>
      <c r="G25" s="1180"/>
      <c r="H25" s="1180"/>
      <c r="I25" s="1180"/>
      <c r="J25" s="1180"/>
      <c r="K25" s="471"/>
      <c r="L25" s="470"/>
      <c r="M25" s="1258"/>
      <c r="N25" s="473"/>
      <c r="O25" s="474"/>
      <c r="Q25" s="475"/>
      <c r="R25" s="476"/>
      <c r="S25" s="474"/>
      <c r="T25" s="438"/>
      <c r="U25" s="475"/>
      <c r="V25" s="476"/>
      <c r="W25" s="474"/>
      <c r="X25" s="438"/>
      <c r="Y25" s="475"/>
      <c r="Z25" s="476"/>
      <c r="AA25" s="474"/>
      <c r="AB25" s="438"/>
      <c r="AC25" s="475"/>
      <c r="AD25" s="476"/>
      <c r="AE25" s="474"/>
      <c r="AF25" s="438"/>
      <c r="AG25" s="475"/>
      <c r="AH25" s="476"/>
      <c r="AI25" s="474"/>
      <c r="AK25" s="477"/>
      <c r="AL25" s="438"/>
      <c r="AN25" s="400"/>
      <c r="AO25" s="449"/>
      <c r="AP25" s="400"/>
    </row>
    <row r="26" spans="1:42" ht="15.75" customHeight="1" x14ac:dyDescent="0.2">
      <c r="A26" s="478" t="s">
        <v>21</v>
      </c>
      <c r="B26" s="790" t="s">
        <v>19</v>
      </c>
      <c r="C26" s="479">
        <f>C8</f>
        <v>0</v>
      </c>
      <c r="D26" s="1170" t="s">
        <v>590</v>
      </c>
      <c r="E26" s="1170"/>
      <c r="F26" s="1170"/>
      <c r="G26" s="480"/>
      <c r="H26" s="1179" t="s">
        <v>191</v>
      </c>
      <c r="I26" s="1179"/>
      <c r="J26" s="1179"/>
      <c r="K26" s="481"/>
      <c r="L26" s="481"/>
      <c r="M26" s="1258"/>
      <c r="N26" s="473">
        <v>0</v>
      </c>
      <c r="O26" s="482">
        <f>SUM(N26/12)</f>
        <v>0</v>
      </c>
      <c r="P26" s="483"/>
      <c r="Q26" s="484">
        <v>0</v>
      </c>
      <c r="R26" s="485" t="s">
        <v>20</v>
      </c>
      <c r="S26" s="482">
        <f>O26*Q26</f>
        <v>0</v>
      </c>
      <c r="T26" s="486"/>
      <c r="U26" s="484">
        <v>0</v>
      </c>
      <c r="V26" s="485" t="s">
        <v>20</v>
      </c>
      <c r="W26" s="482">
        <f>O26*U26*1.05</f>
        <v>0</v>
      </c>
      <c r="X26" s="486"/>
      <c r="Y26" s="484">
        <v>0</v>
      </c>
      <c r="Z26" s="485" t="s">
        <v>20</v>
      </c>
      <c r="AA26" s="482">
        <f>O26*Y26*1.05*1.05</f>
        <v>0</v>
      </c>
      <c r="AB26" s="486"/>
      <c r="AC26" s="484">
        <v>0</v>
      </c>
      <c r="AD26" s="485" t="s">
        <v>20</v>
      </c>
      <c r="AE26" s="482">
        <f>O26*AC26*1.05*1.05*1.5</f>
        <v>0</v>
      </c>
      <c r="AF26" s="486"/>
      <c r="AG26" s="484">
        <v>0</v>
      </c>
      <c r="AH26" s="485" t="s">
        <v>20</v>
      </c>
      <c r="AI26" s="474">
        <f>O26*AG26*1.05*1.05*1.05*1.05</f>
        <v>0</v>
      </c>
      <c r="AJ26" s="483"/>
      <c r="AK26" s="487">
        <f>S26+W26+AA26+AE26+AI26</f>
        <v>0</v>
      </c>
      <c r="AL26" s="486"/>
      <c r="AN26" s="400"/>
      <c r="AO26" s="488">
        <f>'COST MATCH BUDGET'!AK30</f>
        <v>0</v>
      </c>
      <c r="AP26" s="400"/>
    </row>
    <row r="27" spans="1:42" ht="3" customHeight="1" x14ac:dyDescent="0.2">
      <c r="A27" s="489"/>
      <c r="B27" s="435"/>
      <c r="C27" s="490"/>
      <c r="F27" s="491"/>
      <c r="G27" s="491"/>
      <c r="H27" s="544"/>
      <c r="I27" s="544"/>
      <c r="J27" s="492"/>
      <c r="K27" s="492"/>
      <c r="L27" s="492"/>
      <c r="M27" s="493"/>
      <c r="N27" s="437"/>
      <c r="O27" s="486"/>
      <c r="P27" s="483"/>
      <c r="Q27" s="494"/>
      <c r="R27" s="483"/>
      <c r="S27" s="486"/>
      <c r="T27" s="486"/>
      <c r="U27" s="494"/>
      <c r="V27" s="483"/>
      <c r="W27" s="486"/>
      <c r="X27" s="486"/>
      <c r="Y27" s="494"/>
      <c r="Z27" s="483"/>
      <c r="AA27" s="486"/>
      <c r="AB27" s="486"/>
      <c r="AC27" s="494"/>
      <c r="AD27" s="483"/>
      <c r="AE27" s="486"/>
      <c r="AF27" s="486"/>
      <c r="AG27" s="494"/>
      <c r="AH27" s="483"/>
      <c r="AI27" s="486"/>
      <c r="AJ27" s="483"/>
      <c r="AK27" s="495"/>
      <c r="AL27" s="486"/>
      <c r="AN27" s="400"/>
      <c r="AO27" s="496"/>
      <c r="AP27" s="400"/>
    </row>
    <row r="28" spans="1:42" ht="15.75" customHeight="1" x14ac:dyDescent="0.2">
      <c r="A28" s="478"/>
      <c r="B28" s="790" t="str">
        <f>B26</f>
        <v>PI/PD:</v>
      </c>
      <c r="C28" s="479">
        <f>C26</f>
        <v>0</v>
      </c>
      <c r="D28" s="1170" t="s">
        <v>591</v>
      </c>
      <c r="E28" s="1170"/>
      <c r="F28" s="1170"/>
      <c r="G28" s="497"/>
      <c r="H28" s="1182"/>
      <c r="I28" s="1182"/>
      <c r="J28" s="1182"/>
      <c r="K28" s="498"/>
      <c r="L28" s="498"/>
      <c r="M28" s="499" t="s">
        <v>23</v>
      </c>
      <c r="N28" s="473">
        <v>0</v>
      </c>
      <c r="O28" s="474">
        <f>SUM(N28/12)</f>
        <v>0</v>
      </c>
      <c r="Q28" s="475">
        <v>0</v>
      </c>
      <c r="R28" s="476" t="s">
        <v>20</v>
      </c>
      <c r="S28" s="474">
        <f>O28*Q28</f>
        <v>0</v>
      </c>
      <c r="T28" s="438"/>
      <c r="U28" s="475">
        <v>0</v>
      </c>
      <c r="V28" s="476" t="s">
        <v>20</v>
      </c>
      <c r="W28" s="474">
        <f>O28*U28*1.05</f>
        <v>0</v>
      </c>
      <c r="X28" s="438"/>
      <c r="Y28" s="475">
        <v>0</v>
      </c>
      <c r="Z28" s="476" t="s">
        <v>20</v>
      </c>
      <c r="AA28" s="474">
        <f>O28*Y28*1.05*1.05</f>
        <v>0</v>
      </c>
      <c r="AB28" s="438"/>
      <c r="AC28" s="475">
        <v>0</v>
      </c>
      <c r="AD28" s="476" t="s">
        <v>20</v>
      </c>
      <c r="AE28" s="482">
        <f>O28*AC28*1.05*1.05*1.5</f>
        <v>0</v>
      </c>
      <c r="AF28" s="438"/>
      <c r="AG28" s="475">
        <v>0</v>
      </c>
      <c r="AH28" s="476" t="s">
        <v>20</v>
      </c>
      <c r="AI28" s="474">
        <f>O28*AG28*1.05*1.05*1.05*1.05</f>
        <v>0</v>
      </c>
      <c r="AK28" s="477">
        <f>S28+W28+AA28+AE28+AI28</f>
        <v>0</v>
      </c>
      <c r="AL28" s="438"/>
      <c r="AN28" s="400"/>
      <c r="AO28" s="449">
        <f>'COST MATCH BUDGET'!AK32</f>
        <v>0</v>
      </c>
      <c r="AP28" s="400"/>
    </row>
    <row r="29" spans="1:42" ht="3.75" customHeight="1" x14ac:dyDescent="0.2">
      <c r="A29" s="489"/>
      <c r="B29" s="435"/>
      <c r="G29" s="500"/>
      <c r="H29" s="500"/>
      <c r="I29" s="500"/>
      <c r="J29" s="500"/>
      <c r="K29" s="501"/>
      <c r="L29" s="501"/>
      <c r="M29" s="493"/>
      <c r="N29" s="437"/>
      <c r="O29" s="438"/>
      <c r="Q29" s="452"/>
      <c r="S29" s="438"/>
      <c r="T29" s="438"/>
      <c r="U29" s="452"/>
      <c r="W29" s="438"/>
      <c r="X29" s="438"/>
      <c r="Y29" s="452"/>
      <c r="AA29" s="438"/>
      <c r="AB29" s="438"/>
      <c r="AC29" s="452"/>
      <c r="AE29" s="438"/>
      <c r="AF29" s="438"/>
      <c r="AG29" s="452"/>
      <c r="AI29" s="438"/>
      <c r="AK29" s="502"/>
      <c r="AL29" s="438"/>
      <c r="AN29" s="400"/>
      <c r="AO29" s="453"/>
      <c r="AP29" s="400"/>
    </row>
    <row r="30" spans="1:42" ht="14.25" customHeight="1" x14ac:dyDescent="0.2">
      <c r="A30" s="503" t="s">
        <v>21</v>
      </c>
      <c r="B30" s="617" t="s">
        <v>19</v>
      </c>
      <c r="C30" s="504">
        <f>C8</f>
        <v>0</v>
      </c>
      <c r="D30" s="1184" t="s">
        <v>592</v>
      </c>
      <c r="E30" s="1184"/>
      <c r="F30" s="1184"/>
      <c r="G30" s="505"/>
      <c r="H30" s="1220" t="s">
        <v>191</v>
      </c>
      <c r="I30" s="1220"/>
      <c r="J30" s="1220"/>
      <c r="K30" s="506"/>
      <c r="L30" s="506"/>
      <c r="M30" s="507" t="s">
        <v>23</v>
      </c>
      <c r="N30" s="508">
        <v>0</v>
      </c>
      <c r="O30" s="448">
        <f>SUM(N30/12)</f>
        <v>0</v>
      </c>
      <c r="Q30" s="509">
        <v>0</v>
      </c>
      <c r="R30" s="506" t="s">
        <v>20</v>
      </c>
      <c r="S30" s="448">
        <f>O30*Q30</f>
        <v>0</v>
      </c>
      <c r="T30" s="438"/>
      <c r="U30" s="509">
        <v>0</v>
      </c>
      <c r="V30" s="506" t="s">
        <v>20</v>
      </c>
      <c r="W30" s="448">
        <f>O30*U30*1.05</f>
        <v>0</v>
      </c>
      <c r="X30" s="438"/>
      <c r="Y30" s="509">
        <v>0</v>
      </c>
      <c r="Z30" s="506" t="s">
        <v>20</v>
      </c>
      <c r="AA30" s="448">
        <f>O30*Y30*1.05*1.05</f>
        <v>0</v>
      </c>
      <c r="AB30" s="438"/>
      <c r="AC30" s="509">
        <v>0</v>
      </c>
      <c r="AD30" s="506" t="s">
        <v>20</v>
      </c>
      <c r="AE30" s="510">
        <f>O30*AC30*1.05*1.05*1.05</f>
        <v>0</v>
      </c>
      <c r="AF30" s="438"/>
      <c r="AG30" s="509">
        <v>0</v>
      </c>
      <c r="AH30" s="506" t="s">
        <v>20</v>
      </c>
      <c r="AI30" s="448">
        <f>O30*AG30*1.05*1.05*1.05*1.05</f>
        <v>0</v>
      </c>
      <c r="AK30" s="511">
        <f>S30+W30+AA30+AE30+AI30</f>
        <v>0</v>
      </c>
      <c r="AL30" s="438"/>
      <c r="AN30" s="400"/>
      <c r="AO30" s="449">
        <f>'COST MATCH BUDGET'!AK33</f>
        <v>0</v>
      </c>
      <c r="AP30" s="400"/>
    </row>
    <row r="31" spans="1:42" ht="3.75" customHeight="1" thickBot="1" x14ac:dyDescent="0.25">
      <c r="A31" s="512"/>
      <c r="B31" s="513"/>
      <c r="C31" s="514"/>
      <c r="D31" s="514"/>
      <c r="E31" s="514"/>
      <c r="F31" s="514"/>
      <c r="G31" s="514"/>
      <c r="H31" s="514"/>
      <c r="I31" s="514"/>
      <c r="J31" s="514"/>
      <c r="K31" s="514"/>
      <c r="L31" s="514"/>
      <c r="M31" s="514"/>
      <c r="N31" s="515"/>
      <c r="O31" s="516"/>
      <c r="P31" s="517"/>
      <c r="Q31" s="518"/>
      <c r="R31" s="514"/>
      <c r="S31" s="516"/>
      <c r="T31" s="519"/>
      <c r="U31" s="518"/>
      <c r="V31" s="514"/>
      <c r="W31" s="516"/>
      <c r="X31" s="519"/>
      <c r="Y31" s="518"/>
      <c r="Z31" s="514"/>
      <c r="AA31" s="516"/>
      <c r="AB31" s="519"/>
      <c r="AC31" s="518"/>
      <c r="AD31" s="514"/>
      <c r="AE31" s="516"/>
      <c r="AF31" s="519"/>
      <c r="AG31" s="518"/>
      <c r="AH31" s="514"/>
      <c r="AI31" s="516"/>
      <c r="AJ31" s="517"/>
      <c r="AK31" s="520"/>
      <c r="AL31" s="438"/>
      <c r="AN31" s="400"/>
      <c r="AO31" s="802"/>
      <c r="AP31" s="400"/>
    </row>
    <row r="32" spans="1:42" ht="8.25" customHeight="1" x14ac:dyDescent="0.2">
      <c r="D32" s="436"/>
      <c r="E32" s="436"/>
      <c r="F32" s="436"/>
      <c r="G32" s="436"/>
      <c r="H32" s="436"/>
      <c r="I32" s="436"/>
      <c r="J32" s="436"/>
      <c r="K32" s="436"/>
      <c r="L32" s="436"/>
      <c r="M32" s="436"/>
      <c r="N32" s="437"/>
      <c r="O32" s="438"/>
      <c r="Q32" s="452"/>
      <c r="S32" s="438"/>
      <c r="T32" s="438"/>
      <c r="U32" s="452"/>
      <c r="W32" s="438"/>
      <c r="X32" s="438"/>
      <c r="Y32" s="452"/>
      <c r="AA32" s="438"/>
      <c r="AB32" s="438"/>
      <c r="AC32" s="452"/>
      <c r="AE32" s="438"/>
      <c r="AF32" s="438"/>
      <c r="AG32" s="452"/>
      <c r="AI32" s="438"/>
      <c r="AK32" s="438"/>
      <c r="AL32" s="438"/>
      <c r="AN32" s="400"/>
      <c r="AO32" s="453"/>
      <c r="AP32" s="400"/>
    </row>
    <row r="33" spans="1:42" x14ac:dyDescent="0.2">
      <c r="A33" s="521" t="s">
        <v>24</v>
      </c>
      <c r="B33" s="522" t="s">
        <v>25</v>
      </c>
      <c r="C33" s="396" t="s">
        <v>22</v>
      </c>
      <c r="D33" s="1153" t="s">
        <v>588</v>
      </c>
      <c r="E33" s="1153"/>
      <c r="F33" s="1153"/>
      <c r="G33" s="1153"/>
      <c r="H33" s="1153"/>
      <c r="I33" s="1153"/>
      <c r="J33" s="1153"/>
      <c r="K33" s="1153"/>
      <c r="L33" s="1153"/>
      <c r="M33" s="1153"/>
      <c r="N33" s="437">
        <v>0</v>
      </c>
      <c r="O33" s="438">
        <f>SUM(N33/9)</f>
        <v>0</v>
      </c>
      <c r="Q33" s="439">
        <v>0</v>
      </c>
      <c r="R33" s="440" t="s">
        <v>20</v>
      </c>
      <c r="S33" s="441">
        <f>O33*Q33</f>
        <v>0</v>
      </c>
      <c r="T33" s="438"/>
      <c r="U33" s="442">
        <v>0</v>
      </c>
      <c r="V33" s="443" t="s">
        <v>20</v>
      </c>
      <c r="W33" s="444">
        <f>O33*U33*1.05</f>
        <v>0</v>
      </c>
      <c r="X33" s="438"/>
      <c r="Y33" s="445">
        <v>0</v>
      </c>
      <c r="Z33" s="446" t="s">
        <v>20</v>
      </c>
      <c r="AA33" s="447">
        <f>O33*Y33*1.05*1.05</f>
        <v>0</v>
      </c>
      <c r="AB33" s="438"/>
      <c r="AC33" s="442">
        <v>0</v>
      </c>
      <c r="AD33" s="443" t="s">
        <v>20</v>
      </c>
      <c r="AE33" s="444">
        <f>O33*AC33*1.05*1.05*1.05</f>
        <v>0</v>
      </c>
      <c r="AF33" s="438"/>
      <c r="AG33" s="439">
        <v>0</v>
      </c>
      <c r="AH33" s="440" t="s">
        <v>20</v>
      </c>
      <c r="AI33" s="441">
        <f>O33*AG33*1.05*1.05*1.05*1.05</f>
        <v>0</v>
      </c>
      <c r="AK33" s="448">
        <f>S33+W33+AA33+AE33+AI33</f>
        <v>0</v>
      </c>
      <c r="AL33" s="438"/>
      <c r="AN33" s="400"/>
      <c r="AO33" s="449">
        <f>'COST MATCH BUDGET'!AK37</f>
        <v>0</v>
      </c>
      <c r="AP33" s="400"/>
    </row>
    <row r="34" spans="1:42" x14ac:dyDescent="0.2">
      <c r="A34" s="523"/>
      <c r="B34" s="522" t="s">
        <v>25</v>
      </c>
      <c r="C34" s="396" t="str">
        <f>C33</f>
        <v>Insert Name</v>
      </c>
      <c r="D34" s="1153" t="s">
        <v>589</v>
      </c>
      <c r="E34" s="1153"/>
      <c r="F34" s="1153"/>
      <c r="G34" s="1153"/>
      <c r="H34" s="1153"/>
      <c r="I34" s="1153"/>
      <c r="J34" s="1153"/>
      <c r="K34" s="1153"/>
      <c r="L34" s="1153"/>
      <c r="M34" s="1153"/>
      <c r="N34" s="437">
        <v>0</v>
      </c>
      <c r="O34" s="438">
        <f>SUM(N34/9)</f>
        <v>0</v>
      </c>
      <c r="Q34" s="439">
        <v>0</v>
      </c>
      <c r="R34" s="440" t="s">
        <v>20</v>
      </c>
      <c r="S34" s="441">
        <f>O34*Q34</f>
        <v>0</v>
      </c>
      <c r="T34" s="438"/>
      <c r="U34" s="442">
        <v>0</v>
      </c>
      <c r="V34" s="443" t="s">
        <v>20</v>
      </c>
      <c r="W34" s="444">
        <f>O34*U34*1.05</f>
        <v>0</v>
      </c>
      <c r="X34" s="438"/>
      <c r="Y34" s="445">
        <v>0</v>
      </c>
      <c r="Z34" s="446" t="s">
        <v>20</v>
      </c>
      <c r="AA34" s="447">
        <f>O34*Y34*1.05*1.05</f>
        <v>0</v>
      </c>
      <c r="AB34" s="438"/>
      <c r="AC34" s="442">
        <v>0</v>
      </c>
      <c r="AD34" s="443" t="s">
        <v>20</v>
      </c>
      <c r="AE34" s="444">
        <f>O34*AC34*1.05*1.05*1.05</f>
        <v>0</v>
      </c>
      <c r="AF34" s="438"/>
      <c r="AG34" s="439">
        <v>0</v>
      </c>
      <c r="AH34" s="440" t="s">
        <v>20</v>
      </c>
      <c r="AI34" s="441">
        <f>O34*AG34*1.05*1.05*1.05*1.05</f>
        <v>0</v>
      </c>
      <c r="AK34" s="448">
        <f>S34+W34+AA34+AE34+AI34</f>
        <v>0</v>
      </c>
      <c r="AL34" s="438"/>
      <c r="AN34" s="400"/>
      <c r="AO34" s="449">
        <f>'COST MATCH BUDGET'!AK38</f>
        <v>0</v>
      </c>
      <c r="AP34" s="400"/>
    </row>
    <row r="35" spans="1:42" ht="6.75" customHeight="1" x14ac:dyDescent="0.2">
      <c r="A35" s="523"/>
      <c r="B35" s="524"/>
      <c r="D35" s="436"/>
      <c r="E35" s="436"/>
      <c r="F35" s="436"/>
      <c r="G35" s="436"/>
      <c r="H35" s="436"/>
      <c r="I35" s="436"/>
      <c r="J35" s="436"/>
      <c r="K35" s="436"/>
      <c r="L35" s="436"/>
      <c r="M35" s="436"/>
      <c r="N35" s="437"/>
      <c r="O35" s="438"/>
      <c r="Q35" s="452"/>
      <c r="S35" s="438"/>
      <c r="T35" s="438"/>
      <c r="U35" s="452"/>
      <c r="W35" s="438"/>
      <c r="X35" s="438"/>
      <c r="Y35" s="452"/>
      <c r="AA35" s="438"/>
      <c r="AB35" s="438"/>
      <c r="AC35" s="452"/>
      <c r="AE35" s="438"/>
      <c r="AF35" s="438"/>
      <c r="AG35" s="452"/>
      <c r="AI35" s="438"/>
      <c r="AK35" s="438"/>
      <c r="AL35" s="438"/>
      <c r="AN35" s="400"/>
      <c r="AO35" s="453"/>
      <c r="AP35" s="400"/>
    </row>
    <row r="36" spans="1:42" x14ac:dyDescent="0.2">
      <c r="A36" s="521" t="s">
        <v>26</v>
      </c>
      <c r="B36" s="522" t="s">
        <v>25</v>
      </c>
      <c r="C36" s="396" t="s">
        <v>22</v>
      </c>
      <c r="D36" s="1153" t="s">
        <v>588</v>
      </c>
      <c r="E36" s="1153"/>
      <c r="F36" s="1153"/>
      <c r="G36" s="1153"/>
      <c r="H36" s="1153"/>
      <c r="I36" s="1153"/>
      <c r="J36" s="1153"/>
      <c r="K36" s="1153"/>
      <c r="L36" s="1153"/>
      <c r="M36" s="1153"/>
      <c r="N36" s="437">
        <v>0</v>
      </c>
      <c r="O36" s="438">
        <f>SUM(N36/9)</f>
        <v>0</v>
      </c>
      <c r="Q36" s="439">
        <v>0</v>
      </c>
      <c r="R36" s="440" t="s">
        <v>20</v>
      </c>
      <c r="S36" s="441">
        <f>O36*Q36</f>
        <v>0</v>
      </c>
      <c r="T36" s="438"/>
      <c r="U36" s="442">
        <v>0</v>
      </c>
      <c r="V36" s="443" t="s">
        <v>20</v>
      </c>
      <c r="W36" s="444">
        <f>O36*U36*1.05</f>
        <v>0</v>
      </c>
      <c r="X36" s="438"/>
      <c r="Y36" s="445">
        <v>0</v>
      </c>
      <c r="Z36" s="446" t="s">
        <v>20</v>
      </c>
      <c r="AA36" s="447">
        <f>O36*Y36*1.05*1.05</f>
        <v>0</v>
      </c>
      <c r="AB36" s="438"/>
      <c r="AC36" s="442">
        <v>0</v>
      </c>
      <c r="AD36" s="443" t="s">
        <v>20</v>
      </c>
      <c r="AE36" s="444">
        <f>O36*AC36*1.05*1.05*1.05</f>
        <v>0</v>
      </c>
      <c r="AF36" s="438"/>
      <c r="AG36" s="439">
        <v>0</v>
      </c>
      <c r="AH36" s="440" t="s">
        <v>20</v>
      </c>
      <c r="AI36" s="441">
        <f>O36*AG36*1.05*1.05*1.05*1.05</f>
        <v>0</v>
      </c>
      <c r="AK36" s="448">
        <f>S36+W36+AA36+AE36+AI36</f>
        <v>0</v>
      </c>
      <c r="AL36" s="438"/>
      <c r="AN36" s="400"/>
      <c r="AO36" s="449">
        <f>'COST MATCH BUDGET'!AK40</f>
        <v>0</v>
      </c>
      <c r="AP36" s="400"/>
    </row>
    <row r="37" spans="1:42" x14ac:dyDescent="0.2">
      <c r="A37" s="523"/>
      <c r="B37" s="522" t="s">
        <v>25</v>
      </c>
      <c r="C37" s="396" t="str">
        <f>C36</f>
        <v>Insert Name</v>
      </c>
      <c r="D37" s="1153" t="s">
        <v>589</v>
      </c>
      <c r="E37" s="1153"/>
      <c r="F37" s="1153"/>
      <c r="G37" s="1153"/>
      <c r="H37" s="1153"/>
      <c r="I37" s="1153"/>
      <c r="J37" s="1153"/>
      <c r="K37" s="1153"/>
      <c r="L37" s="1153"/>
      <c r="M37" s="1153"/>
      <c r="N37" s="437">
        <v>0</v>
      </c>
      <c r="O37" s="438">
        <f>SUM(N37/9)</f>
        <v>0</v>
      </c>
      <c r="Q37" s="439">
        <v>0</v>
      </c>
      <c r="R37" s="440" t="s">
        <v>20</v>
      </c>
      <c r="S37" s="441">
        <f>O37*Q37</f>
        <v>0</v>
      </c>
      <c r="T37" s="438"/>
      <c r="U37" s="442">
        <v>0</v>
      </c>
      <c r="V37" s="443" t="s">
        <v>20</v>
      </c>
      <c r="W37" s="444">
        <f>O37*U37*1.05</f>
        <v>0</v>
      </c>
      <c r="X37" s="438"/>
      <c r="Y37" s="445">
        <v>0</v>
      </c>
      <c r="Z37" s="446" t="s">
        <v>20</v>
      </c>
      <c r="AA37" s="447">
        <f>O37*Y37*1.05*1.05</f>
        <v>0</v>
      </c>
      <c r="AB37" s="438"/>
      <c r="AC37" s="442">
        <v>0</v>
      </c>
      <c r="AD37" s="443" t="s">
        <v>20</v>
      </c>
      <c r="AE37" s="444">
        <f>O37*AC37*1.05*1.05*1.05</f>
        <v>0</v>
      </c>
      <c r="AF37" s="438"/>
      <c r="AG37" s="439">
        <v>0</v>
      </c>
      <c r="AH37" s="440" t="s">
        <v>20</v>
      </c>
      <c r="AI37" s="441">
        <f>O37*AG37*1.05*1.05*1.05*1.05</f>
        <v>0</v>
      </c>
      <c r="AK37" s="448">
        <f>S37+W37+AA37+AE37+AI37</f>
        <v>0</v>
      </c>
      <c r="AL37" s="438"/>
      <c r="AN37" s="400"/>
      <c r="AO37" s="449">
        <f>'COST MATCH BUDGET'!AK41</f>
        <v>0</v>
      </c>
      <c r="AP37" s="400"/>
    </row>
    <row r="38" spans="1:42" ht="5.25" customHeight="1" x14ac:dyDescent="0.2">
      <c r="A38" s="523"/>
      <c r="B38" s="524"/>
      <c r="D38" s="436"/>
      <c r="E38" s="436"/>
      <c r="F38" s="436"/>
      <c r="G38" s="436"/>
      <c r="H38" s="436"/>
      <c r="I38" s="436"/>
      <c r="J38" s="436"/>
      <c r="K38" s="436"/>
      <c r="L38" s="436"/>
      <c r="M38" s="436"/>
      <c r="N38" s="437"/>
      <c r="O38" s="438"/>
      <c r="Q38" s="452"/>
      <c r="S38" s="438"/>
      <c r="T38" s="438"/>
      <c r="U38" s="452"/>
      <c r="W38" s="438"/>
      <c r="X38" s="438"/>
      <c r="Y38" s="452"/>
      <c r="AA38" s="438"/>
      <c r="AB38" s="438"/>
      <c r="AC38" s="452"/>
      <c r="AE38" s="438"/>
      <c r="AF38" s="438"/>
      <c r="AG38" s="452"/>
      <c r="AI38" s="438"/>
      <c r="AK38" s="438"/>
      <c r="AL38" s="438"/>
      <c r="AN38" s="400"/>
      <c r="AO38" s="453"/>
      <c r="AP38" s="400"/>
    </row>
    <row r="39" spans="1:42" x14ac:dyDescent="0.2">
      <c r="A39" s="521" t="s">
        <v>27</v>
      </c>
      <c r="B39" s="522" t="s">
        <v>25</v>
      </c>
      <c r="C39" s="396" t="s">
        <v>22</v>
      </c>
      <c r="D39" s="1153" t="s">
        <v>588</v>
      </c>
      <c r="E39" s="1153"/>
      <c r="F39" s="1153"/>
      <c r="G39" s="1153"/>
      <c r="H39" s="1153"/>
      <c r="I39" s="1153"/>
      <c r="J39" s="1153"/>
      <c r="K39" s="1153"/>
      <c r="L39" s="1153"/>
      <c r="M39" s="1153"/>
      <c r="N39" s="437">
        <v>0</v>
      </c>
      <c r="O39" s="438">
        <f>SUM(N39/9)</f>
        <v>0</v>
      </c>
      <c r="Q39" s="439">
        <v>0</v>
      </c>
      <c r="R39" s="440" t="s">
        <v>20</v>
      </c>
      <c r="S39" s="441">
        <f>O39*Q39</f>
        <v>0</v>
      </c>
      <c r="T39" s="438"/>
      <c r="U39" s="442">
        <v>0</v>
      </c>
      <c r="V39" s="443" t="s">
        <v>20</v>
      </c>
      <c r="W39" s="444">
        <f>O39*U39*1.05</f>
        <v>0</v>
      </c>
      <c r="X39" s="438"/>
      <c r="Y39" s="445">
        <v>0</v>
      </c>
      <c r="Z39" s="446" t="s">
        <v>20</v>
      </c>
      <c r="AA39" s="447">
        <f>O39*Y39*1.05*1.05</f>
        <v>0</v>
      </c>
      <c r="AB39" s="438"/>
      <c r="AC39" s="442">
        <v>0</v>
      </c>
      <c r="AD39" s="443" t="s">
        <v>20</v>
      </c>
      <c r="AE39" s="444">
        <f>O39*AC39*1.05*1.05*1.05</f>
        <v>0</v>
      </c>
      <c r="AF39" s="438"/>
      <c r="AG39" s="439">
        <v>0</v>
      </c>
      <c r="AH39" s="440" t="s">
        <v>20</v>
      </c>
      <c r="AI39" s="441">
        <f>O39*AG39*1.05*1.05*1.05*1.05</f>
        <v>0</v>
      </c>
      <c r="AK39" s="448">
        <f>S39+W39+AA39+AE39+AI39</f>
        <v>0</v>
      </c>
      <c r="AL39" s="438"/>
      <c r="AN39" s="400"/>
      <c r="AO39" s="449">
        <f>'COST MATCH BUDGET'!AK43</f>
        <v>0</v>
      </c>
      <c r="AP39" s="400"/>
    </row>
    <row r="40" spans="1:42" x14ac:dyDescent="0.2">
      <c r="A40" s="523"/>
      <c r="B40" s="522" t="s">
        <v>25</v>
      </c>
      <c r="C40" s="396" t="str">
        <f>C39</f>
        <v>Insert Name</v>
      </c>
      <c r="D40" s="1153" t="s">
        <v>589</v>
      </c>
      <c r="E40" s="1153"/>
      <c r="F40" s="1153"/>
      <c r="G40" s="1153"/>
      <c r="H40" s="1153"/>
      <c r="I40" s="1153"/>
      <c r="J40" s="1153"/>
      <c r="K40" s="1153"/>
      <c r="L40" s="1153"/>
      <c r="M40" s="1153"/>
      <c r="N40" s="437">
        <v>0</v>
      </c>
      <c r="O40" s="438">
        <f>SUM(N40/9)</f>
        <v>0</v>
      </c>
      <c r="Q40" s="439">
        <v>0</v>
      </c>
      <c r="R40" s="440" t="s">
        <v>20</v>
      </c>
      <c r="S40" s="441">
        <f>O40*Q40</f>
        <v>0</v>
      </c>
      <c r="T40" s="438"/>
      <c r="U40" s="442">
        <v>0</v>
      </c>
      <c r="V40" s="443" t="s">
        <v>20</v>
      </c>
      <c r="W40" s="444">
        <f>O40*U40*1.05</f>
        <v>0</v>
      </c>
      <c r="X40" s="438"/>
      <c r="Y40" s="445">
        <v>0</v>
      </c>
      <c r="Z40" s="446" t="s">
        <v>20</v>
      </c>
      <c r="AA40" s="447">
        <f>O40*Y40*1.05*1.05</f>
        <v>0</v>
      </c>
      <c r="AB40" s="438"/>
      <c r="AC40" s="442">
        <v>0</v>
      </c>
      <c r="AD40" s="443" t="s">
        <v>20</v>
      </c>
      <c r="AE40" s="444">
        <f>O40*AC40*1.05*1.05*1.05</f>
        <v>0</v>
      </c>
      <c r="AF40" s="438"/>
      <c r="AG40" s="439">
        <v>0</v>
      </c>
      <c r="AH40" s="440" t="s">
        <v>20</v>
      </c>
      <c r="AI40" s="441">
        <f>O40*AG40*1.05*1.05*1.05*1.05</f>
        <v>0</v>
      </c>
      <c r="AK40" s="448">
        <f>S40+W40+AA40+AE40+AI40</f>
        <v>0</v>
      </c>
      <c r="AL40" s="438"/>
      <c r="AN40" s="400"/>
      <c r="AO40" s="449">
        <f>'COST MATCH BUDGET'!AK44</f>
        <v>0</v>
      </c>
      <c r="AP40" s="400"/>
    </row>
    <row r="41" spans="1:42" ht="6" customHeight="1" x14ac:dyDescent="0.2">
      <c r="A41" s="523"/>
      <c r="B41" s="524"/>
      <c r="D41" s="436"/>
      <c r="E41" s="436"/>
      <c r="F41" s="436"/>
      <c r="G41" s="436"/>
      <c r="H41" s="436"/>
      <c r="I41" s="436"/>
      <c r="J41" s="436"/>
      <c r="K41" s="436"/>
      <c r="L41" s="436"/>
      <c r="M41" s="436"/>
      <c r="N41" s="437"/>
      <c r="O41" s="438"/>
      <c r="Q41" s="452"/>
      <c r="S41" s="438"/>
      <c r="T41" s="438"/>
      <c r="U41" s="452"/>
      <c r="W41" s="438"/>
      <c r="X41" s="438"/>
      <c r="Y41" s="452"/>
      <c r="AA41" s="438"/>
      <c r="AB41" s="438"/>
      <c r="AC41" s="452"/>
      <c r="AE41" s="438"/>
      <c r="AF41" s="438"/>
      <c r="AG41" s="452"/>
      <c r="AI41" s="438"/>
      <c r="AK41" s="438"/>
      <c r="AL41" s="438"/>
      <c r="AN41" s="400"/>
      <c r="AO41" s="453"/>
      <c r="AP41" s="400"/>
    </row>
    <row r="42" spans="1:42" x14ac:dyDescent="0.2">
      <c r="A42" s="521" t="s">
        <v>28</v>
      </c>
      <c r="B42" s="522" t="s">
        <v>25</v>
      </c>
      <c r="C42" s="396" t="s">
        <v>22</v>
      </c>
      <c r="D42" s="1153" t="s">
        <v>588</v>
      </c>
      <c r="E42" s="1153"/>
      <c r="F42" s="1153"/>
      <c r="G42" s="1153"/>
      <c r="H42" s="1153"/>
      <c r="I42" s="1153"/>
      <c r="J42" s="1153"/>
      <c r="K42" s="1153"/>
      <c r="L42" s="1153"/>
      <c r="M42" s="1153"/>
      <c r="N42" s="437">
        <v>0</v>
      </c>
      <c r="O42" s="438">
        <f>SUM(N42/9)</f>
        <v>0</v>
      </c>
      <c r="Q42" s="439">
        <v>0</v>
      </c>
      <c r="R42" s="440" t="s">
        <v>20</v>
      </c>
      <c r="S42" s="441">
        <f>O42*Q42</f>
        <v>0</v>
      </c>
      <c r="T42" s="438"/>
      <c r="U42" s="442">
        <v>0</v>
      </c>
      <c r="V42" s="443" t="s">
        <v>20</v>
      </c>
      <c r="W42" s="444">
        <f>O42*U42*1.05</f>
        <v>0</v>
      </c>
      <c r="X42" s="438"/>
      <c r="Y42" s="445">
        <v>0</v>
      </c>
      <c r="Z42" s="446" t="s">
        <v>20</v>
      </c>
      <c r="AA42" s="447">
        <f>O42*Y42*1.05*1.05</f>
        <v>0</v>
      </c>
      <c r="AB42" s="438"/>
      <c r="AC42" s="442">
        <v>0</v>
      </c>
      <c r="AD42" s="443" t="s">
        <v>20</v>
      </c>
      <c r="AE42" s="444">
        <f>O42*AC42*1.05*1.05*1.05</f>
        <v>0</v>
      </c>
      <c r="AF42" s="438"/>
      <c r="AG42" s="439">
        <v>0</v>
      </c>
      <c r="AH42" s="440" t="s">
        <v>20</v>
      </c>
      <c r="AI42" s="441">
        <f>O42*AG42*1.05*1.05*1.05*1.05</f>
        <v>0</v>
      </c>
      <c r="AK42" s="448">
        <f>S42+W42+AA42+AE42+AI42</f>
        <v>0</v>
      </c>
      <c r="AL42" s="438"/>
      <c r="AN42" s="400"/>
      <c r="AO42" s="449">
        <f>'COST MATCH BUDGET'!AK46</f>
        <v>0</v>
      </c>
      <c r="AP42" s="400"/>
    </row>
    <row r="43" spans="1:42" x14ac:dyDescent="0.2">
      <c r="A43" s="523"/>
      <c r="B43" s="522" t="s">
        <v>25</v>
      </c>
      <c r="C43" s="396" t="str">
        <f>C42</f>
        <v>Insert Name</v>
      </c>
      <c r="D43" s="1153" t="s">
        <v>589</v>
      </c>
      <c r="E43" s="1153"/>
      <c r="F43" s="1153"/>
      <c r="G43" s="1153"/>
      <c r="H43" s="1153"/>
      <c r="I43" s="1153"/>
      <c r="J43" s="1153"/>
      <c r="K43" s="1153"/>
      <c r="L43" s="1153"/>
      <c r="M43" s="1153"/>
      <c r="N43" s="437">
        <v>0</v>
      </c>
      <c r="O43" s="438">
        <f>SUM(N43/9)</f>
        <v>0</v>
      </c>
      <c r="Q43" s="439">
        <v>0</v>
      </c>
      <c r="R43" s="440" t="s">
        <v>20</v>
      </c>
      <c r="S43" s="441">
        <f>O43*Q43</f>
        <v>0</v>
      </c>
      <c r="T43" s="438"/>
      <c r="U43" s="442">
        <v>0</v>
      </c>
      <c r="V43" s="443" t="s">
        <v>20</v>
      </c>
      <c r="W43" s="444">
        <f>O43*U43*1.05</f>
        <v>0</v>
      </c>
      <c r="X43" s="438"/>
      <c r="Y43" s="445">
        <v>0</v>
      </c>
      <c r="Z43" s="446" t="s">
        <v>20</v>
      </c>
      <c r="AA43" s="447">
        <f>O43*Y43*1.05*1.05</f>
        <v>0</v>
      </c>
      <c r="AB43" s="438"/>
      <c r="AC43" s="442">
        <v>0</v>
      </c>
      <c r="AD43" s="443" t="s">
        <v>20</v>
      </c>
      <c r="AE43" s="444">
        <f>O43*AC43*1.05*1.05*1.05</f>
        <v>0</v>
      </c>
      <c r="AF43" s="438"/>
      <c r="AG43" s="439">
        <v>0</v>
      </c>
      <c r="AH43" s="440" t="s">
        <v>20</v>
      </c>
      <c r="AI43" s="441">
        <f>O43*AG43*1.05*1.05*1.05*1.05</f>
        <v>0</v>
      </c>
      <c r="AK43" s="448">
        <f>S43+W43+AA43+AE43+AI43</f>
        <v>0</v>
      </c>
      <c r="AL43" s="438"/>
      <c r="AN43" s="400"/>
      <c r="AO43" s="449">
        <f>'COST MATCH BUDGET'!AK47</f>
        <v>0</v>
      </c>
      <c r="AP43" s="400"/>
    </row>
    <row r="44" spans="1:42" ht="6" customHeight="1" thickBot="1" x14ac:dyDescent="0.25">
      <c r="O44" s="438"/>
      <c r="AG44" s="525"/>
      <c r="AN44" s="400"/>
      <c r="AO44" s="526"/>
      <c r="AP44" s="400"/>
    </row>
    <row r="45" spans="1:42" s="416" customFormat="1" ht="13.5" customHeight="1" thickBot="1" x14ac:dyDescent="0.25">
      <c r="A45" s="1174" t="s">
        <v>593</v>
      </c>
      <c r="B45" s="1175"/>
      <c r="C45" s="1175"/>
      <c r="D45" s="1175"/>
      <c r="E45" s="1175"/>
      <c r="F45" s="1175"/>
      <c r="G45" s="1175"/>
      <c r="H45" s="1175"/>
      <c r="I45" s="1175"/>
      <c r="J45" s="1175"/>
      <c r="K45" s="1175"/>
      <c r="L45" s="1175"/>
      <c r="M45" s="527"/>
      <c r="N45" s="424" t="s">
        <v>9</v>
      </c>
      <c r="O45" s="1178" t="s">
        <v>29</v>
      </c>
      <c r="P45" s="1178"/>
      <c r="Q45" s="527"/>
      <c r="R45" s="527"/>
      <c r="S45" s="528"/>
      <c r="AN45" s="422"/>
      <c r="AO45" s="529"/>
      <c r="AP45" s="422"/>
    </row>
    <row r="46" spans="1:42" s="416" customFormat="1" ht="6" customHeight="1" x14ac:dyDescent="0.2">
      <c r="A46" s="427"/>
      <c r="B46" s="427"/>
      <c r="C46" s="427"/>
      <c r="D46" s="427"/>
      <c r="E46" s="427"/>
      <c r="F46" s="427"/>
      <c r="G46" s="427"/>
      <c r="H46" s="427"/>
      <c r="I46" s="427"/>
      <c r="J46" s="427"/>
      <c r="K46" s="427"/>
      <c r="L46" s="427"/>
      <c r="N46" s="428"/>
      <c r="O46" s="429"/>
      <c r="P46" s="429"/>
      <c r="AN46" s="422"/>
      <c r="AO46" s="530"/>
      <c r="AP46" s="422"/>
    </row>
    <row r="47" spans="1:42" ht="12.75" customHeight="1" x14ac:dyDescent="0.2">
      <c r="B47" s="420" t="s">
        <v>17</v>
      </c>
      <c r="C47" s="430" t="s">
        <v>18</v>
      </c>
      <c r="D47" s="1221" t="s">
        <v>217</v>
      </c>
      <c r="E47" s="1221"/>
      <c r="F47" s="1221"/>
      <c r="G47" s="1221"/>
      <c r="H47" s="1221"/>
      <c r="I47" s="1221"/>
      <c r="J47" s="1221"/>
      <c r="K47" s="1221"/>
      <c r="L47" s="1221"/>
      <c r="M47" s="1221"/>
      <c r="N47" s="1221"/>
      <c r="O47" s="1221"/>
      <c r="P47" s="430"/>
      <c r="Q47" s="430"/>
      <c r="R47" s="430"/>
      <c r="S47" s="430"/>
      <c r="T47" s="430"/>
      <c r="U47" s="430"/>
      <c r="V47" s="430"/>
      <c r="W47" s="430"/>
      <c r="X47" s="430"/>
      <c r="Y47" s="430"/>
      <c r="Z47" s="430"/>
      <c r="AA47" s="430"/>
      <c r="AB47" s="430"/>
      <c r="AC47" s="430"/>
      <c r="AD47" s="430"/>
      <c r="AE47" s="430"/>
      <c r="AF47" s="430"/>
      <c r="AG47" s="430"/>
      <c r="AH47" s="430"/>
      <c r="AI47" s="430"/>
      <c r="AJ47" s="430"/>
      <c r="AK47" s="430"/>
      <c r="AL47" s="430"/>
      <c r="AN47" s="400"/>
      <c r="AO47" s="431"/>
      <c r="AP47" s="400"/>
    </row>
    <row r="48" spans="1:42" x14ac:dyDescent="0.2">
      <c r="A48" s="521" t="s">
        <v>24</v>
      </c>
      <c r="B48" s="522" t="s">
        <v>30</v>
      </c>
      <c r="C48" s="403" t="s">
        <v>22</v>
      </c>
      <c r="D48" s="1153" t="s">
        <v>594</v>
      </c>
      <c r="E48" s="1153"/>
      <c r="F48" s="1153"/>
      <c r="G48" s="1153"/>
      <c r="H48" s="1153"/>
      <c r="I48" s="1153"/>
      <c r="J48" s="1153"/>
      <c r="K48" s="1153"/>
      <c r="L48" s="1153"/>
      <c r="M48" s="1153"/>
      <c r="N48" s="437">
        <v>0</v>
      </c>
      <c r="O48" s="438">
        <f>SUM(N48/12)</f>
        <v>0</v>
      </c>
      <c r="Q48" s="439">
        <v>0</v>
      </c>
      <c r="R48" s="440" t="s">
        <v>20</v>
      </c>
      <c r="S48" s="441">
        <f>O48*Q48</f>
        <v>0</v>
      </c>
      <c r="T48" s="438"/>
      <c r="U48" s="442">
        <v>0</v>
      </c>
      <c r="V48" s="443" t="s">
        <v>20</v>
      </c>
      <c r="W48" s="444">
        <f>O48*U48*1.05</f>
        <v>0</v>
      </c>
      <c r="X48" s="438"/>
      <c r="Y48" s="445">
        <v>0</v>
      </c>
      <c r="Z48" s="446" t="s">
        <v>20</v>
      </c>
      <c r="AA48" s="447">
        <f>O48*Y48*1.05*1.05</f>
        <v>0</v>
      </c>
      <c r="AB48" s="438"/>
      <c r="AC48" s="442">
        <v>0</v>
      </c>
      <c r="AD48" s="443" t="s">
        <v>20</v>
      </c>
      <c r="AE48" s="444">
        <f>O48*AC48*1.05*1.05*1.05</f>
        <v>0</v>
      </c>
      <c r="AF48" s="438"/>
      <c r="AG48" s="439">
        <v>0</v>
      </c>
      <c r="AH48" s="440" t="s">
        <v>20</v>
      </c>
      <c r="AI48" s="441">
        <f>O48*AG48*1.05*1.05*1.05*1.05</f>
        <v>0</v>
      </c>
      <c r="AK48" s="448">
        <f>S48+W48+AA48+AE48+AI48</f>
        <v>0</v>
      </c>
      <c r="AL48" s="438"/>
      <c r="AN48" s="400"/>
      <c r="AO48" s="449">
        <f>'COST MATCH BUDGET'!AK51</f>
        <v>0</v>
      </c>
      <c r="AP48" s="400"/>
    </row>
    <row r="49" spans="1:42" x14ac:dyDescent="0.2">
      <c r="A49" s="521" t="s">
        <v>26</v>
      </c>
      <c r="B49" s="522" t="s">
        <v>30</v>
      </c>
      <c r="C49" s="403" t="s">
        <v>22</v>
      </c>
      <c r="D49" s="1153" t="s">
        <v>595</v>
      </c>
      <c r="E49" s="1153"/>
      <c r="F49" s="1153"/>
      <c r="G49" s="1153"/>
      <c r="H49" s="1153"/>
      <c r="I49" s="1153"/>
      <c r="J49" s="1153"/>
      <c r="K49" s="1153"/>
      <c r="L49" s="1153"/>
      <c r="M49" s="1153"/>
      <c r="N49" s="437">
        <v>0</v>
      </c>
      <c r="O49" s="438">
        <f>SUM(N49/12)</f>
        <v>0</v>
      </c>
      <c r="Q49" s="439">
        <v>0</v>
      </c>
      <c r="R49" s="440" t="s">
        <v>20</v>
      </c>
      <c r="S49" s="441">
        <f>O49*Q49</f>
        <v>0</v>
      </c>
      <c r="T49" s="438"/>
      <c r="U49" s="442">
        <v>0</v>
      </c>
      <c r="V49" s="443" t="s">
        <v>20</v>
      </c>
      <c r="W49" s="444">
        <f>O49*U49*1.05</f>
        <v>0</v>
      </c>
      <c r="X49" s="438"/>
      <c r="Y49" s="445">
        <v>0</v>
      </c>
      <c r="Z49" s="446" t="s">
        <v>20</v>
      </c>
      <c r="AA49" s="447">
        <f>O49*Y49*1.05*1.05</f>
        <v>0</v>
      </c>
      <c r="AB49" s="438"/>
      <c r="AC49" s="442">
        <v>0</v>
      </c>
      <c r="AD49" s="443" t="s">
        <v>20</v>
      </c>
      <c r="AE49" s="444">
        <f>O49*AC49*1.05*1.05*1.05</f>
        <v>0</v>
      </c>
      <c r="AF49" s="438"/>
      <c r="AG49" s="439">
        <v>0</v>
      </c>
      <c r="AH49" s="440" t="s">
        <v>20</v>
      </c>
      <c r="AI49" s="441">
        <f>O49*AG49*1.05*1.05*1.05*1.05</f>
        <v>0</v>
      </c>
      <c r="AK49" s="448">
        <f>S49+W49+AA49+AE49+AI49</f>
        <v>0</v>
      </c>
      <c r="AL49" s="438"/>
      <c r="AN49" s="400"/>
      <c r="AO49" s="449">
        <f>'COST MATCH BUDGET'!AK52</f>
        <v>0</v>
      </c>
      <c r="AP49" s="400"/>
    </row>
    <row r="50" spans="1:42" x14ac:dyDescent="0.2">
      <c r="A50" s="521" t="s">
        <v>27</v>
      </c>
      <c r="B50" s="522" t="s">
        <v>30</v>
      </c>
      <c r="C50" s="403" t="s">
        <v>22</v>
      </c>
      <c r="D50" s="1153" t="s">
        <v>596</v>
      </c>
      <c r="E50" s="1153"/>
      <c r="F50" s="1153"/>
      <c r="G50" s="1153"/>
      <c r="H50" s="1153"/>
      <c r="I50" s="1153"/>
      <c r="J50" s="1153"/>
      <c r="K50" s="1153"/>
      <c r="L50" s="1153"/>
      <c r="M50" s="1153"/>
      <c r="N50" s="437">
        <v>0</v>
      </c>
      <c r="O50" s="438">
        <f>SUM(N50/12)</f>
        <v>0</v>
      </c>
      <c r="Q50" s="439">
        <v>0</v>
      </c>
      <c r="R50" s="440" t="s">
        <v>20</v>
      </c>
      <c r="S50" s="441">
        <f>O50*Q50</f>
        <v>0</v>
      </c>
      <c r="T50" s="438"/>
      <c r="U50" s="442">
        <v>0</v>
      </c>
      <c r="V50" s="443" t="s">
        <v>20</v>
      </c>
      <c r="W50" s="444">
        <f>O50*U50*1.05</f>
        <v>0</v>
      </c>
      <c r="X50" s="438"/>
      <c r="Y50" s="445">
        <v>0</v>
      </c>
      <c r="Z50" s="446" t="s">
        <v>20</v>
      </c>
      <c r="AA50" s="447">
        <f>O50*Y50*1.05*1.05</f>
        <v>0</v>
      </c>
      <c r="AB50" s="438"/>
      <c r="AC50" s="442">
        <v>0</v>
      </c>
      <c r="AD50" s="443" t="s">
        <v>20</v>
      </c>
      <c r="AE50" s="444">
        <f>O50*AC50*1.05*1.05*1.05</f>
        <v>0</v>
      </c>
      <c r="AF50" s="438"/>
      <c r="AG50" s="439">
        <v>0</v>
      </c>
      <c r="AH50" s="440" t="s">
        <v>20</v>
      </c>
      <c r="AI50" s="441">
        <f>O50*AG50*1.05*1.05*1.05*1.05</f>
        <v>0</v>
      </c>
      <c r="AK50" s="448">
        <f>S50+W50+AA50+AE50+AI50</f>
        <v>0</v>
      </c>
      <c r="AL50" s="438"/>
      <c r="AN50" s="400"/>
      <c r="AO50" s="449">
        <f>'COST MATCH BUDGET'!AK53</f>
        <v>0</v>
      </c>
      <c r="AP50" s="400"/>
    </row>
    <row r="51" spans="1:42" x14ac:dyDescent="0.2">
      <c r="A51" s="521" t="s">
        <v>28</v>
      </c>
      <c r="B51" s="522" t="s">
        <v>30</v>
      </c>
      <c r="C51" s="403" t="s">
        <v>22</v>
      </c>
      <c r="D51" s="1153" t="s">
        <v>597</v>
      </c>
      <c r="E51" s="1153"/>
      <c r="F51" s="1153"/>
      <c r="G51" s="1153"/>
      <c r="H51" s="1153"/>
      <c r="I51" s="1153"/>
      <c r="J51" s="1153"/>
      <c r="K51" s="1153"/>
      <c r="L51" s="1153"/>
      <c r="M51" s="1153"/>
      <c r="N51" s="437">
        <v>0</v>
      </c>
      <c r="O51" s="438">
        <f>SUM(N51/12)</f>
        <v>0</v>
      </c>
      <c r="Q51" s="439">
        <v>0</v>
      </c>
      <c r="R51" s="440" t="s">
        <v>20</v>
      </c>
      <c r="S51" s="441">
        <f>O51*Q51</f>
        <v>0</v>
      </c>
      <c r="T51" s="438"/>
      <c r="U51" s="442">
        <v>0</v>
      </c>
      <c r="V51" s="443" t="s">
        <v>20</v>
      </c>
      <c r="W51" s="444">
        <f>O51*U51*1.05</f>
        <v>0</v>
      </c>
      <c r="X51" s="438"/>
      <c r="Y51" s="445">
        <v>0</v>
      </c>
      <c r="Z51" s="446" t="s">
        <v>20</v>
      </c>
      <c r="AA51" s="447">
        <f>O51*Y51*1.05*1.05</f>
        <v>0</v>
      </c>
      <c r="AB51" s="438"/>
      <c r="AC51" s="442">
        <v>0</v>
      </c>
      <c r="AD51" s="443" t="s">
        <v>20</v>
      </c>
      <c r="AE51" s="444">
        <f>O51*AC51*1.05*1.05*1.05</f>
        <v>0</v>
      </c>
      <c r="AF51" s="438"/>
      <c r="AG51" s="439">
        <v>0</v>
      </c>
      <c r="AH51" s="440" t="s">
        <v>20</v>
      </c>
      <c r="AI51" s="441">
        <f>O51*AG51*1.05*1.05*1.05*1.05</f>
        <v>0</v>
      </c>
      <c r="AK51" s="448">
        <f>S51+W51+AA51+AE51+AI51</f>
        <v>0</v>
      </c>
      <c r="AL51" s="438"/>
      <c r="AN51" s="400"/>
      <c r="AO51" s="449">
        <f>'COST MATCH BUDGET'!AK54</f>
        <v>0</v>
      </c>
      <c r="AP51" s="400"/>
    </row>
    <row r="52" spans="1:42" ht="4.5" customHeight="1" x14ac:dyDescent="0.2">
      <c r="A52" s="521"/>
      <c r="B52" s="531"/>
      <c r="C52" s="403"/>
      <c r="D52" s="403"/>
      <c r="E52" s="403"/>
      <c r="F52" s="436"/>
      <c r="G52" s="436"/>
      <c r="H52" s="436"/>
      <c r="I52" s="436"/>
      <c r="J52" s="436"/>
      <c r="K52" s="436"/>
      <c r="L52" s="436"/>
      <c r="M52" s="436"/>
      <c r="N52" s="437"/>
      <c r="O52" s="438"/>
      <c r="Q52" s="439"/>
      <c r="R52" s="440"/>
      <c r="S52" s="441"/>
      <c r="T52" s="437"/>
      <c r="U52" s="442"/>
      <c r="V52" s="443"/>
      <c r="W52" s="444"/>
      <c r="X52" s="438"/>
      <c r="Y52" s="445"/>
      <c r="Z52" s="446"/>
      <c r="AA52" s="447"/>
      <c r="AB52" s="438"/>
      <c r="AC52" s="442"/>
      <c r="AD52" s="443"/>
      <c r="AE52" s="444"/>
      <c r="AF52" s="438"/>
      <c r="AG52" s="439"/>
      <c r="AH52" s="440"/>
      <c r="AI52" s="441"/>
      <c r="AK52" s="448"/>
      <c r="AL52" s="438"/>
      <c r="AN52" s="400"/>
      <c r="AO52" s="449"/>
      <c r="AP52" s="400"/>
    </row>
    <row r="53" spans="1:42" ht="14.25" customHeight="1" x14ac:dyDescent="0.2">
      <c r="A53" s="523"/>
      <c r="B53" s="435"/>
      <c r="C53" s="532"/>
      <c r="D53" s="1176" t="s">
        <v>31</v>
      </c>
      <c r="E53" s="1176"/>
      <c r="F53" s="1176"/>
      <c r="G53" s="1176"/>
      <c r="H53" s="1176"/>
      <c r="I53" s="1176"/>
      <c r="J53" s="1176"/>
      <c r="K53" s="1176"/>
      <c r="L53" s="1176"/>
      <c r="M53" s="1176"/>
      <c r="N53" s="1176"/>
      <c r="O53" s="1176"/>
      <c r="Q53" s="452"/>
      <c r="S53" s="438"/>
      <c r="T53" s="437"/>
      <c r="U53" s="452"/>
      <c r="W53" s="438"/>
      <c r="X53" s="438"/>
      <c r="Y53" s="452"/>
      <c r="AA53" s="438"/>
      <c r="AB53" s="438"/>
      <c r="AC53" s="452"/>
      <c r="AE53" s="438"/>
      <c r="AF53" s="438"/>
      <c r="AG53" s="452"/>
      <c r="AI53" s="438"/>
      <c r="AK53" s="438"/>
      <c r="AL53" s="438"/>
      <c r="AN53" s="400"/>
      <c r="AO53" s="453"/>
      <c r="AP53" s="400"/>
    </row>
    <row r="54" spans="1:42" x14ac:dyDescent="0.2">
      <c r="A54" s="521" t="s">
        <v>24</v>
      </c>
      <c r="B54" s="522" t="s">
        <v>30</v>
      </c>
      <c r="C54" s="403" t="s">
        <v>22</v>
      </c>
      <c r="D54" s="1153" t="s">
        <v>598</v>
      </c>
      <c r="E54" s="1153"/>
      <c r="F54" s="1153"/>
      <c r="G54" s="1153"/>
      <c r="H54" s="1153"/>
      <c r="I54" s="1153"/>
      <c r="J54" s="1153"/>
      <c r="K54" s="1153"/>
      <c r="L54" s="1153"/>
      <c r="M54" s="1153"/>
      <c r="N54" s="437">
        <v>0</v>
      </c>
      <c r="O54" s="438">
        <f t="shared" ref="O54:O59" si="0">SUM(N54/12)</f>
        <v>0</v>
      </c>
      <c r="Q54" s="439">
        <v>0</v>
      </c>
      <c r="R54" s="440" t="s">
        <v>20</v>
      </c>
      <c r="S54" s="441">
        <f t="shared" ref="S54:S59" si="1">O54*Q54</f>
        <v>0</v>
      </c>
      <c r="T54" s="438"/>
      <c r="U54" s="442">
        <v>0</v>
      </c>
      <c r="V54" s="443" t="s">
        <v>20</v>
      </c>
      <c r="W54" s="444">
        <f t="shared" ref="W54:W59" si="2">O54*U54*1.05</f>
        <v>0</v>
      </c>
      <c r="X54" s="438"/>
      <c r="Y54" s="445">
        <v>0</v>
      </c>
      <c r="Z54" s="446" t="s">
        <v>20</v>
      </c>
      <c r="AA54" s="447">
        <f t="shared" ref="AA54:AA59" si="3">O54*Y54*1.05*1.05</f>
        <v>0</v>
      </c>
      <c r="AB54" s="438"/>
      <c r="AC54" s="442">
        <v>0</v>
      </c>
      <c r="AD54" s="443" t="s">
        <v>20</v>
      </c>
      <c r="AE54" s="444">
        <f t="shared" ref="AE54:AE59" si="4">O54*AC54*1.05*1.05*1.05</f>
        <v>0</v>
      </c>
      <c r="AF54" s="438"/>
      <c r="AG54" s="439">
        <v>0</v>
      </c>
      <c r="AH54" s="440" t="s">
        <v>20</v>
      </c>
      <c r="AI54" s="441">
        <f t="shared" ref="AI54:AI59" si="5">O54*AG54*1.05*1.05*1.05*1.05</f>
        <v>0</v>
      </c>
      <c r="AK54" s="448">
        <f t="shared" ref="AK54:AK59" si="6">S54+W54+AA54+AE54+AI54</f>
        <v>0</v>
      </c>
      <c r="AL54" s="438"/>
      <c r="AN54" s="400"/>
      <c r="AO54" s="449">
        <f>'COST MATCH BUDGET'!AK57</f>
        <v>0</v>
      </c>
      <c r="AP54" s="400"/>
    </row>
    <row r="55" spans="1:42" x14ac:dyDescent="0.2">
      <c r="A55" s="521" t="s">
        <v>26</v>
      </c>
      <c r="B55" s="522" t="s">
        <v>30</v>
      </c>
      <c r="C55" s="403" t="s">
        <v>22</v>
      </c>
      <c r="D55" s="1153" t="s">
        <v>598</v>
      </c>
      <c r="E55" s="1153"/>
      <c r="F55" s="1153"/>
      <c r="G55" s="1153"/>
      <c r="H55" s="1153"/>
      <c r="I55" s="1153"/>
      <c r="J55" s="1153"/>
      <c r="K55" s="1153"/>
      <c r="L55" s="1153"/>
      <c r="M55" s="1153"/>
      <c r="N55" s="437">
        <v>0</v>
      </c>
      <c r="O55" s="438">
        <f t="shared" si="0"/>
        <v>0</v>
      </c>
      <c r="Q55" s="439">
        <v>0</v>
      </c>
      <c r="R55" s="440" t="s">
        <v>20</v>
      </c>
      <c r="S55" s="441">
        <f t="shared" si="1"/>
        <v>0</v>
      </c>
      <c r="T55" s="438"/>
      <c r="U55" s="442">
        <v>0</v>
      </c>
      <c r="V55" s="443" t="s">
        <v>20</v>
      </c>
      <c r="W55" s="444">
        <f t="shared" si="2"/>
        <v>0</v>
      </c>
      <c r="X55" s="438"/>
      <c r="Y55" s="445">
        <v>0</v>
      </c>
      <c r="Z55" s="446" t="s">
        <v>20</v>
      </c>
      <c r="AA55" s="447">
        <f t="shared" si="3"/>
        <v>0</v>
      </c>
      <c r="AB55" s="438"/>
      <c r="AC55" s="442">
        <v>0</v>
      </c>
      <c r="AD55" s="443" t="s">
        <v>20</v>
      </c>
      <c r="AE55" s="444">
        <f t="shared" si="4"/>
        <v>0</v>
      </c>
      <c r="AF55" s="438"/>
      <c r="AG55" s="439">
        <v>0</v>
      </c>
      <c r="AH55" s="440" t="s">
        <v>20</v>
      </c>
      <c r="AI55" s="441">
        <f t="shared" si="5"/>
        <v>0</v>
      </c>
      <c r="AK55" s="448">
        <f t="shared" si="6"/>
        <v>0</v>
      </c>
      <c r="AL55" s="438"/>
      <c r="AN55" s="400"/>
      <c r="AO55" s="449">
        <f>'COST MATCH BUDGET'!AK58</f>
        <v>0</v>
      </c>
      <c r="AP55" s="400"/>
    </row>
    <row r="56" spans="1:42" x14ac:dyDescent="0.2">
      <c r="A56" s="521" t="s">
        <v>27</v>
      </c>
      <c r="B56" s="522" t="s">
        <v>30</v>
      </c>
      <c r="C56" s="403" t="s">
        <v>22</v>
      </c>
      <c r="D56" s="1153" t="s">
        <v>598</v>
      </c>
      <c r="E56" s="1153"/>
      <c r="F56" s="1153"/>
      <c r="G56" s="1153"/>
      <c r="H56" s="1153"/>
      <c r="I56" s="1153"/>
      <c r="J56" s="1153"/>
      <c r="K56" s="1153"/>
      <c r="L56" s="1153"/>
      <c r="M56" s="1153"/>
      <c r="N56" s="437">
        <v>0</v>
      </c>
      <c r="O56" s="438">
        <f t="shared" si="0"/>
        <v>0</v>
      </c>
      <c r="Q56" s="439">
        <v>0</v>
      </c>
      <c r="R56" s="440" t="s">
        <v>20</v>
      </c>
      <c r="S56" s="441">
        <f t="shared" si="1"/>
        <v>0</v>
      </c>
      <c r="T56" s="438"/>
      <c r="U56" s="442">
        <v>0</v>
      </c>
      <c r="V56" s="443" t="s">
        <v>20</v>
      </c>
      <c r="W56" s="444">
        <f t="shared" si="2"/>
        <v>0</v>
      </c>
      <c r="X56" s="438"/>
      <c r="Y56" s="445">
        <v>0</v>
      </c>
      <c r="Z56" s="446" t="s">
        <v>20</v>
      </c>
      <c r="AA56" s="447">
        <f t="shared" si="3"/>
        <v>0</v>
      </c>
      <c r="AB56" s="438"/>
      <c r="AC56" s="442">
        <v>0</v>
      </c>
      <c r="AD56" s="443" t="s">
        <v>20</v>
      </c>
      <c r="AE56" s="444">
        <f t="shared" si="4"/>
        <v>0</v>
      </c>
      <c r="AF56" s="438"/>
      <c r="AG56" s="439">
        <v>0</v>
      </c>
      <c r="AH56" s="440" t="s">
        <v>20</v>
      </c>
      <c r="AI56" s="441">
        <f t="shared" si="5"/>
        <v>0</v>
      </c>
      <c r="AK56" s="448">
        <f t="shared" si="6"/>
        <v>0</v>
      </c>
      <c r="AL56" s="438"/>
      <c r="AN56" s="400"/>
      <c r="AO56" s="449">
        <f>'COST MATCH BUDGET'!AK59</f>
        <v>0</v>
      </c>
      <c r="AP56" s="400"/>
    </row>
    <row r="57" spans="1:42" x14ac:dyDescent="0.2">
      <c r="A57" s="521" t="s">
        <v>28</v>
      </c>
      <c r="B57" s="522" t="s">
        <v>30</v>
      </c>
      <c r="C57" s="403" t="s">
        <v>22</v>
      </c>
      <c r="D57" s="1153" t="s">
        <v>598</v>
      </c>
      <c r="E57" s="1153"/>
      <c r="F57" s="1153"/>
      <c r="G57" s="1153"/>
      <c r="H57" s="1153"/>
      <c r="I57" s="1153"/>
      <c r="J57" s="1153"/>
      <c r="K57" s="1153"/>
      <c r="L57" s="1153"/>
      <c r="M57" s="1153"/>
      <c r="N57" s="437">
        <v>0</v>
      </c>
      <c r="O57" s="438">
        <f t="shared" si="0"/>
        <v>0</v>
      </c>
      <c r="Q57" s="439">
        <v>0</v>
      </c>
      <c r="R57" s="440" t="s">
        <v>20</v>
      </c>
      <c r="S57" s="441">
        <f t="shared" si="1"/>
        <v>0</v>
      </c>
      <c r="T57" s="438"/>
      <c r="U57" s="442">
        <v>0</v>
      </c>
      <c r="V57" s="443" t="s">
        <v>20</v>
      </c>
      <c r="W57" s="444">
        <f t="shared" si="2"/>
        <v>0</v>
      </c>
      <c r="X57" s="438"/>
      <c r="Y57" s="445">
        <v>0</v>
      </c>
      <c r="Z57" s="446" t="s">
        <v>20</v>
      </c>
      <c r="AA57" s="447">
        <f t="shared" si="3"/>
        <v>0</v>
      </c>
      <c r="AB57" s="438"/>
      <c r="AC57" s="442">
        <v>0</v>
      </c>
      <c r="AD57" s="443" t="s">
        <v>20</v>
      </c>
      <c r="AE57" s="444">
        <f t="shared" si="4"/>
        <v>0</v>
      </c>
      <c r="AF57" s="438"/>
      <c r="AG57" s="439">
        <v>0</v>
      </c>
      <c r="AH57" s="440" t="s">
        <v>20</v>
      </c>
      <c r="AI57" s="441">
        <f t="shared" si="5"/>
        <v>0</v>
      </c>
      <c r="AK57" s="448">
        <f t="shared" si="6"/>
        <v>0</v>
      </c>
      <c r="AL57" s="438"/>
      <c r="AN57" s="400"/>
      <c r="AO57" s="449">
        <f>'COST MATCH BUDGET'!AK60</f>
        <v>0</v>
      </c>
      <c r="AP57" s="400"/>
    </row>
    <row r="58" spans="1:42" x14ac:dyDescent="0.2">
      <c r="A58" s="521" t="s">
        <v>32</v>
      </c>
      <c r="B58" s="522" t="s">
        <v>30</v>
      </c>
      <c r="C58" s="403" t="s">
        <v>22</v>
      </c>
      <c r="D58" s="1153" t="s">
        <v>598</v>
      </c>
      <c r="E58" s="1153"/>
      <c r="F58" s="1153"/>
      <c r="G58" s="1153"/>
      <c r="H58" s="1153"/>
      <c r="I58" s="1153"/>
      <c r="J58" s="1153"/>
      <c r="K58" s="1153"/>
      <c r="L58" s="1153"/>
      <c r="M58" s="1153"/>
      <c r="N58" s="437">
        <v>0</v>
      </c>
      <c r="O58" s="438">
        <f t="shared" si="0"/>
        <v>0</v>
      </c>
      <c r="Q58" s="533">
        <v>0</v>
      </c>
      <c r="R58" s="534" t="s">
        <v>20</v>
      </c>
      <c r="S58" s="441">
        <f t="shared" si="1"/>
        <v>0</v>
      </c>
      <c r="T58" s="438"/>
      <c r="U58" s="442">
        <v>0</v>
      </c>
      <c r="V58" s="443" t="s">
        <v>20</v>
      </c>
      <c r="W58" s="444">
        <f t="shared" si="2"/>
        <v>0</v>
      </c>
      <c r="X58" s="438"/>
      <c r="Y58" s="445">
        <v>0</v>
      </c>
      <c r="Z58" s="446" t="s">
        <v>20</v>
      </c>
      <c r="AA58" s="447">
        <f t="shared" si="3"/>
        <v>0</v>
      </c>
      <c r="AB58" s="438"/>
      <c r="AC58" s="442">
        <v>0</v>
      </c>
      <c r="AD58" s="443" t="s">
        <v>20</v>
      </c>
      <c r="AE58" s="444">
        <f t="shared" si="4"/>
        <v>0</v>
      </c>
      <c r="AF58" s="438"/>
      <c r="AG58" s="439">
        <v>0</v>
      </c>
      <c r="AH58" s="440" t="s">
        <v>20</v>
      </c>
      <c r="AI58" s="441">
        <f t="shared" si="5"/>
        <v>0</v>
      </c>
      <c r="AK58" s="448">
        <f t="shared" si="6"/>
        <v>0</v>
      </c>
      <c r="AL58" s="438"/>
      <c r="AN58" s="400"/>
      <c r="AO58" s="449">
        <f>'COST MATCH BUDGET'!AK61</f>
        <v>0</v>
      </c>
      <c r="AP58" s="400"/>
    </row>
    <row r="59" spans="1:42" x14ac:dyDescent="0.2">
      <c r="A59" s="521" t="s">
        <v>33</v>
      </c>
      <c r="B59" s="522" t="s">
        <v>30</v>
      </c>
      <c r="C59" s="403" t="s">
        <v>22</v>
      </c>
      <c r="D59" s="1153" t="s">
        <v>598</v>
      </c>
      <c r="E59" s="1153"/>
      <c r="F59" s="1153"/>
      <c r="G59" s="1153"/>
      <c r="H59" s="1153"/>
      <c r="I59" s="1153"/>
      <c r="J59" s="1153"/>
      <c r="K59" s="1153"/>
      <c r="L59" s="1153"/>
      <c r="M59" s="1153"/>
      <c r="N59" s="437">
        <v>0</v>
      </c>
      <c r="O59" s="438">
        <f t="shared" si="0"/>
        <v>0</v>
      </c>
      <c r="Q59" s="533">
        <v>0</v>
      </c>
      <c r="R59" s="534" t="s">
        <v>20</v>
      </c>
      <c r="S59" s="441">
        <f t="shared" si="1"/>
        <v>0</v>
      </c>
      <c r="T59" s="438"/>
      <c r="U59" s="442">
        <v>0</v>
      </c>
      <c r="V59" s="443" t="s">
        <v>20</v>
      </c>
      <c r="W59" s="444">
        <f t="shared" si="2"/>
        <v>0</v>
      </c>
      <c r="X59" s="438"/>
      <c r="Y59" s="445">
        <v>0</v>
      </c>
      <c r="Z59" s="446" t="s">
        <v>20</v>
      </c>
      <c r="AA59" s="447">
        <f t="shared" si="3"/>
        <v>0</v>
      </c>
      <c r="AB59" s="438"/>
      <c r="AC59" s="442">
        <v>0</v>
      </c>
      <c r="AD59" s="443" t="s">
        <v>20</v>
      </c>
      <c r="AE59" s="444">
        <f t="shared" si="4"/>
        <v>0</v>
      </c>
      <c r="AF59" s="438"/>
      <c r="AG59" s="439">
        <v>0</v>
      </c>
      <c r="AH59" s="440" t="s">
        <v>20</v>
      </c>
      <c r="AI59" s="441">
        <f t="shared" si="5"/>
        <v>0</v>
      </c>
      <c r="AK59" s="448">
        <f t="shared" si="6"/>
        <v>0</v>
      </c>
      <c r="AL59" s="438"/>
      <c r="AN59" s="400"/>
      <c r="AO59" s="449">
        <f>'COST MATCH BUDGET'!AK62</f>
        <v>0</v>
      </c>
      <c r="AP59" s="400"/>
    </row>
    <row r="60" spans="1:42" ht="5.25" customHeight="1" x14ac:dyDescent="0.2">
      <c r="A60" s="521"/>
      <c r="B60" s="522"/>
      <c r="C60" s="403"/>
      <c r="D60" s="403"/>
      <c r="E60" s="403"/>
      <c r="F60" s="436"/>
      <c r="G60" s="436"/>
      <c r="H60" s="436"/>
      <c r="I60" s="436"/>
      <c r="J60" s="436"/>
      <c r="K60" s="436"/>
      <c r="L60" s="436"/>
      <c r="M60" s="436"/>
      <c r="N60" s="437"/>
      <c r="O60" s="438"/>
      <c r="Q60" s="452"/>
      <c r="S60" s="438"/>
      <c r="T60" s="437"/>
      <c r="U60" s="452"/>
      <c r="W60" s="438"/>
      <c r="X60" s="438"/>
      <c r="Y60" s="452"/>
      <c r="AA60" s="438"/>
      <c r="AB60" s="438"/>
      <c r="AC60" s="452"/>
      <c r="AE60" s="438"/>
      <c r="AF60" s="438"/>
      <c r="AG60" s="452"/>
      <c r="AI60" s="438"/>
      <c r="AK60" s="438"/>
      <c r="AL60" s="438"/>
      <c r="AN60" s="400"/>
      <c r="AO60" s="535"/>
      <c r="AP60" s="400"/>
    </row>
    <row r="61" spans="1:42" x14ac:dyDescent="0.2">
      <c r="B61" s="490"/>
      <c r="C61" s="403"/>
      <c r="D61" s="403"/>
      <c r="E61" s="403"/>
      <c r="F61" s="403"/>
      <c r="G61" s="403"/>
      <c r="H61" s="403"/>
      <c r="I61" s="403"/>
      <c r="J61" s="403"/>
      <c r="K61" s="403"/>
      <c r="L61" s="403"/>
      <c r="M61" s="536" t="s">
        <v>34</v>
      </c>
      <c r="N61" s="437"/>
      <c r="O61" s="438"/>
      <c r="Q61" s="452"/>
      <c r="S61" s="438"/>
      <c r="T61" s="437"/>
      <c r="U61" s="452"/>
      <c r="W61" s="438"/>
      <c r="X61" s="438"/>
      <c r="Y61" s="452"/>
      <c r="AA61" s="438"/>
      <c r="AB61" s="438"/>
      <c r="AC61" s="452"/>
      <c r="AE61" s="438"/>
      <c r="AF61" s="438"/>
      <c r="AG61" s="452"/>
      <c r="AI61" s="438"/>
      <c r="AK61" s="438"/>
      <c r="AL61" s="438"/>
      <c r="AN61" s="400"/>
      <c r="AO61" s="453"/>
      <c r="AP61" s="400"/>
    </row>
    <row r="62" spans="1:42" x14ac:dyDescent="0.2">
      <c r="B62" s="537" t="s">
        <v>24</v>
      </c>
      <c r="C62" s="434" t="s">
        <v>35</v>
      </c>
      <c r="D62" s="536" t="s">
        <v>11</v>
      </c>
      <c r="E62" s="403"/>
      <c r="F62" s="536" t="s">
        <v>12</v>
      </c>
      <c r="G62" s="403"/>
      <c r="H62" s="536" t="s">
        <v>13</v>
      </c>
      <c r="I62" s="536"/>
      <c r="J62" s="536" t="s">
        <v>14</v>
      </c>
      <c r="K62" s="536"/>
      <c r="L62" s="536" t="s">
        <v>15</v>
      </c>
      <c r="M62" s="538">
        <v>0</v>
      </c>
      <c r="O62" s="438"/>
      <c r="Q62" s="452"/>
      <c r="S62" s="437"/>
      <c r="T62" s="437"/>
      <c r="U62" s="452"/>
      <c r="W62" s="438"/>
      <c r="X62" s="438"/>
      <c r="Y62" s="452"/>
      <c r="AA62" s="438"/>
      <c r="AB62" s="438"/>
      <c r="AC62" s="452"/>
      <c r="AE62" s="438"/>
      <c r="AF62" s="438"/>
      <c r="AG62" s="452"/>
      <c r="AI62" s="438"/>
      <c r="AK62" s="438"/>
      <c r="AL62" s="438"/>
      <c r="AN62" s="400"/>
      <c r="AO62" s="453"/>
      <c r="AP62" s="400"/>
    </row>
    <row r="63" spans="1:42" ht="12.75" customHeight="1" x14ac:dyDescent="0.2">
      <c r="C63" s="539" t="s">
        <v>36</v>
      </c>
      <c r="D63" s="540">
        <v>0</v>
      </c>
      <c r="E63" s="541"/>
      <c r="F63" s="540">
        <v>0</v>
      </c>
      <c r="G63" s="541"/>
      <c r="H63" s="540">
        <v>0</v>
      </c>
      <c r="I63" s="541"/>
      <c r="J63" s="540">
        <v>0</v>
      </c>
      <c r="K63" s="541"/>
      <c r="L63" s="540">
        <v>0</v>
      </c>
      <c r="M63" s="1157" t="s">
        <v>37</v>
      </c>
      <c r="N63" s="437"/>
      <c r="O63" s="438"/>
      <c r="Q63" s="452"/>
      <c r="S63" s="437"/>
      <c r="T63" s="437"/>
      <c r="U63" s="452"/>
      <c r="W63" s="438"/>
      <c r="X63" s="438"/>
      <c r="Y63" s="452"/>
      <c r="AA63" s="438"/>
      <c r="AB63" s="438"/>
      <c r="AC63" s="452"/>
      <c r="AE63" s="438"/>
      <c r="AF63" s="438"/>
      <c r="AG63" s="452"/>
      <c r="AI63" s="438"/>
      <c r="AK63" s="438"/>
      <c r="AL63" s="438"/>
      <c r="AN63" s="400"/>
      <c r="AO63" s="453"/>
      <c r="AP63" s="400"/>
    </row>
    <row r="64" spans="1:42" ht="13.5" customHeight="1" x14ac:dyDescent="0.2">
      <c r="C64" s="542" t="s">
        <v>38</v>
      </c>
      <c r="D64" s="543">
        <v>0</v>
      </c>
      <c r="E64" s="541"/>
      <c r="F64" s="543">
        <v>0</v>
      </c>
      <c r="G64" s="541"/>
      <c r="H64" s="543">
        <v>0</v>
      </c>
      <c r="I64" s="541"/>
      <c r="J64" s="543">
        <v>0</v>
      </c>
      <c r="K64" s="541"/>
      <c r="L64" s="543">
        <v>0</v>
      </c>
      <c r="M64" s="1158"/>
      <c r="N64" s="437">
        <f>SUM(M62*2080)</f>
        <v>0</v>
      </c>
      <c r="O64" s="438">
        <f>SUM(N64/12)</f>
        <v>0</v>
      </c>
      <c r="Q64" s="439">
        <f>SUM(D64/173.33)</f>
        <v>0</v>
      </c>
      <c r="R64" s="440" t="s">
        <v>20</v>
      </c>
      <c r="S64" s="545">
        <f>O64*Q64</f>
        <v>0</v>
      </c>
      <c r="T64" s="437"/>
      <c r="U64" s="442">
        <f>SUM(F64/173.33)</f>
        <v>0</v>
      </c>
      <c r="V64" s="443" t="s">
        <v>20</v>
      </c>
      <c r="W64" s="444">
        <f>O64*U64*1.02</f>
        <v>0</v>
      </c>
      <c r="X64" s="438"/>
      <c r="Y64" s="445">
        <f>SUM(H64/173.33)</f>
        <v>0</v>
      </c>
      <c r="Z64" s="446" t="s">
        <v>20</v>
      </c>
      <c r="AA64" s="447">
        <f>O64*Y64*1.02*1.02</f>
        <v>0</v>
      </c>
      <c r="AB64" s="438"/>
      <c r="AC64" s="442">
        <f>SUM(J64/173.33)</f>
        <v>0</v>
      </c>
      <c r="AD64" s="443" t="s">
        <v>20</v>
      </c>
      <c r="AE64" s="444">
        <f>O64*AC64*1.02*1.02*1.02</f>
        <v>0</v>
      </c>
      <c r="AF64" s="438"/>
      <c r="AG64" s="439">
        <f>SUM(L64/173.33)</f>
        <v>0</v>
      </c>
      <c r="AH64" s="440" t="s">
        <v>20</v>
      </c>
      <c r="AI64" s="441">
        <f>O64*AG64*1.02*1.02*1.02*1.02</f>
        <v>0</v>
      </c>
      <c r="AK64" s="448">
        <f>S64+W64+AA64+AE64+AI64</f>
        <v>0</v>
      </c>
      <c r="AL64" s="438"/>
      <c r="AN64" s="400"/>
      <c r="AO64" s="449">
        <f>'COST MATCH BUDGET'!AK66</f>
        <v>0</v>
      </c>
      <c r="AP64" s="400"/>
    </row>
    <row r="65" spans="1:42" ht="6.75" customHeight="1" x14ac:dyDescent="0.2">
      <c r="C65" s="542"/>
      <c r="D65" s="541"/>
      <c r="E65" s="541"/>
      <c r="F65" s="541"/>
      <c r="G65" s="541"/>
      <c r="H65" s="541"/>
      <c r="I65" s="541"/>
      <c r="J65" s="541"/>
      <c r="K65" s="541"/>
      <c r="L65" s="541"/>
      <c r="M65" s="546"/>
      <c r="N65" s="437"/>
      <c r="O65" s="438"/>
      <c r="Q65" s="452"/>
      <c r="S65" s="437"/>
      <c r="T65" s="437"/>
      <c r="U65" s="452"/>
      <c r="W65" s="438"/>
      <c r="X65" s="438"/>
      <c r="Y65" s="452"/>
      <c r="AA65" s="438"/>
      <c r="AB65" s="438"/>
      <c r="AC65" s="452"/>
      <c r="AE65" s="438"/>
      <c r="AF65" s="438"/>
      <c r="AG65" s="452"/>
      <c r="AI65" s="438"/>
      <c r="AK65" s="438"/>
      <c r="AL65" s="438"/>
      <c r="AN65" s="400"/>
      <c r="AO65" s="453"/>
      <c r="AP65" s="400"/>
    </row>
    <row r="66" spans="1:42" x14ac:dyDescent="0.2">
      <c r="C66" s="547"/>
      <c r="D66" s="547"/>
      <c r="E66" s="547"/>
      <c r="F66" s="547"/>
      <c r="G66" s="547"/>
      <c r="H66" s="547"/>
      <c r="I66" s="547"/>
      <c r="J66" s="547"/>
      <c r="K66" s="547"/>
      <c r="L66" s="547"/>
      <c r="M66" s="536" t="s">
        <v>34</v>
      </c>
      <c r="N66" s="437"/>
      <c r="O66" s="438"/>
      <c r="Q66" s="452"/>
      <c r="S66" s="437"/>
      <c r="T66" s="437"/>
      <c r="U66" s="452"/>
      <c r="W66" s="438"/>
      <c r="X66" s="438"/>
      <c r="Y66" s="452"/>
      <c r="AA66" s="438"/>
      <c r="AB66" s="438"/>
      <c r="AC66" s="452"/>
      <c r="AE66" s="438"/>
      <c r="AF66" s="438"/>
      <c r="AG66" s="452"/>
      <c r="AI66" s="438"/>
      <c r="AK66" s="438"/>
      <c r="AL66" s="438"/>
      <c r="AN66" s="400"/>
      <c r="AO66" s="453"/>
      <c r="AP66" s="400"/>
    </row>
    <row r="67" spans="1:42" x14ac:dyDescent="0.2">
      <c r="B67" s="537" t="s">
        <v>26</v>
      </c>
      <c r="C67" s="450" t="s">
        <v>39</v>
      </c>
      <c r="D67" s="536" t="s">
        <v>11</v>
      </c>
      <c r="E67" s="403"/>
      <c r="F67" s="536" t="s">
        <v>12</v>
      </c>
      <c r="G67" s="403"/>
      <c r="H67" s="536" t="s">
        <v>13</v>
      </c>
      <c r="I67" s="536"/>
      <c r="J67" s="536" t="s">
        <v>14</v>
      </c>
      <c r="K67" s="536"/>
      <c r="L67" s="536" t="s">
        <v>15</v>
      </c>
      <c r="M67" s="538">
        <v>0</v>
      </c>
      <c r="N67" s="437"/>
      <c r="O67" s="438"/>
      <c r="Q67" s="452"/>
      <c r="S67" s="437"/>
      <c r="T67" s="437"/>
      <c r="U67" s="452"/>
      <c r="W67" s="438"/>
      <c r="X67" s="438"/>
      <c r="Y67" s="452"/>
      <c r="AA67" s="438"/>
      <c r="AB67" s="438"/>
      <c r="AC67" s="452"/>
      <c r="AE67" s="438"/>
      <c r="AF67" s="438"/>
      <c r="AG67" s="452"/>
      <c r="AI67" s="438"/>
      <c r="AK67" s="438"/>
      <c r="AL67" s="438"/>
      <c r="AN67" s="400"/>
      <c r="AO67" s="453"/>
      <c r="AP67" s="400"/>
    </row>
    <row r="68" spans="1:42" ht="13.5" customHeight="1" x14ac:dyDescent="0.2">
      <c r="C68" s="539" t="s">
        <v>36</v>
      </c>
      <c r="D68" s="540">
        <v>0</v>
      </c>
      <c r="E68" s="541"/>
      <c r="F68" s="540">
        <v>0</v>
      </c>
      <c r="G68" s="541"/>
      <c r="H68" s="540">
        <v>0</v>
      </c>
      <c r="I68" s="541"/>
      <c r="J68" s="540">
        <v>0</v>
      </c>
      <c r="K68" s="541"/>
      <c r="L68" s="540">
        <v>0</v>
      </c>
      <c r="M68" s="1157" t="s">
        <v>37</v>
      </c>
      <c r="N68" s="437"/>
      <c r="O68" s="438"/>
      <c r="Q68" s="452"/>
      <c r="S68" s="437"/>
      <c r="T68" s="437"/>
      <c r="U68" s="452"/>
      <c r="W68" s="438"/>
      <c r="X68" s="438"/>
      <c r="Y68" s="452"/>
      <c r="AA68" s="438"/>
      <c r="AB68" s="438"/>
      <c r="AC68" s="452"/>
      <c r="AE68" s="438"/>
      <c r="AF68" s="438"/>
      <c r="AG68" s="452"/>
      <c r="AI68" s="438"/>
      <c r="AK68" s="438"/>
      <c r="AL68" s="438"/>
      <c r="AN68" s="400"/>
      <c r="AO68" s="453"/>
      <c r="AP68" s="400"/>
    </row>
    <row r="69" spans="1:42" ht="13.5" customHeight="1" x14ac:dyDescent="0.2">
      <c r="C69" s="542" t="s">
        <v>38</v>
      </c>
      <c r="D69" s="543">
        <v>0</v>
      </c>
      <c r="E69" s="541"/>
      <c r="F69" s="543">
        <v>0</v>
      </c>
      <c r="G69" s="541"/>
      <c r="H69" s="543">
        <v>0</v>
      </c>
      <c r="I69" s="541"/>
      <c r="J69" s="543">
        <v>0</v>
      </c>
      <c r="K69" s="541"/>
      <c r="L69" s="543">
        <v>0</v>
      </c>
      <c r="M69" s="1158"/>
      <c r="N69" s="437">
        <f>SUM(M67*2080)</f>
        <v>0</v>
      </c>
      <c r="O69" s="438">
        <f>SUM(N69/12)</f>
        <v>0</v>
      </c>
      <c r="Q69" s="439">
        <f>SUM(D69/173.33)</f>
        <v>0</v>
      </c>
      <c r="R69" s="440" t="s">
        <v>20</v>
      </c>
      <c r="S69" s="545">
        <f>O69*Q69</f>
        <v>0</v>
      </c>
      <c r="T69" s="437"/>
      <c r="U69" s="442">
        <f>SUM(F69/173.33)</f>
        <v>0</v>
      </c>
      <c r="V69" s="443" t="s">
        <v>20</v>
      </c>
      <c r="W69" s="444">
        <f>O69*U69*1.02</f>
        <v>0</v>
      </c>
      <c r="X69" s="438"/>
      <c r="Y69" s="445">
        <f>SUM(H69/173.33)</f>
        <v>0</v>
      </c>
      <c r="Z69" s="446" t="s">
        <v>20</v>
      </c>
      <c r="AA69" s="447">
        <f>O69*Y69*1.02*1.02</f>
        <v>0</v>
      </c>
      <c r="AB69" s="438"/>
      <c r="AC69" s="442">
        <f>SUM(J69/173.33)</f>
        <v>0</v>
      </c>
      <c r="AD69" s="443" t="s">
        <v>20</v>
      </c>
      <c r="AE69" s="444">
        <f>O69*AC69*1.02*1.02*1.02</f>
        <v>0</v>
      </c>
      <c r="AF69" s="438"/>
      <c r="AG69" s="439">
        <f>SUM(L69/173.33)</f>
        <v>0</v>
      </c>
      <c r="AH69" s="440" t="s">
        <v>20</v>
      </c>
      <c r="AI69" s="441">
        <f>O69*AG69*1.02*1.02*1.02*1.02</f>
        <v>0</v>
      </c>
      <c r="AK69" s="448">
        <f>S69+W69+AA69+AE69+AI69</f>
        <v>0</v>
      </c>
      <c r="AL69" s="438"/>
      <c r="AN69" s="400"/>
      <c r="AO69" s="449">
        <f>'COST MATCH BUDGET'!AK71</f>
        <v>0</v>
      </c>
      <c r="AP69" s="400"/>
    </row>
    <row r="70" spans="1:42" ht="6" customHeight="1" x14ac:dyDescent="0.2">
      <c r="O70" s="438"/>
      <c r="S70" s="437"/>
      <c r="T70" s="437"/>
      <c r="U70" s="437"/>
      <c r="V70" s="437"/>
      <c r="W70" s="437"/>
      <c r="X70" s="437"/>
      <c r="Y70" s="452"/>
      <c r="Z70" s="437"/>
      <c r="AA70" s="437"/>
      <c r="AB70" s="437"/>
      <c r="AC70" s="437"/>
      <c r="AD70" s="437"/>
      <c r="AE70" s="437"/>
      <c r="AF70" s="437"/>
      <c r="AG70" s="437"/>
      <c r="AH70" s="437"/>
      <c r="AI70" s="437"/>
      <c r="AN70" s="400"/>
      <c r="AO70" s="526"/>
      <c r="AP70" s="400"/>
    </row>
    <row r="71" spans="1:42" s="416" customFormat="1" x14ac:dyDescent="0.2">
      <c r="C71" s="1242" t="s">
        <v>40</v>
      </c>
      <c r="D71" s="1243"/>
      <c r="E71" s="1243"/>
      <c r="F71" s="1243"/>
      <c r="G71" s="1243"/>
      <c r="H71" s="1243"/>
      <c r="I71" s="1243"/>
      <c r="J71" s="1243"/>
      <c r="K71" s="1243"/>
      <c r="L71" s="1243"/>
      <c r="M71" s="1243"/>
      <c r="N71" s="1243"/>
      <c r="O71" s="1243"/>
      <c r="P71" s="548"/>
      <c r="Q71" s="549"/>
      <c r="R71" s="549"/>
      <c r="S71" s="550">
        <f>SUM(S21:S69)</f>
        <v>0</v>
      </c>
      <c r="T71" s="550"/>
      <c r="U71" s="550"/>
      <c r="V71" s="550"/>
      <c r="W71" s="550">
        <f>SUM(W21:W69)</f>
        <v>0</v>
      </c>
      <c r="X71" s="550"/>
      <c r="Y71" s="550"/>
      <c r="Z71" s="550"/>
      <c r="AA71" s="550">
        <f>SUM(AA21:AA69)</f>
        <v>0</v>
      </c>
      <c r="AB71" s="550"/>
      <c r="AC71" s="550"/>
      <c r="AD71" s="550"/>
      <c r="AE71" s="550">
        <f>SUM(AE21:AE69)</f>
        <v>0</v>
      </c>
      <c r="AF71" s="550"/>
      <c r="AG71" s="550"/>
      <c r="AH71" s="550"/>
      <c r="AI71" s="550">
        <f>SUM(AI21:AI69)</f>
        <v>0</v>
      </c>
      <c r="AJ71" s="549"/>
      <c r="AK71" s="551">
        <f>S71+W71+AA71+AE71+AI71</f>
        <v>0</v>
      </c>
      <c r="AL71" s="552"/>
      <c r="AN71" s="422"/>
      <c r="AO71" s="553">
        <f>'COST MATCH BUDGET'!AK73</f>
        <v>0</v>
      </c>
      <c r="AP71" s="422"/>
    </row>
    <row r="72" spans="1:42" ht="4.5" customHeight="1" thickBot="1" x14ac:dyDescent="0.25">
      <c r="AN72" s="400"/>
      <c r="AO72" s="526"/>
      <c r="AP72" s="400"/>
    </row>
    <row r="73" spans="1:42" ht="13.5" thickBot="1" x14ac:dyDescent="0.25">
      <c r="A73" s="1174" t="s">
        <v>41</v>
      </c>
      <c r="B73" s="1175"/>
      <c r="C73" s="1175"/>
      <c r="D73" s="1175"/>
      <c r="E73" s="1175"/>
      <c r="F73" s="1175"/>
      <c r="G73" s="1175"/>
      <c r="H73" s="1175"/>
      <c r="I73" s="1175"/>
      <c r="J73" s="1175"/>
      <c r="K73" s="1175"/>
      <c r="L73" s="1175"/>
      <c r="M73" s="1175"/>
      <c r="N73" s="1175"/>
      <c r="O73" s="1175"/>
      <c r="P73" s="1175"/>
      <c r="Q73" s="1175"/>
      <c r="R73" s="1175"/>
      <c r="S73" s="1183"/>
      <c r="T73" s="554"/>
      <c r="U73" s="554"/>
      <c r="V73" s="554"/>
      <c r="W73" s="554"/>
      <c r="X73" s="554"/>
      <c r="Y73" s="554"/>
      <c r="Z73" s="554"/>
      <c r="AA73" s="554"/>
      <c r="AB73" s="554"/>
      <c r="AC73" s="554"/>
      <c r="AD73" s="554"/>
      <c r="AE73" s="554"/>
      <c r="AF73" s="554"/>
      <c r="AG73" s="554"/>
      <c r="AH73" s="554"/>
      <c r="AI73" s="554"/>
      <c r="AJ73" s="554"/>
      <c r="AK73" s="554"/>
      <c r="AL73" s="554"/>
      <c r="AN73" s="400"/>
      <c r="AO73" s="555"/>
      <c r="AP73" s="400"/>
    </row>
    <row r="74" spans="1:42" ht="3" customHeight="1" x14ac:dyDescent="0.2">
      <c r="C74" s="556"/>
      <c r="N74" s="430"/>
      <c r="O74" s="430"/>
      <c r="P74" s="430"/>
      <c r="Q74" s="430"/>
      <c r="R74" s="430"/>
      <c r="S74" s="430"/>
      <c r="T74" s="430"/>
      <c r="U74" s="430"/>
      <c r="V74" s="430"/>
      <c r="W74" s="430"/>
      <c r="X74" s="430"/>
      <c r="Y74" s="430"/>
      <c r="Z74" s="430"/>
      <c r="AA74" s="430"/>
      <c r="AB74" s="430"/>
      <c r="AC74" s="430"/>
      <c r="AD74" s="430"/>
      <c r="AE74" s="430"/>
      <c r="AF74" s="430"/>
      <c r="AG74" s="430"/>
      <c r="AH74" s="430"/>
      <c r="AI74" s="430"/>
      <c r="AJ74" s="430"/>
      <c r="AK74" s="430"/>
      <c r="AL74" s="430"/>
      <c r="AN74" s="400"/>
      <c r="AO74" s="431"/>
      <c r="AP74" s="400"/>
    </row>
    <row r="75" spans="1:42" x14ac:dyDescent="0.2">
      <c r="B75" s="450" t="str">
        <f>B21</f>
        <v>PI:</v>
      </c>
      <c r="C75" s="435">
        <f>C21</f>
        <v>0</v>
      </c>
      <c r="D75" s="1153" t="s">
        <v>588</v>
      </c>
      <c r="E75" s="1153"/>
      <c r="F75" s="1153"/>
      <c r="G75" s="1153"/>
      <c r="H75" s="1153"/>
      <c r="I75" s="1153"/>
      <c r="J75" s="1153"/>
      <c r="K75" s="1153"/>
      <c r="L75" s="1153"/>
      <c r="M75" s="1153"/>
      <c r="N75" s="436"/>
      <c r="O75" s="557">
        <v>0.53480000000000005</v>
      </c>
      <c r="Q75" s="440"/>
      <c r="R75" s="440"/>
      <c r="S75" s="441">
        <f>S21*O75</f>
        <v>0</v>
      </c>
      <c r="T75" s="438"/>
      <c r="U75" s="443"/>
      <c r="V75" s="443"/>
      <c r="W75" s="444">
        <f>W21*O75</f>
        <v>0</v>
      </c>
      <c r="X75" s="438"/>
      <c r="Y75" s="446"/>
      <c r="Z75" s="446"/>
      <c r="AA75" s="447">
        <f>AA21*O75</f>
        <v>0</v>
      </c>
      <c r="AB75" s="438"/>
      <c r="AC75" s="443"/>
      <c r="AD75" s="443"/>
      <c r="AE75" s="444">
        <f>AE21*O75</f>
        <v>0</v>
      </c>
      <c r="AF75" s="438"/>
      <c r="AG75" s="440"/>
      <c r="AH75" s="440"/>
      <c r="AI75" s="441">
        <f>AI21*O75</f>
        <v>0</v>
      </c>
      <c r="AK75" s="448">
        <f>S75+W75+AA75+AE75+AI75</f>
        <v>0</v>
      </c>
      <c r="AL75" s="438"/>
      <c r="AN75" s="400"/>
      <c r="AO75" s="449">
        <f>'COST MATCH BUDGET'!AK77</f>
        <v>0</v>
      </c>
      <c r="AP75" s="400"/>
    </row>
    <row r="76" spans="1:42" x14ac:dyDescent="0.2">
      <c r="B76" s="450" t="str">
        <f>B22</f>
        <v>PI:</v>
      </c>
      <c r="C76" s="435">
        <f>C22</f>
        <v>0</v>
      </c>
      <c r="D76" s="1153" t="s">
        <v>589</v>
      </c>
      <c r="E76" s="1153"/>
      <c r="F76" s="1153"/>
      <c r="G76" s="1153"/>
      <c r="H76" s="1153"/>
      <c r="I76" s="1153"/>
      <c r="J76" s="1153"/>
      <c r="K76" s="1153"/>
      <c r="L76" s="1153"/>
      <c r="M76" s="1153"/>
      <c r="N76" s="436"/>
      <c r="O76" s="558">
        <v>8.8499999999999995E-2</v>
      </c>
      <c r="Q76" s="440"/>
      <c r="R76" s="440"/>
      <c r="S76" s="441">
        <f>S22*O76</f>
        <v>0</v>
      </c>
      <c r="T76" s="438"/>
      <c r="U76" s="443"/>
      <c r="V76" s="443"/>
      <c r="W76" s="444">
        <f>W22*O76</f>
        <v>0</v>
      </c>
      <c r="X76" s="438"/>
      <c r="Y76" s="446"/>
      <c r="Z76" s="446"/>
      <c r="AA76" s="447">
        <f>AA22*O76</f>
        <v>0</v>
      </c>
      <c r="AB76" s="438"/>
      <c r="AC76" s="443"/>
      <c r="AD76" s="443"/>
      <c r="AE76" s="444">
        <f>AE22*O76</f>
        <v>0</v>
      </c>
      <c r="AF76" s="438"/>
      <c r="AG76" s="440"/>
      <c r="AH76" s="440"/>
      <c r="AI76" s="441">
        <f>AI22*O76</f>
        <v>0</v>
      </c>
      <c r="AK76" s="448">
        <f>S76+W76+AA76+AE76+AI76</f>
        <v>0</v>
      </c>
      <c r="AL76" s="438"/>
      <c r="AN76" s="400"/>
      <c r="AO76" s="449">
        <f>'COST MATCH BUDGET'!AK78</f>
        <v>0</v>
      </c>
      <c r="AP76" s="400"/>
    </row>
    <row r="77" spans="1:42" ht="6" customHeight="1" thickBot="1" x14ac:dyDescent="0.25">
      <c r="B77" s="450"/>
      <c r="C77" s="451"/>
      <c r="D77" s="436"/>
      <c r="E77" s="436"/>
      <c r="F77" s="436"/>
      <c r="G77" s="436"/>
      <c r="H77" s="436"/>
      <c r="I77" s="436"/>
      <c r="J77" s="436"/>
      <c r="K77" s="436"/>
      <c r="L77" s="436"/>
      <c r="M77" s="436"/>
      <c r="O77" s="558"/>
      <c r="S77" s="438"/>
      <c r="T77" s="438"/>
      <c r="W77" s="438"/>
      <c r="X77" s="438"/>
      <c r="AA77" s="438"/>
      <c r="AB77" s="438"/>
      <c r="AE77" s="438"/>
      <c r="AF77" s="438"/>
      <c r="AI77" s="438"/>
      <c r="AK77" s="438"/>
      <c r="AL77" s="438"/>
      <c r="AN77" s="400"/>
      <c r="AO77" s="453"/>
      <c r="AP77" s="400"/>
    </row>
    <row r="78" spans="1:42" ht="4.5" customHeight="1" x14ac:dyDescent="0.2">
      <c r="A78" s="454"/>
      <c r="B78" s="455"/>
      <c r="C78" s="456"/>
      <c r="D78" s="457"/>
      <c r="E78" s="457"/>
      <c r="F78" s="457"/>
      <c r="G78" s="457"/>
      <c r="H78" s="457"/>
      <c r="I78" s="457"/>
      <c r="J78" s="457"/>
      <c r="K78" s="457"/>
      <c r="L78" s="457"/>
      <c r="M78" s="457"/>
      <c r="N78" s="464"/>
      <c r="O78" s="559"/>
      <c r="P78" s="462"/>
      <c r="Q78" s="464"/>
      <c r="R78" s="464"/>
      <c r="S78" s="461"/>
      <c r="T78" s="465"/>
      <c r="U78" s="464"/>
      <c r="V78" s="464"/>
      <c r="W78" s="461"/>
      <c r="X78" s="465"/>
      <c r="Y78" s="464"/>
      <c r="Z78" s="464"/>
      <c r="AA78" s="461"/>
      <c r="AB78" s="465"/>
      <c r="AC78" s="464"/>
      <c r="AD78" s="464"/>
      <c r="AE78" s="461"/>
      <c r="AF78" s="465"/>
      <c r="AG78" s="464"/>
      <c r="AH78" s="464"/>
      <c r="AI78" s="461"/>
      <c r="AJ78" s="462"/>
      <c r="AK78" s="560"/>
      <c r="AL78" s="438"/>
      <c r="AN78" s="400"/>
      <c r="AO78" s="453"/>
      <c r="AP78" s="400"/>
    </row>
    <row r="79" spans="1:42" ht="15.75" x14ac:dyDescent="0.25">
      <c r="A79" s="561" t="s">
        <v>21</v>
      </c>
      <c r="B79" s="790" t="str">
        <f>B26</f>
        <v>PI/PD:</v>
      </c>
      <c r="C79" s="790">
        <f>C26</f>
        <v>0</v>
      </c>
      <c r="D79" s="476"/>
      <c r="E79" s="476"/>
      <c r="F79" s="1170" t="s">
        <v>599</v>
      </c>
      <c r="G79" s="1170"/>
      <c r="H79" s="1170"/>
      <c r="I79" s="1170"/>
      <c r="J79" s="1170"/>
      <c r="K79" s="1170"/>
      <c r="L79" s="1170"/>
      <c r="M79" s="476"/>
      <c r="N79" s="562" t="s">
        <v>42</v>
      </c>
      <c r="O79" s="563">
        <v>0.58120000000000005</v>
      </c>
      <c r="Q79" s="475"/>
      <c r="R79" s="476"/>
      <c r="S79" s="474">
        <f>O79*S26</f>
        <v>0</v>
      </c>
      <c r="T79" s="438"/>
      <c r="U79" s="475"/>
      <c r="V79" s="476"/>
      <c r="W79" s="474">
        <f>O79*W26</f>
        <v>0</v>
      </c>
      <c r="X79" s="438"/>
      <c r="Y79" s="475"/>
      <c r="Z79" s="476"/>
      <c r="AA79" s="474">
        <f>O79*AA26</f>
        <v>0</v>
      </c>
      <c r="AB79" s="438"/>
      <c r="AC79" s="475"/>
      <c r="AD79" s="476"/>
      <c r="AE79" s="474">
        <f>O79*AE26</f>
        <v>0</v>
      </c>
      <c r="AF79" s="438"/>
      <c r="AG79" s="475"/>
      <c r="AH79" s="476"/>
      <c r="AI79" s="474">
        <f>O79*AI26</f>
        <v>0</v>
      </c>
      <c r="AK79" s="511">
        <f>S79+W79+AA79+AE79+AI79</f>
        <v>0</v>
      </c>
      <c r="AL79" s="438"/>
      <c r="AN79" s="400"/>
      <c r="AO79" s="449">
        <f>'COST MATCH BUDGET'!AK81</f>
        <v>0</v>
      </c>
      <c r="AP79" s="400"/>
    </row>
    <row r="80" spans="1:42" ht="2.25" customHeight="1" x14ac:dyDescent="0.25">
      <c r="A80" s="564"/>
      <c r="B80" s="413"/>
      <c r="C80" s="435"/>
      <c r="F80" s="436"/>
      <c r="G80" s="436"/>
      <c r="H80" s="436"/>
      <c r="I80" s="436"/>
      <c r="J80" s="436"/>
      <c r="K80" s="436"/>
      <c r="L80" s="436"/>
      <c r="N80" s="493"/>
      <c r="O80" s="558"/>
      <c r="Q80" s="452"/>
      <c r="S80" s="438"/>
      <c r="T80" s="438"/>
      <c r="U80" s="452"/>
      <c r="W80" s="438">
        <f>O80*W27</f>
        <v>0</v>
      </c>
      <c r="X80" s="438"/>
      <c r="Y80" s="452"/>
      <c r="AA80" s="438">
        <f>O80*AA27</f>
        <v>0</v>
      </c>
      <c r="AB80" s="438"/>
      <c r="AC80" s="452"/>
      <c r="AE80" s="438">
        <f>O80*AE27</f>
        <v>0</v>
      </c>
      <c r="AF80" s="438"/>
      <c r="AG80" s="452"/>
      <c r="AI80" s="438"/>
      <c r="AK80" s="502"/>
      <c r="AL80" s="438"/>
      <c r="AN80" s="400"/>
      <c r="AO80" s="453"/>
      <c r="AP80" s="400"/>
    </row>
    <row r="81" spans="1:42" ht="15" customHeight="1" x14ac:dyDescent="0.2">
      <c r="A81" s="467"/>
      <c r="B81" s="468" t="str">
        <f>B79</f>
        <v>PI/PD:</v>
      </c>
      <c r="C81" s="790">
        <f>C79</f>
        <v>0</v>
      </c>
      <c r="D81" s="470"/>
      <c r="E81" s="470"/>
      <c r="F81" s="470"/>
      <c r="G81" s="470"/>
      <c r="H81" s="1170" t="s">
        <v>592</v>
      </c>
      <c r="I81" s="1170"/>
      <c r="J81" s="1170"/>
      <c r="K81" s="470"/>
      <c r="L81" s="470"/>
      <c r="M81" s="470"/>
      <c r="N81" s="562" t="s">
        <v>23</v>
      </c>
      <c r="O81" s="563">
        <v>8.8499999999999995E-2</v>
      </c>
      <c r="Q81" s="475"/>
      <c r="R81" s="476"/>
      <c r="S81" s="474">
        <f>O81*S28</f>
        <v>0</v>
      </c>
      <c r="T81" s="438"/>
      <c r="U81" s="475"/>
      <c r="V81" s="476"/>
      <c r="W81" s="474">
        <f>O81*W28</f>
        <v>0</v>
      </c>
      <c r="X81" s="438"/>
      <c r="Y81" s="475"/>
      <c r="Z81" s="476"/>
      <c r="AA81" s="474">
        <f>O81*AA28</f>
        <v>0</v>
      </c>
      <c r="AB81" s="438"/>
      <c r="AC81" s="475"/>
      <c r="AD81" s="476"/>
      <c r="AE81" s="474">
        <f>O81*AE28</f>
        <v>0</v>
      </c>
      <c r="AF81" s="438"/>
      <c r="AG81" s="475"/>
      <c r="AH81" s="476"/>
      <c r="AI81" s="474">
        <f>O81*AI28</f>
        <v>0</v>
      </c>
      <c r="AK81" s="511">
        <f>S81+W81+AA81+AE81+AI81</f>
        <v>0</v>
      </c>
      <c r="AL81" s="438"/>
      <c r="AN81" s="400"/>
      <c r="AO81" s="449">
        <f>'COST MATCH BUDGET'!AK83</f>
        <v>0</v>
      </c>
      <c r="AP81" s="400"/>
    </row>
    <row r="82" spans="1:42" ht="2.25" customHeight="1" x14ac:dyDescent="0.2">
      <c r="A82" s="565"/>
      <c r="B82" s="450"/>
      <c r="C82" s="450"/>
      <c r="D82" s="436"/>
      <c r="E82" s="436"/>
      <c r="F82" s="436"/>
      <c r="G82" s="436"/>
      <c r="H82" s="436"/>
      <c r="I82" s="436"/>
      <c r="J82" s="436"/>
      <c r="K82" s="436"/>
      <c r="L82" s="436"/>
      <c r="M82" s="436"/>
      <c r="N82" s="493"/>
      <c r="O82" s="558"/>
      <c r="Q82" s="452"/>
      <c r="S82" s="438"/>
      <c r="T82" s="438"/>
      <c r="U82" s="452"/>
      <c r="W82" s="438">
        <f>O82*W29</f>
        <v>0</v>
      </c>
      <c r="X82" s="438"/>
      <c r="Y82" s="452"/>
      <c r="AA82" s="438">
        <f>O82*AA29</f>
        <v>0</v>
      </c>
      <c r="AB82" s="438"/>
      <c r="AC82" s="452"/>
      <c r="AE82" s="438">
        <f>O82*AE29</f>
        <v>0</v>
      </c>
      <c r="AF82" s="438"/>
      <c r="AG82" s="452"/>
      <c r="AI82" s="438"/>
      <c r="AK82" s="502"/>
      <c r="AL82" s="438"/>
      <c r="AN82" s="400"/>
      <c r="AO82" s="453"/>
      <c r="AP82" s="400"/>
    </row>
    <row r="83" spans="1:42" ht="15.75" x14ac:dyDescent="0.25">
      <c r="A83" s="566" t="s">
        <v>21</v>
      </c>
      <c r="B83" s="617" t="str">
        <f>B30</f>
        <v>PI/PD:</v>
      </c>
      <c r="C83" s="617">
        <f>C30</f>
        <v>0</v>
      </c>
      <c r="D83" s="506"/>
      <c r="E83" s="506"/>
      <c r="F83" s="1184" t="s">
        <v>592</v>
      </c>
      <c r="G83" s="1184"/>
      <c r="H83" s="1184"/>
      <c r="I83" s="1184"/>
      <c r="J83" s="1184"/>
      <c r="K83" s="1184"/>
      <c r="L83" s="1184"/>
      <c r="M83" s="506"/>
      <c r="N83" s="567"/>
      <c r="O83" s="567">
        <v>0.64449999999999996</v>
      </c>
      <c r="Q83" s="509"/>
      <c r="R83" s="506"/>
      <c r="S83" s="448">
        <f>O83*S30</f>
        <v>0</v>
      </c>
      <c r="T83" s="438"/>
      <c r="U83" s="509"/>
      <c r="V83" s="506"/>
      <c r="W83" s="448">
        <f>O83*W30</f>
        <v>0</v>
      </c>
      <c r="X83" s="438"/>
      <c r="Y83" s="509"/>
      <c r="Z83" s="506"/>
      <c r="AA83" s="448">
        <f>O83*AA30</f>
        <v>0</v>
      </c>
      <c r="AB83" s="438"/>
      <c r="AC83" s="509"/>
      <c r="AD83" s="506"/>
      <c r="AE83" s="448">
        <f>O83*AE30</f>
        <v>0</v>
      </c>
      <c r="AF83" s="438"/>
      <c r="AG83" s="509"/>
      <c r="AH83" s="506"/>
      <c r="AI83" s="448">
        <f>O83*AI30</f>
        <v>0</v>
      </c>
      <c r="AK83" s="511">
        <f>S83+W83+AA83+AE83+AI83</f>
        <v>0</v>
      </c>
      <c r="AL83" s="438"/>
      <c r="AN83" s="400"/>
      <c r="AO83" s="449">
        <f>'COST MATCH BUDGET'!AK85</f>
        <v>0</v>
      </c>
      <c r="AP83" s="400"/>
    </row>
    <row r="84" spans="1:42" ht="4.5" customHeight="1" thickBot="1" x14ac:dyDescent="0.3">
      <c r="A84" s="568"/>
      <c r="B84" s="569"/>
      <c r="C84" s="514"/>
      <c r="D84" s="514"/>
      <c r="E84" s="514"/>
      <c r="F84" s="570"/>
      <c r="G84" s="570"/>
      <c r="H84" s="570"/>
      <c r="I84" s="570"/>
      <c r="J84" s="570"/>
      <c r="K84" s="570"/>
      <c r="L84" s="570"/>
      <c r="M84" s="514"/>
      <c r="N84" s="571"/>
      <c r="O84" s="571"/>
      <c r="P84" s="517"/>
      <c r="Q84" s="518"/>
      <c r="R84" s="514"/>
      <c r="S84" s="516"/>
      <c r="T84" s="519"/>
      <c r="U84" s="518"/>
      <c r="V84" s="514"/>
      <c r="W84" s="516"/>
      <c r="X84" s="519"/>
      <c r="Y84" s="518"/>
      <c r="Z84" s="514"/>
      <c r="AA84" s="516"/>
      <c r="AB84" s="519"/>
      <c r="AC84" s="518"/>
      <c r="AD84" s="514"/>
      <c r="AE84" s="516"/>
      <c r="AF84" s="519"/>
      <c r="AG84" s="518"/>
      <c r="AH84" s="514"/>
      <c r="AI84" s="516"/>
      <c r="AJ84" s="517"/>
      <c r="AK84" s="520"/>
      <c r="AL84" s="438"/>
      <c r="AN84" s="400"/>
      <c r="AO84" s="453"/>
      <c r="AP84" s="400"/>
    </row>
    <row r="85" spans="1:42" ht="8.25" customHeight="1" x14ac:dyDescent="0.2">
      <c r="D85" s="436"/>
      <c r="E85" s="436"/>
      <c r="F85" s="436"/>
      <c r="G85" s="436"/>
      <c r="H85" s="436"/>
      <c r="I85" s="436"/>
      <c r="J85" s="436"/>
      <c r="K85" s="436"/>
      <c r="L85" s="436"/>
      <c r="M85" s="436"/>
      <c r="O85" s="558"/>
      <c r="S85" s="438"/>
      <c r="T85" s="438"/>
      <c r="W85" s="438"/>
      <c r="X85" s="438"/>
      <c r="AA85" s="438"/>
      <c r="AB85" s="438"/>
      <c r="AE85" s="438"/>
      <c r="AF85" s="438"/>
      <c r="AI85" s="438"/>
      <c r="AK85" s="438"/>
      <c r="AL85" s="438"/>
      <c r="AN85" s="400"/>
      <c r="AO85" s="453"/>
      <c r="AP85" s="400"/>
    </row>
    <row r="86" spans="1:42" x14ac:dyDescent="0.2">
      <c r="A86" s="537" t="s">
        <v>24</v>
      </c>
      <c r="B86" s="531" t="str">
        <f>B33</f>
        <v>Co-I/PI:</v>
      </c>
      <c r="C86" s="396" t="str">
        <f>C33</f>
        <v>Insert Name</v>
      </c>
      <c r="D86" s="1153" t="s">
        <v>588</v>
      </c>
      <c r="E86" s="1153"/>
      <c r="F86" s="1153"/>
      <c r="G86" s="1153"/>
      <c r="H86" s="1153"/>
      <c r="I86" s="1153"/>
      <c r="J86" s="1153"/>
      <c r="K86" s="1153"/>
      <c r="L86" s="1153"/>
      <c r="M86" s="1153"/>
      <c r="N86" s="436"/>
      <c r="O86" s="557">
        <v>0.53480000000000005</v>
      </c>
      <c r="Q86" s="440"/>
      <c r="R86" s="440"/>
      <c r="S86" s="441">
        <f>S33*O86</f>
        <v>0</v>
      </c>
      <c r="T86" s="438"/>
      <c r="U86" s="443"/>
      <c r="V86" s="443"/>
      <c r="W86" s="444">
        <f>W33*O86</f>
        <v>0</v>
      </c>
      <c r="X86" s="438"/>
      <c r="Y86" s="446"/>
      <c r="Z86" s="446"/>
      <c r="AA86" s="447">
        <f>AA33*O86</f>
        <v>0</v>
      </c>
      <c r="AB86" s="438"/>
      <c r="AC86" s="443"/>
      <c r="AD86" s="443"/>
      <c r="AE86" s="444">
        <f>AE33*O86</f>
        <v>0</v>
      </c>
      <c r="AF86" s="438"/>
      <c r="AG86" s="440"/>
      <c r="AH86" s="440"/>
      <c r="AI86" s="441">
        <f>AI33*O86</f>
        <v>0</v>
      </c>
      <c r="AK86" s="448">
        <f>S86+W86+AA86+AE86+AI86</f>
        <v>0</v>
      </c>
      <c r="AL86" s="438"/>
      <c r="AN86" s="400"/>
      <c r="AO86" s="449">
        <f>'COST MATCH BUDGET'!AK88</f>
        <v>0</v>
      </c>
      <c r="AP86" s="400"/>
    </row>
    <row r="87" spans="1:42" x14ac:dyDescent="0.2">
      <c r="A87" s="450"/>
      <c r="B87" s="435" t="str">
        <f>B34</f>
        <v>Co-I/PI:</v>
      </c>
      <c r="C87" s="396" t="str">
        <f>C34</f>
        <v>Insert Name</v>
      </c>
      <c r="D87" s="1153" t="s">
        <v>589</v>
      </c>
      <c r="E87" s="1153"/>
      <c r="F87" s="1153"/>
      <c r="G87" s="1153"/>
      <c r="H87" s="1153"/>
      <c r="I87" s="1153"/>
      <c r="J87" s="1153"/>
      <c r="K87" s="1153"/>
      <c r="L87" s="1153"/>
      <c r="M87" s="1153"/>
      <c r="N87" s="436"/>
      <c r="O87" s="557">
        <v>8.8499999999999995E-2</v>
      </c>
      <c r="Q87" s="440"/>
      <c r="R87" s="440"/>
      <c r="S87" s="441">
        <f>S34*O87</f>
        <v>0</v>
      </c>
      <c r="T87" s="438"/>
      <c r="U87" s="443"/>
      <c r="V87" s="443"/>
      <c r="W87" s="444">
        <f>W34*O87</f>
        <v>0</v>
      </c>
      <c r="X87" s="438"/>
      <c r="Y87" s="446"/>
      <c r="Z87" s="446"/>
      <c r="AA87" s="447">
        <f>AA34*O87</f>
        <v>0</v>
      </c>
      <c r="AB87" s="438"/>
      <c r="AC87" s="443"/>
      <c r="AD87" s="443"/>
      <c r="AE87" s="444">
        <f>AE34*O87</f>
        <v>0</v>
      </c>
      <c r="AF87" s="438"/>
      <c r="AG87" s="440"/>
      <c r="AH87" s="440"/>
      <c r="AI87" s="441">
        <f>AI34*O87</f>
        <v>0</v>
      </c>
      <c r="AK87" s="448">
        <f>S87+W87+AA87+AE87+AI87</f>
        <v>0</v>
      </c>
      <c r="AL87" s="438"/>
      <c r="AN87" s="400"/>
      <c r="AO87" s="449">
        <f>'COST MATCH BUDGET'!AK89</f>
        <v>0</v>
      </c>
      <c r="AP87" s="400"/>
    </row>
    <row r="88" spans="1:42" ht="5.25" customHeight="1" x14ac:dyDescent="0.2">
      <c r="A88" s="450"/>
      <c r="B88" s="435"/>
      <c r="D88" s="436"/>
      <c r="E88" s="436"/>
      <c r="F88" s="436"/>
      <c r="G88" s="436"/>
      <c r="H88" s="436"/>
      <c r="I88" s="436"/>
      <c r="J88" s="436"/>
      <c r="K88" s="436"/>
      <c r="L88" s="436"/>
      <c r="M88" s="436"/>
      <c r="O88" s="558"/>
      <c r="S88" s="438"/>
      <c r="T88" s="438"/>
      <c r="W88" s="438"/>
      <c r="X88" s="438"/>
      <c r="AA88" s="438"/>
      <c r="AB88" s="438"/>
      <c r="AE88" s="438"/>
      <c r="AF88" s="438"/>
      <c r="AI88" s="438"/>
      <c r="AK88" s="438"/>
      <c r="AL88" s="438"/>
      <c r="AN88" s="400"/>
      <c r="AO88" s="453"/>
      <c r="AP88" s="400"/>
    </row>
    <row r="89" spans="1:42" x14ac:dyDescent="0.2">
      <c r="A89" s="537" t="s">
        <v>26</v>
      </c>
      <c r="B89" s="531" t="str">
        <f>B36</f>
        <v>Co-I/PI:</v>
      </c>
      <c r="C89" s="396" t="str">
        <f>C36</f>
        <v>Insert Name</v>
      </c>
      <c r="D89" s="1153" t="s">
        <v>588</v>
      </c>
      <c r="E89" s="1153"/>
      <c r="F89" s="1153"/>
      <c r="G89" s="1153"/>
      <c r="H89" s="1153"/>
      <c r="I89" s="1153"/>
      <c r="J89" s="1153"/>
      <c r="K89" s="1153"/>
      <c r="L89" s="1153"/>
      <c r="M89" s="1153"/>
      <c r="N89" s="436"/>
      <c r="O89" s="557">
        <v>0.53480000000000005</v>
      </c>
      <c r="Q89" s="440"/>
      <c r="R89" s="440"/>
      <c r="S89" s="441">
        <f>S36*O89</f>
        <v>0</v>
      </c>
      <c r="T89" s="438"/>
      <c r="U89" s="443"/>
      <c r="V89" s="443"/>
      <c r="W89" s="444">
        <f>W36*O89</f>
        <v>0</v>
      </c>
      <c r="X89" s="438"/>
      <c r="Y89" s="446"/>
      <c r="Z89" s="446"/>
      <c r="AA89" s="447">
        <f>AA36*O89</f>
        <v>0</v>
      </c>
      <c r="AB89" s="438"/>
      <c r="AC89" s="443"/>
      <c r="AD89" s="443"/>
      <c r="AE89" s="444">
        <f>AE36*O89</f>
        <v>0</v>
      </c>
      <c r="AF89" s="438"/>
      <c r="AG89" s="440"/>
      <c r="AH89" s="440"/>
      <c r="AI89" s="441">
        <f>AI36*O89</f>
        <v>0</v>
      </c>
      <c r="AK89" s="448">
        <f>S89+W89+AA89+AE89+AI89</f>
        <v>0</v>
      </c>
      <c r="AL89" s="438"/>
      <c r="AN89" s="400"/>
      <c r="AO89" s="449">
        <f>'COST MATCH BUDGET'!AK91</f>
        <v>0</v>
      </c>
      <c r="AP89" s="400"/>
    </row>
    <row r="90" spans="1:42" x14ac:dyDescent="0.2">
      <c r="A90" s="450"/>
      <c r="B90" s="435" t="str">
        <f>B37</f>
        <v>Co-I/PI:</v>
      </c>
      <c r="C90" s="396" t="str">
        <f>C37</f>
        <v>Insert Name</v>
      </c>
      <c r="D90" s="1153" t="s">
        <v>589</v>
      </c>
      <c r="E90" s="1153"/>
      <c r="F90" s="1153"/>
      <c r="G90" s="1153"/>
      <c r="H90" s="1153"/>
      <c r="I90" s="1153"/>
      <c r="J90" s="1153"/>
      <c r="K90" s="1153"/>
      <c r="L90" s="1153"/>
      <c r="M90" s="1153"/>
      <c r="N90" s="436"/>
      <c r="O90" s="557">
        <v>8.8499999999999995E-2</v>
      </c>
      <c r="Q90" s="440"/>
      <c r="R90" s="440"/>
      <c r="S90" s="441">
        <f>S37*O90</f>
        <v>0</v>
      </c>
      <c r="T90" s="438"/>
      <c r="U90" s="443"/>
      <c r="V90" s="443"/>
      <c r="W90" s="444">
        <f>W37*O90</f>
        <v>0</v>
      </c>
      <c r="X90" s="438"/>
      <c r="Y90" s="446"/>
      <c r="Z90" s="446"/>
      <c r="AA90" s="447">
        <f>AA37*O90</f>
        <v>0</v>
      </c>
      <c r="AB90" s="438"/>
      <c r="AC90" s="443"/>
      <c r="AD90" s="443"/>
      <c r="AE90" s="444">
        <f>AE37*O90</f>
        <v>0</v>
      </c>
      <c r="AF90" s="438"/>
      <c r="AG90" s="440"/>
      <c r="AH90" s="440"/>
      <c r="AI90" s="441">
        <f>AI37*O90</f>
        <v>0</v>
      </c>
      <c r="AK90" s="448">
        <f>S90+W90+AA90+AE90+AI90</f>
        <v>0</v>
      </c>
      <c r="AL90" s="438"/>
      <c r="AN90" s="400"/>
      <c r="AO90" s="449">
        <f>'COST MATCH BUDGET'!AK92</f>
        <v>0</v>
      </c>
      <c r="AP90" s="400"/>
    </row>
    <row r="91" spans="1:42" ht="5.25" customHeight="1" x14ac:dyDescent="0.2">
      <c r="A91" s="450"/>
      <c r="B91" s="435"/>
      <c r="D91" s="436"/>
      <c r="E91" s="436"/>
      <c r="F91" s="436"/>
      <c r="G91" s="436"/>
      <c r="H91" s="436"/>
      <c r="I91" s="436"/>
      <c r="J91" s="436"/>
      <c r="K91" s="436"/>
      <c r="L91" s="436"/>
      <c r="M91" s="436"/>
      <c r="O91" s="558"/>
      <c r="S91" s="438"/>
      <c r="T91" s="438"/>
      <c r="W91" s="438"/>
      <c r="X91" s="438"/>
      <c r="AA91" s="438"/>
      <c r="AB91" s="438"/>
      <c r="AE91" s="438"/>
      <c r="AF91" s="438"/>
      <c r="AI91" s="438"/>
      <c r="AK91" s="438"/>
      <c r="AL91" s="438"/>
      <c r="AN91" s="400"/>
      <c r="AO91" s="453"/>
      <c r="AP91" s="400"/>
    </row>
    <row r="92" spans="1:42" x14ac:dyDescent="0.2">
      <c r="A92" s="537" t="s">
        <v>27</v>
      </c>
      <c r="B92" s="531" t="str">
        <f>B39</f>
        <v>Co-I/PI:</v>
      </c>
      <c r="C92" s="396" t="str">
        <f>C39</f>
        <v>Insert Name</v>
      </c>
      <c r="D92" s="1153" t="s">
        <v>588</v>
      </c>
      <c r="E92" s="1153"/>
      <c r="F92" s="1153"/>
      <c r="G92" s="1153"/>
      <c r="H92" s="1153"/>
      <c r="I92" s="1153"/>
      <c r="J92" s="1153"/>
      <c r="K92" s="1153"/>
      <c r="L92" s="1153"/>
      <c r="M92" s="1153"/>
      <c r="N92" s="436"/>
      <c r="O92" s="557">
        <v>0.53480000000000005</v>
      </c>
      <c r="Q92" s="440"/>
      <c r="R92" s="440"/>
      <c r="S92" s="441">
        <f>S39*O92</f>
        <v>0</v>
      </c>
      <c r="T92" s="438"/>
      <c r="U92" s="443"/>
      <c r="V92" s="443"/>
      <c r="W92" s="444">
        <f>W39*O92</f>
        <v>0</v>
      </c>
      <c r="X92" s="438"/>
      <c r="Y92" s="446"/>
      <c r="Z92" s="446"/>
      <c r="AA92" s="447">
        <f>AA39*O92</f>
        <v>0</v>
      </c>
      <c r="AB92" s="438"/>
      <c r="AC92" s="443"/>
      <c r="AD92" s="443"/>
      <c r="AE92" s="444">
        <f>AE39*O92</f>
        <v>0</v>
      </c>
      <c r="AF92" s="438"/>
      <c r="AG92" s="440"/>
      <c r="AH92" s="440"/>
      <c r="AI92" s="441">
        <f>AI39*O92</f>
        <v>0</v>
      </c>
      <c r="AK92" s="448">
        <f>S92+W92+AA92+AE92+AI92</f>
        <v>0</v>
      </c>
      <c r="AL92" s="438"/>
      <c r="AN92" s="400"/>
      <c r="AO92" s="449">
        <f>'COST MATCH BUDGET'!AK94</f>
        <v>0</v>
      </c>
      <c r="AP92" s="400"/>
    </row>
    <row r="93" spans="1:42" x14ac:dyDescent="0.2">
      <c r="A93" s="450"/>
      <c r="B93" s="435" t="str">
        <f>B40</f>
        <v>Co-I/PI:</v>
      </c>
      <c r="C93" s="396" t="str">
        <f>C40</f>
        <v>Insert Name</v>
      </c>
      <c r="D93" s="1153" t="s">
        <v>589</v>
      </c>
      <c r="E93" s="1153"/>
      <c r="F93" s="1153"/>
      <c r="G93" s="1153"/>
      <c r="H93" s="1153"/>
      <c r="I93" s="1153"/>
      <c r="J93" s="1153"/>
      <c r="K93" s="1153"/>
      <c r="L93" s="1153"/>
      <c r="M93" s="1153"/>
      <c r="N93" s="436"/>
      <c r="O93" s="557">
        <v>8.8499999999999995E-2</v>
      </c>
      <c r="Q93" s="440"/>
      <c r="R93" s="440"/>
      <c r="S93" s="441">
        <f>S40*O93</f>
        <v>0</v>
      </c>
      <c r="T93" s="438"/>
      <c r="U93" s="443"/>
      <c r="V93" s="443"/>
      <c r="W93" s="444">
        <f>W40*O93</f>
        <v>0</v>
      </c>
      <c r="X93" s="438"/>
      <c r="Y93" s="446"/>
      <c r="Z93" s="446"/>
      <c r="AA93" s="447">
        <f>AA40*O93</f>
        <v>0</v>
      </c>
      <c r="AB93" s="438"/>
      <c r="AC93" s="443"/>
      <c r="AD93" s="443"/>
      <c r="AE93" s="444">
        <f>AE40*O93</f>
        <v>0</v>
      </c>
      <c r="AF93" s="438"/>
      <c r="AG93" s="440"/>
      <c r="AH93" s="440"/>
      <c r="AI93" s="441">
        <f>AI40*O93</f>
        <v>0</v>
      </c>
      <c r="AK93" s="448">
        <f>S93+W93+AA93+AE93+AI93</f>
        <v>0</v>
      </c>
      <c r="AL93" s="438"/>
      <c r="AN93" s="400"/>
      <c r="AO93" s="449">
        <f>'COST MATCH BUDGET'!AK95</f>
        <v>0</v>
      </c>
      <c r="AP93" s="400"/>
    </row>
    <row r="94" spans="1:42" ht="4.5" customHeight="1" x14ac:dyDescent="0.2">
      <c r="A94" s="450"/>
      <c r="B94" s="435"/>
      <c r="D94" s="436"/>
      <c r="E94" s="436"/>
      <c r="F94" s="436"/>
      <c r="G94" s="436"/>
      <c r="H94" s="436"/>
      <c r="I94" s="436"/>
      <c r="J94" s="436"/>
      <c r="K94" s="436"/>
      <c r="L94" s="436"/>
      <c r="M94" s="436"/>
      <c r="O94" s="558"/>
      <c r="S94" s="438"/>
      <c r="T94" s="438"/>
      <c r="W94" s="438"/>
      <c r="X94" s="438"/>
      <c r="AA94" s="438"/>
      <c r="AB94" s="438"/>
      <c r="AE94" s="438"/>
      <c r="AF94" s="438"/>
      <c r="AI94" s="438"/>
      <c r="AK94" s="438"/>
      <c r="AL94" s="438"/>
      <c r="AN94" s="400"/>
      <c r="AO94" s="453"/>
      <c r="AP94" s="400"/>
    </row>
    <row r="95" spans="1:42" x14ac:dyDescent="0.2">
      <c r="A95" s="537" t="s">
        <v>28</v>
      </c>
      <c r="B95" s="531" t="str">
        <f>B42</f>
        <v>Co-I/PI:</v>
      </c>
      <c r="C95" s="396" t="str">
        <f>C42</f>
        <v>Insert Name</v>
      </c>
      <c r="D95" s="1153" t="s">
        <v>588</v>
      </c>
      <c r="E95" s="1153"/>
      <c r="F95" s="1153"/>
      <c r="G95" s="1153"/>
      <c r="H95" s="1153"/>
      <c r="I95" s="1153"/>
      <c r="J95" s="1153"/>
      <c r="K95" s="1153"/>
      <c r="L95" s="1153"/>
      <c r="M95" s="1153"/>
      <c r="N95" s="436"/>
      <c r="O95" s="557">
        <v>0.53480000000000005</v>
      </c>
      <c r="Q95" s="440"/>
      <c r="R95" s="440"/>
      <c r="S95" s="441">
        <f>S42*O95</f>
        <v>0</v>
      </c>
      <c r="T95" s="438"/>
      <c r="U95" s="443"/>
      <c r="V95" s="443"/>
      <c r="W95" s="444">
        <f>W42*O95</f>
        <v>0</v>
      </c>
      <c r="X95" s="438"/>
      <c r="Y95" s="446"/>
      <c r="Z95" s="446"/>
      <c r="AA95" s="447">
        <f>AA42*O95</f>
        <v>0</v>
      </c>
      <c r="AB95" s="438"/>
      <c r="AC95" s="443"/>
      <c r="AD95" s="443"/>
      <c r="AE95" s="444">
        <f>AE42*O95</f>
        <v>0</v>
      </c>
      <c r="AF95" s="438"/>
      <c r="AG95" s="440"/>
      <c r="AH95" s="440"/>
      <c r="AI95" s="441">
        <f>AI42*O95</f>
        <v>0</v>
      </c>
      <c r="AK95" s="448">
        <f>S95+W95+AA95+AE95+AI95</f>
        <v>0</v>
      </c>
      <c r="AL95" s="438"/>
      <c r="AN95" s="400"/>
      <c r="AO95" s="449">
        <f>'COST MATCH BUDGET'!AK97</f>
        <v>0</v>
      </c>
      <c r="AP95" s="400"/>
    </row>
    <row r="96" spans="1:42" x14ac:dyDescent="0.2">
      <c r="A96" s="450"/>
      <c r="B96" s="435" t="str">
        <f>B43</f>
        <v>Co-I/PI:</v>
      </c>
      <c r="C96" s="396" t="str">
        <f>C43</f>
        <v>Insert Name</v>
      </c>
      <c r="D96" s="1153" t="s">
        <v>589</v>
      </c>
      <c r="E96" s="1153"/>
      <c r="F96" s="1153"/>
      <c r="G96" s="1153"/>
      <c r="H96" s="1153"/>
      <c r="I96" s="1153"/>
      <c r="J96" s="1153"/>
      <c r="K96" s="1153"/>
      <c r="L96" s="1153"/>
      <c r="M96" s="1153"/>
      <c r="N96" s="436"/>
      <c r="O96" s="557">
        <v>8.8499999999999995E-2</v>
      </c>
      <c r="Q96" s="440"/>
      <c r="R96" s="440"/>
      <c r="S96" s="441">
        <f>S43*O96</f>
        <v>0</v>
      </c>
      <c r="T96" s="438"/>
      <c r="U96" s="443"/>
      <c r="V96" s="443"/>
      <c r="W96" s="444">
        <f>W43*O96</f>
        <v>0</v>
      </c>
      <c r="X96" s="438"/>
      <c r="Y96" s="446"/>
      <c r="Z96" s="446"/>
      <c r="AA96" s="447">
        <f>AA43*O96</f>
        <v>0</v>
      </c>
      <c r="AB96" s="438"/>
      <c r="AC96" s="443"/>
      <c r="AD96" s="443"/>
      <c r="AE96" s="444">
        <f>AE43*O96</f>
        <v>0</v>
      </c>
      <c r="AF96" s="438"/>
      <c r="AG96" s="440"/>
      <c r="AH96" s="440"/>
      <c r="AI96" s="441">
        <f>AI43*O96</f>
        <v>0</v>
      </c>
      <c r="AK96" s="448">
        <f>S96+W96+AA96+AE96+AI96</f>
        <v>0</v>
      </c>
      <c r="AL96" s="438"/>
      <c r="AN96" s="400"/>
      <c r="AO96" s="449">
        <f>'COST MATCH BUDGET'!AK98</f>
        <v>0</v>
      </c>
      <c r="AP96" s="400"/>
    </row>
    <row r="97" spans="1:42" ht="6.75" customHeight="1" x14ac:dyDescent="0.2">
      <c r="A97" s="450"/>
      <c r="B97" s="450"/>
      <c r="D97" s="490"/>
      <c r="E97" s="490"/>
      <c r="F97" s="490"/>
      <c r="G97" s="490"/>
      <c r="H97" s="490"/>
      <c r="I97" s="490"/>
      <c r="J97" s="490"/>
      <c r="K97" s="490"/>
      <c r="L97" s="490"/>
      <c r="M97" s="490"/>
      <c r="O97" s="558"/>
      <c r="S97" s="438"/>
      <c r="T97" s="438"/>
      <c r="W97" s="438"/>
      <c r="X97" s="438"/>
      <c r="AA97" s="438"/>
      <c r="AB97" s="438"/>
      <c r="AE97" s="438"/>
      <c r="AF97" s="438"/>
      <c r="AI97" s="438"/>
      <c r="AK97" s="438"/>
      <c r="AL97" s="438"/>
      <c r="AN97" s="400"/>
      <c r="AO97" s="453"/>
      <c r="AP97" s="400"/>
    </row>
    <row r="98" spans="1:42" x14ac:dyDescent="0.2">
      <c r="A98" s="537" t="s">
        <v>24</v>
      </c>
      <c r="B98" s="531" t="str">
        <f t="shared" ref="B98:C101" si="7">B48</f>
        <v>TBD</v>
      </c>
      <c r="C98" s="403" t="str">
        <f t="shared" si="7"/>
        <v>Insert Name</v>
      </c>
      <c r="D98" s="1153" t="s">
        <v>600</v>
      </c>
      <c r="E98" s="1153"/>
      <c r="F98" s="1153"/>
      <c r="G98" s="1153"/>
      <c r="H98" s="1153"/>
      <c r="I98" s="1153"/>
      <c r="J98" s="1153"/>
      <c r="K98" s="1153"/>
      <c r="L98" s="1153"/>
      <c r="M98" s="1153"/>
      <c r="N98" s="436" t="s">
        <v>536</v>
      </c>
      <c r="O98" s="558">
        <v>0.624</v>
      </c>
      <c r="Q98" s="440"/>
      <c r="R98" s="440"/>
      <c r="S98" s="441">
        <f>S48*O98</f>
        <v>0</v>
      </c>
      <c r="T98" s="438"/>
      <c r="U98" s="443"/>
      <c r="V98" s="443"/>
      <c r="W98" s="444">
        <f>W48*O98</f>
        <v>0</v>
      </c>
      <c r="X98" s="438"/>
      <c r="Y98" s="446"/>
      <c r="Z98" s="446"/>
      <c r="AA98" s="447">
        <f>AA48*O98</f>
        <v>0</v>
      </c>
      <c r="AB98" s="438"/>
      <c r="AC98" s="443"/>
      <c r="AD98" s="443"/>
      <c r="AE98" s="444">
        <f>AE48*O98</f>
        <v>0</v>
      </c>
      <c r="AF98" s="438"/>
      <c r="AG98" s="440"/>
      <c r="AH98" s="440"/>
      <c r="AI98" s="441">
        <f>AI48*O98</f>
        <v>0</v>
      </c>
      <c r="AK98" s="448">
        <f>S98+W98+AA98+AE98+AI98</f>
        <v>0</v>
      </c>
      <c r="AL98" s="438"/>
      <c r="AN98" s="400"/>
      <c r="AO98" s="449">
        <f>'COST MATCH BUDGET'!AK100</f>
        <v>0</v>
      </c>
      <c r="AP98" s="400"/>
    </row>
    <row r="99" spans="1:42" x14ac:dyDescent="0.2">
      <c r="A99" s="537" t="s">
        <v>26</v>
      </c>
      <c r="B99" s="531" t="str">
        <f t="shared" si="7"/>
        <v>TBD</v>
      </c>
      <c r="C99" s="403" t="str">
        <f t="shared" si="7"/>
        <v>Insert Name</v>
      </c>
      <c r="D99" s="1153" t="s">
        <v>600</v>
      </c>
      <c r="E99" s="1153"/>
      <c r="F99" s="1153"/>
      <c r="G99" s="1153"/>
      <c r="H99" s="1153"/>
      <c r="I99" s="1153"/>
      <c r="J99" s="1153"/>
      <c r="K99" s="1153"/>
      <c r="L99" s="1153"/>
      <c r="M99" s="1153"/>
      <c r="N99" s="436" t="s">
        <v>536</v>
      </c>
      <c r="O99" s="558">
        <v>0.624</v>
      </c>
      <c r="Q99" s="440"/>
      <c r="R99" s="440"/>
      <c r="S99" s="441">
        <f>S49*O99</f>
        <v>0</v>
      </c>
      <c r="T99" s="438"/>
      <c r="U99" s="443"/>
      <c r="V99" s="572"/>
      <c r="W99" s="444">
        <f>W49*O99</f>
        <v>0</v>
      </c>
      <c r="X99" s="438"/>
      <c r="Y99" s="446"/>
      <c r="Z99" s="446"/>
      <c r="AA99" s="447">
        <f>AA49*O99</f>
        <v>0</v>
      </c>
      <c r="AB99" s="438"/>
      <c r="AC99" s="443"/>
      <c r="AD99" s="443"/>
      <c r="AE99" s="444">
        <f>AE49*O99</f>
        <v>0</v>
      </c>
      <c r="AF99" s="438"/>
      <c r="AG99" s="440"/>
      <c r="AH99" s="440"/>
      <c r="AI99" s="441">
        <f>AI49*O99</f>
        <v>0</v>
      </c>
      <c r="AK99" s="448">
        <f>S99+W99+AA99+AE99+AI99</f>
        <v>0</v>
      </c>
      <c r="AL99" s="438"/>
      <c r="AN99" s="400"/>
      <c r="AO99" s="449">
        <f>'COST MATCH BUDGET'!AK101</f>
        <v>0</v>
      </c>
      <c r="AP99" s="400"/>
    </row>
    <row r="100" spans="1:42" x14ac:dyDescent="0.2">
      <c r="A100" s="537" t="s">
        <v>27</v>
      </c>
      <c r="B100" s="531" t="str">
        <f t="shared" si="7"/>
        <v>TBD</v>
      </c>
      <c r="C100" s="403" t="str">
        <f t="shared" si="7"/>
        <v>Insert Name</v>
      </c>
      <c r="D100" s="1153" t="s">
        <v>600</v>
      </c>
      <c r="E100" s="1153"/>
      <c r="F100" s="1153"/>
      <c r="G100" s="1153"/>
      <c r="H100" s="1153"/>
      <c r="I100" s="1153"/>
      <c r="J100" s="1153"/>
      <c r="K100" s="1153"/>
      <c r="L100" s="1153"/>
      <c r="M100" s="1153"/>
      <c r="N100" s="436" t="s">
        <v>536</v>
      </c>
      <c r="O100" s="558">
        <v>0.624</v>
      </c>
      <c r="Q100" s="440"/>
      <c r="R100" s="440"/>
      <c r="S100" s="441">
        <f>S50*O100</f>
        <v>0</v>
      </c>
      <c r="T100" s="438"/>
      <c r="U100" s="443"/>
      <c r="V100" s="443"/>
      <c r="W100" s="444">
        <f>W50*O100</f>
        <v>0</v>
      </c>
      <c r="X100" s="438"/>
      <c r="Y100" s="446"/>
      <c r="Z100" s="446"/>
      <c r="AA100" s="447">
        <f>AA50*O100</f>
        <v>0</v>
      </c>
      <c r="AB100" s="438"/>
      <c r="AC100" s="443"/>
      <c r="AD100" s="443"/>
      <c r="AE100" s="444">
        <f>AE50*O100</f>
        <v>0</v>
      </c>
      <c r="AF100" s="438"/>
      <c r="AG100" s="440"/>
      <c r="AH100" s="440"/>
      <c r="AI100" s="441">
        <f>AI50*O100</f>
        <v>0</v>
      </c>
      <c r="AK100" s="448">
        <f>S100+W100+AA100+AE100+AI100</f>
        <v>0</v>
      </c>
      <c r="AL100" s="438"/>
      <c r="AN100" s="400"/>
      <c r="AO100" s="449">
        <f>'COST MATCH BUDGET'!AK102</f>
        <v>0</v>
      </c>
      <c r="AP100" s="400"/>
    </row>
    <row r="101" spans="1:42" x14ac:dyDescent="0.2">
      <c r="A101" s="537" t="s">
        <v>28</v>
      </c>
      <c r="B101" s="531" t="str">
        <f t="shared" si="7"/>
        <v>TBD</v>
      </c>
      <c r="C101" s="403" t="str">
        <f t="shared" si="7"/>
        <v>Insert Name</v>
      </c>
      <c r="D101" s="1153" t="s">
        <v>600</v>
      </c>
      <c r="E101" s="1153"/>
      <c r="F101" s="1153"/>
      <c r="G101" s="1153"/>
      <c r="H101" s="1153"/>
      <c r="I101" s="1153"/>
      <c r="J101" s="1153"/>
      <c r="K101" s="1153"/>
      <c r="L101" s="1153"/>
      <c r="M101" s="1153"/>
      <c r="N101" s="436" t="s">
        <v>536</v>
      </c>
      <c r="O101" s="558">
        <v>0.624</v>
      </c>
      <c r="Q101" s="440"/>
      <c r="R101" s="440"/>
      <c r="S101" s="441">
        <f>S51*O101</f>
        <v>0</v>
      </c>
      <c r="T101" s="438"/>
      <c r="U101" s="443"/>
      <c r="V101" s="443"/>
      <c r="W101" s="444">
        <f>W51*O101</f>
        <v>0</v>
      </c>
      <c r="X101" s="438"/>
      <c r="Y101" s="446"/>
      <c r="Z101" s="446"/>
      <c r="AA101" s="447">
        <f>AA51*O101</f>
        <v>0</v>
      </c>
      <c r="AB101" s="438"/>
      <c r="AC101" s="443"/>
      <c r="AD101" s="443"/>
      <c r="AE101" s="444">
        <f>AE51*O101</f>
        <v>0</v>
      </c>
      <c r="AF101" s="438"/>
      <c r="AG101" s="440"/>
      <c r="AH101" s="440"/>
      <c r="AI101" s="441">
        <f>AI51*O101</f>
        <v>0</v>
      </c>
      <c r="AK101" s="448">
        <f>S101+W101+AA101+AE101+AI101</f>
        <v>0</v>
      </c>
      <c r="AL101" s="438"/>
      <c r="AN101" s="400"/>
      <c r="AO101" s="449">
        <f>'COST MATCH BUDGET'!AK103</f>
        <v>0</v>
      </c>
      <c r="AP101" s="400"/>
    </row>
    <row r="102" spans="1:42" ht="6.75" customHeight="1" x14ac:dyDescent="0.2">
      <c r="A102" s="450"/>
      <c r="B102" s="435"/>
      <c r="C102" s="403"/>
      <c r="D102" s="403"/>
      <c r="E102" s="403"/>
      <c r="F102" s="403"/>
      <c r="G102" s="403"/>
      <c r="H102" s="436"/>
      <c r="I102" s="403"/>
      <c r="J102" s="403"/>
      <c r="K102" s="403"/>
      <c r="L102" s="403"/>
      <c r="M102" s="436"/>
      <c r="O102" s="558"/>
      <c r="S102" s="438"/>
      <c r="T102" s="438"/>
      <c r="W102" s="438"/>
      <c r="X102" s="438"/>
      <c r="AA102" s="438"/>
      <c r="AB102" s="438"/>
      <c r="AE102" s="438"/>
      <c r="AF102" s="438"/>
      <c r="AI102" s="438"/>
      <c r="AK102" s="438"/>
      <c r="AL102" s="438"/>
      <c r="AN102" s="400"/>
      <c r="AO102" s="453"/>
      <c r="AP102" s="400"/>
    </row>
    <row r="103" spans="1:42" x14ac:dyDescent="0.2">
      <c r="A103" s="537" t="s">
        <v>24</v>
      </c>
      <c r="B103" s="531" t="str">
        <f t="shared" ref="B103:C106" si="8">B54</f>
        <v>TBD</v>
      </c>
      <c r="C103" s="403" t="str">
        <f t="shared" si="8"/>
        <v>Insert Name</v>
      </c>
      <c r="D103" s="1153" t="s">
        <v>598</v>
      </c>
      <c r="E103" s="1153"/>
      <c r="F103" s="1153"/>
      <c r="G103" s="1153"/>
      <c r="H103" s="1153"/>
      <c r="I103" s="1153"/>
      <c r="J103" s="1153"/>
      <c r="K103" s="1153"/>
      <c r="L103" s="1153"/>
      <c r="M103" s="1153"/>
      <c r="N103" s="573" t="s">
        <v>536</v>
      </c>
      <c r="O103" s="557">
        <v>0.64449999999999996</v>
      </c>
      <c r="Q103" s="440"/>
      <c r="R103" s="440"/>
      <c r="S103" s="441">
        <f t="shared" ref="S103:S108" si="9">S54*O103</f>
        <v>0</v>
      </c>
      <c r="T103" s="438"/>
      <c r="U103" s="443"/>
      <c r="V103" s="443"/>
      <c r="W103" s="444">
        <f t="shared" ref="W103:W108" si="10">W54*O103</f>
        <v>0</v>
      </c>
      <c r="X103" s="438"/>
      <c r="Y103" s="446"/>
      <c r="Z103" s="446"/>
      <c r="AA103" s="447">
        <f t="shared" ref="AA103:AA108" si="11">AA54*O103</f>
        <v>0</v>
      </c>
      <c r="AB103" s="438"/>
      <c r="AC103" s="443"/>
      <c r="AD103" s="443"/>
      <c r="AE103" s="444">
        <f t="shared" ref="AE103:AE108" si="12">AE54*O103</f>
        <v>0</v>
      </c>
      <c r="AF103" s="438"/>
      <c r="AG103" s="440"/>
      <c r="AH103" s="440"/>
      <c r="AI103" s="441">
        <f t="shared" ref="AI103:AI108" si="13">AI54*O103</f>
        <v>0</v>
      </c>
      <c r="AK103" s="448">
        <f t="shared" ref="AK103:AK108" si="14">S103+W103+AA103+AE103+AI103</f>
        <v>0</v>
      </c>
      <c r="AL103" s="438"/>
      <c r="AN103" s="400"/>
      <c r="AO103" s="449">
        <f>'COST MATCH BUDGET'!AK105</f>
        <v>0</v>
      </c>
      <c r="AP103" s="400"/>
    </row>
    <row r="104" spans="1:42" x14ac:dyDescent="0.2">
      <c r="A104" s="537" t="s">
        <v>26</v>
      </c>
      <c r="B104" s="531" t="str">
        <f t="shared" si="8"/>
        <v>TBD</v>
      </c>
      <c r="C104" s="403" t="str">
        <f t="shared" si="8"/>
        <v>Insert Name</v>
      </c>
      <c r="D104" s="1153" t="s">
        <v>598</v>
      </c>
      <c r="E104" s="1153"/>
      <c r="F104" s="1153"/>
      <c r="G104" s="1153"/>
      <c r="H104" s="1153"/>
      <c r="I104" s="1153"/>
      <c r="J104" s="1153"/>
      <c r="K104" s="1153"/>
      <c r="L104" s="1153"/>
      <c r="M104" s="1153"/>
      <c r="N104" s="573" t="s">
        <v>536</v>
      </c>
      <c r="O104" s="557">
        <v>0.64449999999999996</v>
      </c>
      <c r="Q104" s="440"/>
      <c r="R104" s="440"/>
      <c r="S104" s="441">
        <f t="shared" si="9"/>
        <v>0</v>
      </c>
      <c r="T104" s="438"/>
      <c r="U104" s="443"/>
      <c r="V104" s="443"/>
      <c r="W104" s="444">
        <f t="shared" si="10"/>
        <v>0</v>
      </c>
      <c r="X104" s="438"/>
      <c r="Y104" s="446"/>
      <c r="Z104" s="446"/>
      <c r="AA104" s="447">
        <f t="shared" si="11"/>
        <v>0</v>
      </c>
      <c r="AB104" s="438"/>
      <c r="AC104" s="443"/>
      <c r="AD104" s="443"/>
      <c r="AE104" s="444">
        <f t="shared" si="12"/>
        <v>0</v>
      </c>
      <c r="AF104" s="438"/>
      <c r="AG104" s="440"/>
      <c r="AH104" s="440"/>
      <c r="AI104" s="441">
        <f t="shared" si="13"/>
        <v>0</v>
      </c>
      <c r="AK104" s="448">
        <f t="shared" si="14"/>
        <v>0</v>
      </c>
      <c r="AL104" s="438"/>
      <c r="AN104" s="400"/>
      <c r="AO104" s="449">
        <f>'COST MATCH BUDGET'!AK106</f>
        <v>0</v>
      </c>
      <c r="AP104" s="400"/>
    </row>
    <row r="105" spans="1:42" x14ac:dyDescent="0.2">
      <c r="A105" s="537" t="s">
        <v>27</v>
      </c>
      <c r="B105" s="531" t="str">
        <f t="shared" si="8"/>
        <v>TBD</v>
      </c>
      <c r="C105" s="403" t="str">
        <f t="shared" si="8"/>
        <v>Insert Name</v>
      </c>
      <c r="D105" s="1153" t="s">
        <v>598</v>
      </c>
      <c r="E105" s="1153"/>
      <c r="F105" s="1153"/>
      <c r="G105" s="1153"/>
      <c r="H105" s="1153"/>
      <c r="I105" s="1153"/>
      <c r="J105" s="1153"/>
      <c r="K105" s="1153"/>
      <c r="L105" s="1153"/>
      <c r="M105" s="1153"/>
      <c r="N105" s="573" t="s">
        <v>536</v>
      </c>
      <c r="O105" s="557">
        <v>0.64449999999999996</v>
      </c>
      <c r="Q105" s="440"/>
      <c r="R105" s="440"/>
      <c r="S105" s="441">
        <f t="shared" si="9"/>
        <v>0</v>
      </c>
      <c r="T105" s="438"/>
      <c r="U105" s="443"/>
      <c r="V105" s="443"/>
      <c r="W105" s="444">
        <f t="shared" si="10"/>
        <v>0</v>
      </c>
      <c r="X105" s="438"/>
      <c r="Y105" s="446"/>
      <c r="Z105" s="446"/>
      <c r="AA105" s="447">
        <f t="shared" si="11"/>
        <v>0</v>
      </c>
      <c r="AB105" s="438"/>
      <c r="AC105" s="443"/>
      <c r="AD105" s="443"/>
      <c r="AE105" s="444">
        <f t="shared" si="12"/>
        <v>0</v>
      </c>
      <c r="AF105" s="438"/>
      <c r="AG105" s="440"/>
      <c r="AH105" s="440"/>
      <c r="AI105" s="441">
        <f t="shared" si="13"/>
        <v>0</v>
      </c>
      <c r="AK105" s="448">
        <f t="shared" si="14"/>
        <v>0</v>
      </c>
      <c r="AL105" s="438"/>
      <c r="AN105" s="400"/>
      <c r="AO105" s="449">
        <f>'COST MATCH BUDGET'!AK107</f>
        <v>0</v>
      </c>
      <c r="AP105" s="400"/>
    </row>
    <row r="106" spans="1:42" x14ac:dyDescent="0.2">
      <c r="A106" s="537" t="s">
        <v>28</v>
      </c>
      <c r="B106" s="531" t="str">
        <f t="shared" si="8"/>
        <v>TBD</v>
      </c>
      <c r="C106" s="403" t="str">
        <f t="shared" si="8"/>
        <v>Insert Name</v>
      </c>
      <c r="D106" s="1153" t="s">
        <v>598</v>
      </c>
      <c r="E106" s="1153"/>
      <c r="F106" s="1153"/>
      <c r="G106" s="1153"/>
      <c r="H106" s="1153"/>
      <c r="I106" s="1153"/>
      <c r="J106" s="1153"/>
      <c r="K106" s="1153"/>
      <c r="L106" s="1153"/>
      <c r="M106" s="1153"/>
      <c r="N106" s="573" t="s">
        <v>536</v>
      </c>
      <c r="O106" s="557">
        <v>0.64449999999999996</v>
      </c>
      <c r="Q106" s="440"/>
      <c r="R106" s="440"/>
      <c r="S106" s="441">
        <f t="shared" si="9"/>
        <v>0</v>
      </c>
      <c r="T106" s="438"/>
      <c r="U106" s="443"/>
      <c r="V106" s="443"/>
      <c r="W106" s="444">
        <f t="shared" si="10"/>
        <v>0</v>
      </c>
      <c r="X106" s="438"/>
      <c r="Y106" s="446"/>
      <c r="Z106" s="446"/>
      <c r="AA106" s="447">
        <f t="shared" si="11"/>
        <v>0</v>
      </c>
      <c r="AB106" s="438"/>
      <c r="AC106" s="443"/>
      <c r="AD106" s="443"/>
      <c r="AE106" s="444">
        <f t="shared" si="12"/>
        <v>0</v>
      </c>
      <c r="AF106" s="438"/>
      <c r="AG106" s="440"/>
      <c r="AH106" s="440"/>
      <c r="AI106" s="441">
        <f t="shared" si="13"/>
        <v>0</v>
      </c>
      <c r="AK106" s="448">
        <f t="shared" si="14"/>
        <v>0</v>
      </c>
      <c r="AL106" s="438"/>
      <c r="AN106" s="400"/>
      <c r="AO106" s="449">
        <f>'COST MATCH BUDGET'!AK108</f>
        <v>0</v>
      </c>
      <c r="AP106" s="400"/>
    </row>
    <row r="107" spans="1:42" x14ac:dyDescent="0.2">
      <c r="A107" s="537" t="str">
        <f t="shared" ref="A107:C108" si="15">A58</f>
        <v>5.</v>
      </c>
      <c r="B107" s="531" t="str">
        <f t="shared" si="15"/>
        <v>TBD</v>
      </c>
      <c r="C107" s="403" t="str">
        <f t="shared" si="15"/>
        <v>Insert Name</v>
      </c>
      <c r="D107" s="1153" t="s">
        <v>598</v>
      </c>
      <c r="E107" s="1153"/>
      <c r="F107" s="1153"/>
      <c r="G107" s="1153"/>
      <c r="H107" s="1153"/>
      <c r="I107" s="1153"/>
      <c r="J107" s="1153"/>
      <c r="K107" s="1153"/>
      <c r="L107" s="1153"/>
      <c r="M107" s="1153"/>
      <c r="N107" s="573" t="s">
        <v>536</v>
      </c>
      <c r="O107" s="557">
        <v>0.64449999999999996</v>
      </c>
      <c r="Q107" s="440"/>
      <c r="R107" s="440"/>
      <c r="S107" s="441">
        <f t="shared" si="9"/>
        <v>0</v>
      </c>
      <c r="T107" s="438"/>
      <c r="U107" s="443"/>
      <c r="V107" s="443"/>
      <c r="W107" s="444">
        <f t="shared" si="10"/>
        <v>0</v>
      </c>
      <c r="X107" s="438"/>
      <c r="Y107" s="446"/>
      <c r="Z107" s="446"/>
      <c r="AA107" s="447">
        <f t="shared" si="11"/>
        <v>0</v>
      </c>
      <c r="AB107" s="438"/>
      <c r="AC107" s="443"/>
      <c r="AD107" s="443"/>
      <c r="AE107" s="444">
        <f t="shared" si="12"/>
        <v>0</v>
      </c>
      <c r="AF107" s="438"/>
      <c r="AG107" s="440"/>
      <c r="AH107" s="440"/>
      <c r="AI107" s="441">
        <f t="shared" si="13"/>
        <v>0</v>
      </c>
      <c r="AK107" s="448">
        <f t="shared" si="14"/>
        <v>0</v>
      </c>
      <c r="AL107" s="438"/>
      <c r="AN107" s="400"/>
      <c r="AO107" s="449">
        <f>'COST MATCH BUDGET'!AK109</f>
        <v>0</v>
      </c>
      <c r="AP107" s="400"/>
    </row>
    <row r="108" spans="1:42" x14ac:dyDescent="0.2">
      <c r="A108" s="537" t="str">
        <f t="shared" si="15"/>
        <v>6.</v>
      </c>
      <c r="B108" s="531" t="str">
        <f t="shared" si="15"/>
        <v>TBD</v>
      </c>
      <c r="C108" s="403" t="str">
        <f t="shared" si="15"/>
        <v>Insert Name</v>
      </c>
      <c r="D108" s="1153" t="s">
        <v>598</v>
      </c>
      <c r="E108" s="1153"/>
      <c r="F108" s="1153"/>
      <c r="G108" s="1153"/>
      <c r="H108" s="1153"/>
      <c r="I108" s="1153"/>
      <c r="J108" s="1153"/>
      <c r="K108" s="1153"/>
      <c r="L108" s="1153"/>
      <c r="M108" s="1153"/>
      <c r="N108" s="573" t="s">
        <v>536</v>
      </c>
      <c r="O108" s="557">
        <v>0.64449999999999996</v>
      </c>
      <c r="Q108" s="440"/>
      <c r="R108" s="440"/>
      <c r="S108" s="441">
        <f t="shared" si="9"/>
        <v>0</v>
      </c>
      <c r="T108" s="438"/>
      <c r="U108" s="443"/>
      <c r="V108" s="443"/>
      <c r="W108" s="444">
        <f t="shared" si="10"/>
        <v>0</v>
      </c>
      <c r="X108" s="438"/>
      <c r="Y108" s="446"/>
      <c r="Z108" s="446"/>
      <c r="AA108" s="447">
        <f t="shared" si="11"/>
        <v>0</v>
      </c>
      <c r="AB108" s="438"/>
      <c r="AC108" s="443"/>
      <c r="AD108" s="443"/>
      <c r="AE108" s="444">
        <f t="shared" si="12"/>
        <v>0</v>
      </c>
      <c r="AF108" s="438"/>
      <c r="AG108" s="440"/>
      <c r="AH108" s="440"/>
      <c r="AI108" s="441">
        <f t="shared" si="13"/>
        <v>0</v>
      </c>
      <c r="AK108" s="448">
        <f t="shared" si="14"/>
        <v>0</v>
      </c>
      <c r="AL108" s="438"/>
      <c r="AN108" s="400"/>
      <c r="AO108" s="449">
        <f>'COST MATCH BUDGET'!AK110</f>
        <v>0</v>
      </c>
      <c r="AP108" s="400"/>
    </row>
    <row r="109" spans="1:42" ht="5.25" customHeight="1" x14ac:dyDescent="0.2">
      <c r="B109" s="574"/>
      <c r="O109" s="558"/>
      <c r="S109" s="438"/>
      <c r="T109" s="438"/>
      <c r="W109" s="438"/>
      <c r="X109" s="438"/>
      <c r="AA109" s="438"/>
      <c r="AB109" s="438"/>
      <c r="AE109" s="438"/>
      <c r="AF109" s="438"/>
      <c r="AI109" s="438"/>
      <c r="AK109" s="438"/>
      <c r="AL109" s="438"/>
      <c r="AN109" s="400"/>
      <c r="AO109" s="453"/>
      <c r="AP109" s="400"/>
    </row>
    <row r="110" spans="1:42" ht="12.75" customHeight="1" x14ac:dyDescent="0.2">
      <c r="B110" s="537" t="str">
        <f>B62</f>
        <v>1.</v>
      </c>
      <c r="C110" s="403" t="s">
        <v>35</v>
      </c>
      <c r="D110" s="1238" t="s">
        <v>601</v>
      </c>
      <c r="E110" s="1238"/>
      <c r="F110" s="1238"/>
      <c r="G110" s="1238"/>
      <c r="H110" s="1238"/>
      <c r="I110" s="1238"/>
      <c r="J110" s="1238"/>
      <c r="K110" s="1238"/>
      <c r="L110" s="1238"/>
      <c r="M110" s="1238"/>
      <c r="N110" s="573" t="s">
        <v>537</v>
      </c>
      <c r="O110" s="558">
        <v>0.10680000000000001</v>
      </c>
      <c r="Q110" s="440"/>
      <c r="R110" s="440"/>
      <c r="S110" s="441">
        <f>S64*O110</f>
        <v>0</v>
      </c>
      <c r="T110" s="438"/>
      <c r="U110" s="443"/>
      <c r="V110" s="443"/>
      <c r="W110" s="444">
        <f>W64*O110</f>
        <v>0</v>
      </c>
      <c r="X110" s="438"/>
      <c r="Y110" s="446"/>
      <c r="Z110" s="446"/>
      <c r="AA110" s="447">
        <f>AA64*O110</f>
        <v>0</v>
      </c>
      <c r="AB110" s="438"/>
      <c r="AC110" s="443"/>
      <c r="AD110" s="443"/>
      <c r="AE110" s="444">
        <f>AE64*O110</f>
        <v>0</v>
      </c>
      <c r="AF110" s="438"/>
      <c r="AG110" s="440"/>
      <c r="AH110" s="440"/>
      <c r="AI110" s="441">
        <f>AI64*O110</f>
        <v>0</v>
      </c>
      <c r="AK110" s="448">
        <f>S110+W110+AA110+AE110+AI110</f>
        <v>0</v>
      </c>
      <c r="AL110" s="438"/>
      <c r="AN110" s="400"/>
      <c r="AO110" s="449">
        <f>'COST MATCH BUDGET'!AK112</f>
        <v>0</v>
      </c>
      <c r="AP110" s="400"/>
    </row>
    <row r="111" spans="1:42" ht="12.75" customHeight="1" x14ac:dyDescent="0.2">
      <c r="B111" s="537" t="str">
        <f>B67</f>
        <v>2.</v>
      </c>
      <c r="C111" s="396" t="s">
        <v>39</v>
      </c>
      <c r="D111" s="1238" t="s">
        <v>601</v>
      </c>
      <c r="E111" s="1238"/>
      <c r="F111" s="1238"/>
      <c r="G111" s="1238"/>
      <c r="H111" s="1238"/>
      <c r="I111" s="1238"/>
      <c r="J111" s="1238"/>
      <c r="K111" s="1238"/>
      <c r="L111" s="1238"/>
      <c r="M111" s="1238"/>
      <c r="N111" s="573" t="s">
        <v>537</v>
      </c>
      <c r="O111" s="558">
        <v>0.10680000000000001</v>
      </c>
      <c r="Q111" s="440"/>
      <c r="R111" s="440"/>
      <c r="S111" s="441">
        <f>S69*O111</f>
        <v>0</v>
      </c>
      <c r="T111" s="438"/>
      <c r="U111" s="443"/>
      <c r="V111" s="443"/>
      <c r="W111" s="444">
        <f>W69*O111</f>
        <v>0</v>
      </c>
      <c r="X111" s="438"/>
      <c r="Y111" s="446"/>
      <c r="Z111" s="446"/>
      <c r="AA111" s="447">
        <f>AA69*O111</f>
        <v>0</v>
      </c>
      <c r="AB111" s="438"/>
      <c r="AC111" s="443"/>
      <c r="AD111" s="443"/>
      <c r="AE111" s="444">
        <f>AE69*O111</f>
        <v>0</v>
      </c>
      <c r="AF111" s="438"/>
      <c r="AG111" s="440"/>
      <c r="AH111" s="440"/>
      <c r="AI111" s="441">
        <f>AI69*O111</f>
        <v>0</v>
      </c>
      <c r="AK111" s="448">
        <f>S111+W111+AA111+AE111+AI111</f>
        <v>0</v>
      </c>
      <c r="AL111" s="438"/>
      <c r="AN111" s="400"/>
      <c r="AO111" s="449">
        <f>'COST MATCH BUDGET'!AK113</f>
        <v>0</v>
      </c>
      <c r="AP111" s="400"/>
    </row>
    <row r="112" spans="1:42" ht="6" customHeight="1" x14ac:dyDescent="0.2">
      <c r="AN112" s="400"/>
      <c r="AO112" s="526"/>
      <c r="AP112" s="400"/>
    </row>
    <row r="113" spans="1:42" s="416" customFormat="1" x14ac:dyDescent="0.2">
      <c r="A113" s="396"/>
      <c r="B113" s="396"/>
      <c r="C113" s="1188" t="s">
        <v>44</v>
      </c>
      <c r="D113" s="1189"/>
      <c r="E113" s="1189"/>
      <c r="F113" s="1189"/>
      <c r="G113" s="1189"/>
      <c r="H113" s="1189"/>
      <c r="I113" s="1189"/>
      <c r="J113" s="1189"/>
      <c r="K113" s="1189"/>
      <c r="L113" s="1189"/>
      <c r="M113" s="1189"/>
      <c r="N113" s="1189"/>
      <c r="O113" s="1189"/>
      <c r="P113" s="1189"/>
      <c r="Q113" s="576"/>
      <c r="R113" s="576"/>
      <c r="S113" s="577">
        <f>SUM(S75:S111)</f>
        <v>0</v>
      </c>
      <c r="T113" s="577"/>
      <c r="U113" s="576"/>
      <c r="V113" s="576"/>
      <c r="W113" s="577">
        <f>SUM(W75:W111)</f>
        <v>0</v>
      </c>
      <c r="X113" s="577"/>
      <c r="Y113" s="576"/>
      <c r="Z113" s="576"/>
      <c r="AA113" s="577">
        <f>SUM(AA75:AA111)</f>
        <v>0</v>
      </c>
      <c r="AB113" s="577"/>
      <c r="AC113" s="576"/>
      <c r="AD113" s="576"/>
      <c r="AE113" s="577">
        <f>SUM(AE75:AE111)</f>
        <v>0</v>
      </c>
      <c r="AF113" s="577"/>
      <c r="AG113" s="576"/>
      <c r="AH113" s="576"/>
      <c r="AI113" s="577">
        <f>SUM(AI75:AI111)</f>
        <v>0</v>
      </c>
      <c r="AJ113" s="576"/>
      <c r="AK113" s="578">
        <f>S113+W113+AA113+AE113+AI113</f>
        <v>0</v>
      </c>
      <c r="AL113" s="579"/>
      <c r="AN113" s="422"/>
      <c r="AO113" s="580">
        <f>'COST MATCH BUDGET'!AK115</f>
        <v>0</v>
      </c>
      <c r="AP113" s="422"/>
    </row>
    <row r="114" spans="1:42" ht="8.25" customHeight="1" thickBot="1" x14ac:dyDescent="0.25">
      <c r="AN114" s="400"/>
      <c r="AO114" s="526"/>
      <c r="AP114" s="400"/>
    </row>
    <row r="115" spans="1:42" s="450" customFormat="1" ht="13.5" thickBot="1" x14ac:dyDescent="0.25">
      <c r="A115" s="581"/>
      <c r="B115" s="582"/>
      <c r="C115" s="1193" t="s">
        <v>45</v>
      </c>
      <c r="D115" s="1193"/>
      <c r="E115" s="1193"/>
      <c r="F115" s="1193"/>
      <c r="G115" s="1193"/>
      <c r="H115" s="1193"/>
      <c r="I115" s="1193"/>
      <c r="J115" s="1193"/>
      <c r="K115" s="1193"/>
      <c r="L115" s="1193"/>
      <c r="M115" s="1193"/>
      <c r="N115" s="1193"/>
      <c r="O115" s="1193"/>
      <c r="P115" s="1193"/>
      <c r="Q115" s="582"/>
      <c r="R115" s="583" t="s">
        <v>46</v>
      </c>
      <c r="S115" s="584">
        <f>S71+S113</f>
        <v>0</v>
      </c>
      <c r="T115" s="584"/>
      <c r="U115" s="582"/>
      <c r="V115" s="583" t="s">
        <v>47</v>
      </c>
      <c r="W115" s="584">
        <f>W71+W113</f>
        <v>0</v>
      </c>
      <c r="X115" s="584"/>
      <c r="Y115" s="582"/>
      <c r="Z115" s="583" t="s">
        <v>48</v>
      </c>
      <c r="AA115" s="584">
        <f>AA71+AA113</f>
        <v>0</v>
      </c>
      <c r="AB115" s="584"/>
      <c r="AC115" s="582"/>
      <c r="AD115" s="583" t="s">
        <v>49</v>
      </c>
      <c r="AE115" s="584">
        <f>AE71+AE113</f>
        <v>0</v>
      </c>
      <c r="AF115" s="584"/>
      <c r="AG115" s="582"/>
      <c r="AH115" s="583" t="s">
        <v>50</v>
      </c>
      <c r="AI115" s="584">
        <f>AI71+AI113</f>
        <v>0</v>
      </c>
      <c r="AJ115" s="582"/>
      <c r="AK115" s="585">
        <f>S115+W115+AA115+AE115+AI115</f>
        <v>0</v>
      </c>
      <c r="AL115" s="552"/>
      <c r="AN115" s="586"/>
      <c r="AO115" s="799">
        <f>'COST MATCH BUDGET'!AK117</f>
        <v>0</v>
      </c>
      <c r="AP115" s="586"/>
    </row>
    <row r="116" spans="1:42" s="450" customFormat="1" ht="5.25" customHeight="1" thickBot="1" x14ac:dyDescent="0.25">
      <c r="A116" s="396"/>
      <c r="B116" s="396"/>
      <c r="C116" s="396"/>
      <c r="D116" s="396"/>
      <c r="E116" s="396"/>
      <c r="F116" s="396"/>
      <c r="G116" s="396"/>
      <c r="H116" s="396"/>
      <c r="I116" s="396"/>
      <c r="J116" s="396"/>
      <c r="K116" s="396"/>
      <c r="L116" s="396"/>
      <c r="M116" s="396"/>
      <c r="N116" s="396"/>
      <c r="O116" s="396"/>
      <c r="P116" s="396"/>
      <c r="Q116" s="396"/>
      <c r="R116" s="396"/>
      <c r="S116" s="438"/>
      <c r="T116" s="438"/>
      <c r="U116" s="396"/>
      <c r="V116" s="396"/>
      <c r="W116" s="438"/>
      <c r="X116" s="438"/>
      <c r="Y116" s="396"/>
      <c r="Z116" s="396"/>
      <c r="AA116" s="438"/>
      <c r="AB116" s="438"/>
      <c r="AC116" s="396"/>
      <c r="AD116" s="396"/>
      <c r="AE116" s="438"/>
      <c r="AF116" s="438"/>
      <c r="AG116" s="396"/>
      <c r="AH116" s="396"/>
      <c r="AI116" s="438"/>
      <c r="AJ116" s="396"/>
      <c r="AK116" s="438"/>
      <c r="AL116" s="438"/>
      <c r="AN116" s="586"/>
      <c r="AO116" s="801"/>
      <c r="AP116" s="586"/>
    </row>
    <row r="117" spans="1:42" ht="14.25" customHeight="1" thickBot="1" x14ac:dyDescent="0.25">
      <c r="A117" s="1174" t="s">
        <v>664</v>
      </c>
      <c r="B117" s="1175"/>
      <c r="C117" s="1175"/>
      <c r="D117" s="1175"/>
      <c r="E117" s="1175"/>
      <c r="F117" s="1175"/>
      <c r="G117" s="1175"/>
      <c r="H117" s="1175"/>
      <c r="I117" s="1175"/>
      <c r="J117" s="1175"/>
      <c r="K117" s="1175"/>
      <c r="L117" s="1175"/>
      <c r="M117" s="1175"/>
      <c r="N117" s="1175"/>
      <c r="O117" s="1175"/>
      <c r="P117" s="1175"/>
      <c r="Q117" s="1175"/>
      <c r="R117" s="1175"/>
      <c r="S117" s="1183"/>
      <c r="T117" s="554"/>
      <c r="U117" s="554"/>
      <c r="V117" s="554"/>
      <c r="W117" s="554"/>
      <c r="X117" s="554"/>
      <c r="Y117" s="554"/>
      <c r="Z117" s="554"/>
      <c r="AA117" s="554"/>
      <c r="AB117" s="554"/>
      <c r="AC117" s="554"/>
      <c r="AD117" s="554"/>
      <c r="AE117" s="554"/>
      <c r="AF117" s="554"/>
      <c r="AG117" s="554"/>
      <c r="AH117" s="554"/>
      <c r="AI117" s="554"/>
      <c r="AJ117" s="554"/>
      <c r="AK117" s="554"/>
      <c r="AL117" s="554"/>
      <c r="AN117" s="400"/>
      <c r="AO117" s="555"/>
      <c r="AP117" s="400"/>
    </row>
    <row r="118" spans="1:42" ht="3.75" customHeight="1" x14ac:dyDescent="0.2">
      <c r="A118" s="427"/>
      <c r="B118" s="427"/>
      <c r="C118" s="427"/>
      <c r="D118" s="427"/>
      <c r="E118" s="427"/>
      <c r="F118" s="427"/>
      <c r="G118" s="427"/>
      <c r="H118" s="427"/>
      <c r="I118" s="427"/>
      <c r="J118" s="427"/>
      <c r="K118" s="427"/>
      <c r="L118" s="427"/>
      <c r="M118" s="427"/>
      <c r="N118" s="427"/>
      <c r="O118" s="427"/>
      <c r="P118" s="427"/>
      <c r="Q118" s="427"/>
      <c r="R118" s="427"/>
      <c r="S118" s="427"/>
      <c r="T118" s="427"/>
      <c r="U118" s="427"/>
      <c r="V118" s="427"/>
      <c r="W118" s="427"/>
      <c r="X118" s="427"/>
      <c r="Y118" s="427"/>
      <c r="Z118" s="427"/>
      <c r="AA118" s="427"/>
      <c r="AB118" s="427"/>
      <c r="AC118" s="427"/>
      <c r="AD118" s="427"/>
      <c r="AE118" s="427"/>
      <c r="AF118" s="427"/>
      <c r="AG118" s="427"/>
      <c r="AH118" s="427"/>
      <c r="AI118" s="427"/>
      <c r="AJ118" s="427"/>
      <c r="AK118" s="427"/>
      <c r="AL118" s="427"/>
      <c r="AN118" s="400"/>
      <c r="AO118" s="587"/>
      <c r="AP118" s="400"/>
    </row>
    <row r="119" spans="1:42" x14ac:dyDescent="0.2">
      <c r="A119" s="588" t="s">
        <v>24</v>
      </c>
      <c r="B119" s="1185"/>
      <c r="C119" s="1185"/>
      <c r="D119" s="1185"/>
      <c r="E119" s="1185"/>
      <c r="F119" s="1185"/>
      <c r="G119" s="1185"/>
      <c r="H119" s="1185"/>
      <c r="I119" s="1185"/>
      <c r="J119" s="1185"/>
      <c r="K119" s="1185"/>
      <c r="L119" s="1185"/>
      <c r="M119" s="1185"/>
      <c r="N119" s="1185"/>
      <c r="O119" s="1185"/>
      <c r="P119" s="1185"/>
      <c r="Q119" s="440"/>
      <c r="R119" s="440"/>
      <c r="S119" s="441">
        <v>0</v>
      </c>
      <c r="T119" s="438"/>
      <c r="U119" s="443"/>
      <c r="V119" s="443"/>
      <c r="W119" s="444">
        <v>0</v>
      </c>
      <c r="X119" s="438"/>
      <c r="Y119" s="446"/>
      <c r="Z119" s="446"/>
      <c r="AA119" s="447">
        <v>0</v>
      </c>
      <c r="AB119" s="438"/>
      <c r="AC119" s="443"/>
      <c r="AD119" s="443"/>
      <c r="AE119" s="444">
        <v>0</v>
      </c>
      <c r="AF119" s="438"/>
      <c r="AG119" s="440"/>
      <c r="AH119" s="440"/>
      <c r="AI119" s="441">
        <v>0</v>
      </c>
      <c r="AK119" s="448">
        <f t="shared" ref="AK119:AK124" si="16">S119+W119+AA119+AE119+AI119</f>
        <v>0</v>
      </c>
      <c r="AL119" s="438"/>
      <c r="AN119" s="400"/>
      <c r="AO119" s="449">
        <f>'COST MATCH BUDGET'!AK121</f>
        <v>0</v>
      </c>
      <c r="AP119" s="400"/>
    </row>
    <row r="120" spans="1:42" x14ac:dyDescent="0.2">
      <c r="A120" s="588" t="s">
        <v>26</v>
      </c>
      <c r="B120" s="1185"/>
      <c r="C120" s="1185"/>
      <c r="D120" s="1185"/>
      <c r="E120" s="1185"/>
      <c r="F120" s="1185"/>
      <c r="G120" s="1185"/>
      <c r="H120" s="1185"/>
      <c r="I120" s="1185"/>
      <c r="J120" s="1185"/>
      <c r="K120" s="1185"/>
      <c r="L120" s="1185"/>
      <c r="M120" s="1185"/>
      <c r="N120" s="1185"/>
      <c r="O120" s="1185"/>
      <c r="P120" s="1185"/>
      <c r="Q120" s="440"/>
      <c r="R120" s="440"/>
      <c r="S120" s="441">
        <v>0</v>
      </c>
      <c r="T120" s="438"/>
      <c r="U120" s="443"/>
      <c r="V120" s="443"/>
      <c r="W120" s="444">
        <v>0</v>
      </c>
      <c r="X120" s="438"/>
      <c r="Y120" s="446"/>
      <c r="Z120" s="446"/>
      <c r="AA120" s="447">
        <v>0</v>
      </c>
      <c r="AB120" s="438"/>
      <c r="AC120" s="443"/>
      <c r="AD120" s="443"/>
      <c r="AE120" s="444">
        <v>0</v>
      </c>
      <c r="AF120" s="438"/>
      <c r="AG120" s="440"/>
      <c r="AH120" s="440"/>
      <c r="AI120" s="441">
        <v>0</v>
      </c>
      <c r="AK120" s="448">
        <f t="shared" si="16"/>
        <v>0</v>
      </c>
      <c r="AL120" s="438"/>
      <c r="AN120" s="400"/>
      <c r="AO120" s="449">
        <f>'COST MATCH BUDGET'!AK122</f>
        <v>0</v>
      </c>
      <c r="AP120" s="400"/>
    </row>
    <row r="121" spans="1:42" x14ac:dyDescent="0.2">
      <c r="A121" s="588" t="s">
        <v>27</v>
      </c>
      <c r="B121" s="1185"/>
      <c r="C121" s="1185"/>
      <c r="D121" s="1185"/>
      <c r="E121" s="1185"/>
      <c r="F121" s="1185"/>
      <c r="G121" s="1185"/>
      <c r="H121" s="1185"/>
      <c r="I121" s="1185"/>
      <c r="J121" s="1185"/>
      <c r="K121" s="1185"/>
      <c r="L121" s="1185"/>
      <c r="M121" s="1185"/>
      <c r="N121" s="1185"/>
      <c r="O121" s="1185"/>
      <c r="P121" s="1185"/>
      <c r="Q121" s="440"/>
      <c r="R121" s="440"/>
      <c r="S121" s="441">
        <v>0</v>
      </c>
      <c r="T121" s="438"/>
      <c r="U121" s="443"/>
      <c r="V121" s="443"/>
      <c r="W121" s="444">
        <v>0</v>
      </c>
      <c r="X121" s="438"/>
      <c r="Y121" s="446"/>
      <c r="Z121" s="446"/>
      <c r="AA121" s="447">
        <v>0</v>
      </c>
      <c r="AB121" s="438"/>
      <c r="AC121" s="443"/>
      <c r="AD121" s="443"/>
      <c r="AE121" s="444">
        <v>0</v>
      </c>
      <c r="AF121" s="438"/>
      <c r="AG121" s="440"/>
      <c r="AH121" s="440"/>
      <c r="AI121" s="441">
        <v>0</v>
      </c>
      <c r="AK121" s="448">
        <f t="shared" si="16"/>
        <v>0</v>
      </c>
      <c r="AL121" s="438"/>
      <c r="AN121" s="400"/>
      <c r="AO121" s="449">
        <f>'COST MATCH BUDGET'!AK123</f>
        <v>0</v>
      </c>
      <c r="AP121" s="400"/>
    </row>
    <row r="122" spans="1:42" x14ac:dyDescent="0.2">
      <c r="A122" s="588" t="s">
        <v>28</v>
      </c>
      <c r="B122" s="1185"/>
      <c r="C122" s="1185"/>
      <c r="D122" s="1185"/>
      <c r="E122" s="1185"/>
      <c r="F122" s="1185"/>
      <c r="G122" s="1185"/>
      <c r="H122" s="1185"/>
      <c r="I122" s="1185"/>
      <c r="J122" s="1185"/>
      <c r="K122" s="1185"/>
      <c r="L122" s="1185"/>
      <c r="M122" s="1185"/>
      <c r="N122" s="1185"/>
      <c r="O122" s="1185"/>
      <c r="P122" s="1185"/>
      <c r="Q122" s="440"/>
      <c r="R122" s="440"/>
      <c r="S122" s="441">
        <v>0</v>
      </c>
      <c r="T122" s="438"/>
      <c r="U122" s="443"/>
      <c r="V122" s="443"/>
      <c r="W122" s="444">
        <v>0</v>
      </c>
      <c r="X122" s="438"/>
      <c r="Y122" s="446"/>
      <c r="Z122" s="446"/>
      <c r="AA122" s="447">
        <v>0</v>
      </c>
      <c r="AB122" s="438"/>
      <c r="AC122" s="443"/>
      <c r="AD122" s="443"/>
      <c r="AE122" s="444">
        <v>0</v>
      </c>
      <c r="AF122" s="438"/>
      <c r="AG122" s="440"/>
      <c r="AH122" s="440"/>
      <c r="AI122" s="441">
        <v>0</v>
      </c>
      <c r="AK122" s="448">
        <f t="shared" si="16"/>
        <v>0</v>
      </c>
      <c r="AL122" s="438"/>
      <c r="AN122" s="400"/>
      <c r="AO122" s="449">
        <f>'COST MATCH BUDGET'!AK124</f>
        <v>0</v>
      </c>
      <c r="AP122" s="400"/>
    </row>
    <row r="123" spans="1:42" x14ac:dyDescent="0.2">
      <c r="A123" s="588" t="s">
        <v>32</v>
      </c>
      <c r="B123" s="1185"/>
      <c r="C123" s="1185"/>
      <c r="D123" s="1185"/>
      <c r="E123" s="1185"/>
      <c r="F123" s="1185"/>
      <c r="G123" s="1185"/>
      <c r="H123" s="1185"/>
      <c r="I123" s="1185"/>
      <c r="J123" s="1185"/>
      <c r="K123" s="1185"/>
      <c r="L123" s="1185"/>
      <c r="M123" s="1185"/>
      <c r="N123" s="1185"/>
      <c r="O123" s="1185"/>
      <c r="P123" s="1185"/>
      <c r="Q123" s="440"/>
      <c r="R123" s="440"/>
      <c r="S123" s="441">
        <v>0</v>
      </c>
      <c r="T123" s="438"/>
      <c r="U123" s="443"/>
      <c r="V123" s="443"/>
      <c r="W123" s="444">
        <v>0</v>
      </c>
      <c r="X123" s="438"/>
      <c r="Y123" s="446"/>
      <c r="Z123" s="446"/>
      <c r="AA123" s="447">
        <v>0</v>
      </c>
      <c r="AB123" s="438"/>
      <c r="AC123" s="443"/>
      <c r="AD123" s="443"/>
      <c r="AE123" s="444">
        <v>0</v>
      </c>
      <c r="AF123" s="438"/>
      <c r="AG123" s="440"/>
      <c r="AH123" s="440"/>
      <c r="AI123" s="441">
        <v>0</v>
      </c>
      <c r="AK123" s="448">
        <f t="shared" si="16"/>
        <v>0</v>
      </c>
      <c r="AL123" s="438"/>
      <c r="AN123" s="400"/>
      <c r="AO123" s="449">
        <f>'COST MATCH BUDGET'!AK125</f>
        <v>0</v>
      </c>
      <c r="AP123" s="400"/>
    </row>
    <row r="124" spans="1:42" x14ac:dyDescent="0.2">
      <c r="A124" s="588"/>
      <c r="B124" s="589"/>
      <c r="C124" s="589"/>
      <c r="D124" s="589"/>
      <c r="E124" s="589"/>
      <c r="F124" s="589"/>
      <c r="G124" s="589"/>
      <c r="H124" s="589"/>
      <c r="I124" s="589"/>
      <c r="J124" s="589"/>
      <c r="K124" s="589"/>
      <c r="L124" s="589"/>
      <c r="M124" s="589"/>
      <c r="N124" s="1244" t="s">
        <v>193</v>
      </c>
      <c r="O124" s="1244"/>
      <c r="P124" s="1244"/>
      <c r="Q124" s="440"/>
      <c r="R124" s="440"/>
      <c r="S124" s="591">
        <f>SUM(S119:S123)</f>
        <v>0</v>
      </c>
      <c r="T124" s="438"/>
      <c r="U124" s="443"/>
      <c r="V124" s="443"/>
      <c r="W124" s="592">
        <f>SUM(W119:W123)</f>
        <v>0</v>
      </c>
      <c r="X124" s="438"/>
      <c r="Y124" s="446"/>
      <c r="Z124" s="446"/>
      <c r="AA124" s="593">
        <f>SUM(AA119:AA123)</f>
        <v>0</v>
      </c>
      <c r="AB124" s="438"/>
      <c r="AC124" s="443"/>
      <c r="AD124" s="443"/>
      <c r="AE124" s="592">
        <f>SUM(AE119:AE123)</f>
        <v>0</v>
      </c>
      <c r="AF124" s="438"/>
      <c r="AG124" s="440"/>
      <c r="AH124" s="440"/>
      <c r="AI124" s="591">
        <f>SUM(AI119:AI123)</f>
        <v>0</v>
      </c>
      <c r="AK124" s="448">
        <f t="shared" si="16"/>
        <v>0</v>
      </c>
      <c r="AL124" s="438"/>
      <c r="AN124" s="400"/>
      <c r="AO124" s="449"/>
      <c r="AP124" s="400"/>
    </row>
    <row r="125" spans="1:42" ht="12.75" customHeight="1" x14ac:dyDescent="0.2">
      <c r="A125" s="588"/>
      <c r="B125" s="588"/>
      <c r="C125" s="1187" t="s">
        <v>611</v>
      </c>
      <c r="D125" s="1187"/>
      <c r="E125" s="1187"/>
      <c r="F125" s="1187"/>
      <c r="G125" s="1187"/>
      <c r="H125" s="1187"/>
      <c r="I125" s="1187"/>
      <c r="J125" s="1187"/>
      <c r="K125" s="1187"/>
      <c r="L125" s="1187"/>
      <c r="M125" s="1187"/>
      <c r="N125" s="1187"/>
      <c r="O125" s="1187"/>
      <c r="S125" s="438"/>
      <c r="T125" s="438"/>
      <c r="W125" s="438"/>
      <c r="X125" s="438"/>
      <c r="AA125" s="438"/>
      <c r="AB125" s="438"/>
      <c r="AE125" s="438"/>
      <c r="AF125" s="438"/>
      <c r="AI125" s="438"/>
      <c r="AK125" s="438"/>
      <c r="AL125" s="438"/>
      <c r="AN125" s="400"/>
      <c r="AO125" s="453"/>
      <c r="AP125" s="400"/>
    </row>
    <row r="126" spans="1:42" ht="13.5" customHeight="1" x14ac:dyDescent="0.2">
      <c r="A126" s="588"/>
      <c r="B126" s="588"/>
      <c r="C126" s="1156" t="s">
        <v>602</v>
      </c>
      <c r="D126" s="1156"/>
      <c r="E126" s="1156"/>
      <c r="F126" s="1156"/>
      <c r="G126" s="1156"/>
      <c r="H126" s="1156"/>
      <c r="I126" s="1156"/>
      <c r="J126" s="1156"/>
      <c r="K126" s="1156"/>
      <c r="L126" s="1156"/>
      <c r="M126" s="1156"/>
      <c r="N126" s="1156"/>
      <c r="O126" s="1156"/>
      <c r="Q126" s="440"/>
      <c r="R126" s="440"/>
      <c r="S126" s="441">
        <v>0</v>
      </c>
      <c r="T126" s="438"/>
      <c r="U126" s="443"/>
      <c r="V126" s="443"/>
      <c r="W126" s="444">
        <v>0</v>
      </c>
      <c r="X126" s="438"/>
      <c r="Y126" s="446"/>
      <c r="Z126" s="446"/>
      <c r="AA126" s="447">
        <v>0</v>
      </c>
      <c r="AB126" s="438"/>
      <c r="AC126" s="443"/>
      <c r="AD126" s="443"/>
      <c r="AE126" s="444">
        <v>0</v>
      </c>
      <c r="AF126" s="438"/>
      <c r="AG126" s="440"/>
      <c r="AH126" s="440"/>
      <c r="AI126" s="441">
        <v>0</v>
      </c>
      <c r="AK126" s="448">
        <f>S126+W126+AA126+AE126+AI126</f>
        <v>0</v>
      </c>
      <c r="AL126" s="438"/>
      <c r="AN126" s="400"/>
      <c r="AO126" s="449">
        <f>'COST MATCH BUDGET'!AK128</f>
        <v>0</v>
      </c>
      <c r="AP126" s="400"/>
    </row>
    <row r="127" spans="1:42" ht="13.5" customHeight="1" x14ac:dyDescent="0.2">
      <c r="A127" s="588"/>
      <c r="B127" s="588"/>
      <c r="C127" s="1156" t="s">
        <v>51</v>
      </c>
      <c r="D127" s="1156"/>
      <c r="E127" s="1156"/>
      <c r="F127" s="1156"/>
      <c r="G127" s="1156"/>
      <c r="H127" s="1156"/>
      <c r="I127" s="1156"/>
      <c r="J127" s="1156"/>
      <c r="K127" s="1156"/>
      <c r="L127" s="1156"/>
      <c r="M127" s="1156"/>
      <c r="N127" s="1156"/>
      <c r="O127" s="1156"/>
      <c r="Q127" s="440"/>
      <c r="R127" s="440"/>
      <c r="S127" s="441">
        <v>0</v>
      </c>
      <c r="T127" s="438"/>
      <c r="U127" s="443"/>
      <c r="V127" s="443"/>
      <c r="W127" s="444">
        <v>0</v>
      </c>
      <c r="X127" s="438"/>
      <c r="Y127" s="446"/>
      <c r="Z127" s="446"/>
      <c r="AA127" s="447">
        <v>0</v>
      </c>
      <c r="AB127" s="438"/>
      <c r="AC127" s="443"/>
      <c r="AD127" s="443"/>
      <c r="AE127" s="444">
        <v>0</v>
      </c>
      <c r="AF127" s="438"/>
      <c r="AG127" s="440"/>
      <c r="AH127" s="440"/>
      <c r="AI127" s="441">
        <v>0</v>
      </c>
      <c r="AK127" s="448">
        <f>S127+W127+AA127+AE127+AI127</f>
        <v>0</v>
      </c>
      <c r="AL127" s="438"/>
      <c r="AN127" s="400"/>
      <c r="AO127" s="449">
        <f>'COST MATCH BUDGET'!AK129</f>
        <v>0</v>
      </c>
      <c r="AP127" s="400"/>
    </row>
    <row r="128" spans="1:42" ht="13.5" customHeight="1" x14ac:dyDescent="0.2">
      <c r="A128" s="588"/>
      <c r="B128" s="588"/>
      <c r="C128" s="1156" t="s">
        <v>52</v>
      </c>
      <c r="D128" s="1156"/>
      <c r="E128" s="1156"/>
      <c r="F128" s="1156"/>
      <c r="G128" s="1156"/>
      <c r="H128" s="1156"/>
      <c r="I128" s="1156"/>
      <c r="J128" s="1156"/>
      <c r="K128" s="1156"/>
      <c r="L128" s="1156"/>
      <c r="M128" s="1156"/>
      <c r="N128" s="1156"/>
      <c r="O128" s="1156"/>
      <c r="Q128" s="440"/>
      <c r="R128" s="440"/>
      <c r="S128" s="441">
        <v>0</v>
      </c>
      <c r="T128" s="438"/>
      <c r="U128" s="443"/>
      <c r="V128" s="443"/>
      <c r="W128" s="444">
        <v>0</v>
      </c>
      <c r="X128" s="438"/>
      <c r="Y128" s="446"/>
      <c r="Z128" s="446"/>
      <c r="AA128" s="447">
        <v>0</v>
      </c>
      <c r="AB128" s="438"/>
      <c r="AC128" s="443"/>
      <c r="AD128" s="443"/>
      <c r="AE128" s="444">
        <v>0</v>
      </c>
      <c r="AF128" s="438"/>
      <c r="AG128" s="440"/>
      <c r="AH128" s="440"/>
      <c r="AI128" s="441">
        <v>0</v>
      </c>
      <c r="AK128" s="448">
        <f>S128+W128+AA128+AE128+AI128</f>
        <v>0</v>
      </c>
      <c r="AL128" s="438"/>
      <c r="AN128" s="400"/>
      <c r="AO128" s="449">
        <f>'COST MATCH BUDGET'!AK130</f>
        <v>0</v>
      </c>
      <c r="AP128" s="400"/>
    </row>
    <row r="129" spans="1:60" x14ac:dyDescent="0.2">
      <c r="A129" s="588"/>
      <c r="B129" s="588"/>
      <c r="C129" s="1156" t="s">
        <v>221</v>
      </c>
      <c r="D129" s="1156"/>
      <c r="E129" s="1156"/>
      <c r="F129" s="1156"/>
      <c r="G129" s="1156"/>
      <c r="H129" s="1156"/>
      <c r="I129" s="1156"/>
      <c r="J129" s="1156"/>
      <c r="K129" s="1156"/>
      <c r="L129" s="1156"/>
      <c r="M129" s="1156"/>
      <c r="N129" s="1156"/>
      <c r="O129" s="1156"/>
      <c r="Q129" s="594">
        <v>0.105</v>
      </c>
      <c r="R129" s="440"/>
      <c r="S129" s="595">
        <f>S124*Q129</f>
        <v>0</v>
      </c>
      <c r="T129" s="438"/>
      <c r="U129" s="443"/>
      <c r="V129" s="443"/>
      <c r="W129" s="596">
        <f>W124*Q129</f>
        <v>0</v>
      </c>
      <c r="X129" s="438"/>
      <c r="Y129" s="446"/>
      <c r="Z129" s="446"/>
      <c r="AA129" s="597">
        <f>AA124*Q129</f>
        <v>0</v>
      </c>
      <c r="AB129" s="438"/>
      <c r="AC129" s="443"/>
      <c r="AD129" s="443"/>
      <c r="AE129" s="596">
        <f>AE124*Q129</f>
        <v>0</v>
      </c>
      <c r="AF129" s="438"/>
      <c r="AG129" s="440"/>
      <c r="AH129" s="440"/>
      <c r="AI129" s="595">
        <f>AI124*Q129</f>
        <v>0</v>
      </c>
      <c r="AK129" s="448">
        <f>S129+W129+AA129+AE129+AI129</f>
        <v>0</v>
      </c>
      <c r="AL129" s="438"/>
      <c r="AN129" s="400"/>
      <c r="AO129" s="449">
        <f>'COST MATCH BUDGET'!AK131</f>
        <v>0</v>
      </c>
      <c r="AP129" s="400"/>
    </row>
    <row r="130" spans="1:60" ht="4.5" customHeight="1" thickBot="1" x14ac:dyDescent="0.25">
      <c r="C130" s="490"/>
      <c r="D130" s="490"/>
      <c r="E130" s="490"/>
      <c r="F130" s="490"/>
      <c r="G130" s="490"/>
      <c r="H130" s="490"/>
      <c r="I130" s="490"/>
      <c r="J130" s="490"/>
      <c r="K130" s="490"/>
      <c r="L130" s="490"/>
      <c r="M130" s="490"/>
      <c r="N130" s="490"/>
      <c r="O130" s="490"/>
      <c r="P130" s="490"/>
      <c r="Q130" s="490"/>
      <c r="R130" s="490"/>
      <c r="S130" s="438"/>
      <c r="T130" s="438"/>
      <c r="W130" s="438"/>
      <c r="X130" s="438"/>
      <c r="AA130" s="438"/>
      <c r="AB130" s="438"/>
      <c r="AE130" s="438"/>
      <c r="AF130" s="438"/>
      <c r="AI130" s="438"/>
      <c r="AK130" s="438"/>
      <c r="AL130" s="438"/>
      <c r="AN130" s="400"/>
      <c r="AO130" s="453"/>
      <c r="AP130" s="400"/>
    </row>
    <row r="131" spans="1:60" s="450" customFormat="1" ht="13.5" thickBot="1" x14ac:dyDescent="0.25">
      <c r="A131" s="1192" t="s">
        <v>53</v>
      </c>
      <c r="B131" s="1193"/>
      <c r="C131" s="1193"/>
      <c r="D131" s="1193"/>
      <c r="E131" s="1193"/>
      <c r="F131" s="1193"/>
      <c r="G131" s="1193"/>
      <c r="H131" s="1193"/>
      <c r="I131" s="1193"/>
      <c r="J131" s="1193"/>
      <c r="K131" s="1193"/>
      <c r="L131" s="1193"/>
      <c r="M131" s="1193"/>
      <c r="N131" s="1193"/>
      <c r="O131" s="1193"/>
      <c r="P131" s="1193"/>
      <c r="Q131" s="598"/>
      <c r="R131" s="599" t="s">
        <v>46</v>
      </c>
      <c r="S131" s="600">
        <f>S124+S126+S127+S128+S129</f>
        <v>0</v>
      </c>
      <c r="T131" s="600"/>
      <c r="U131" s="598"/>
      <c r="V131" s="599" t="s">
        <v>47</v>
      </c>
      <c r="W131" s="600">
        <f>W124+W126+W127+W128+W129</f>
        <v>0</v>
      </c>
      <c r="X131" s="600"/>
      <c r="Y131" s="598"/>
      <c r="Z131" s="599" t="s">
        <v>48</v>
      </c>
      <c r="AA131" s="600">
        <f>AA124+AA126+AA127+AA128+AA129</f>
        <v>0</v>
      </c>
      <c r="AB131" s="600"/>
      <c r="AC131" s="598"/>
      <c r="AD131" s="599" t="s">
        <v>49</v>
      </c>
      <c r="AE131" s="600">
        <f>AE124+AE126+AE127+AE128+AE129</f>
        <v>0</v>
      </c>
      <c r="AF131" s="600"/>
      <c r="AG131" s="598"/>
      <c r="AH131" s="599" t="s">
        <v>50</v>
      </c>
      <c r="AI131" s="600">
        <f>AI124+AI126+AI127+AI128+AI129</f>
        <v>0</v>
      </c>
      <c r="AJ131" s="598"/>
      <c r="AK131" s="601">
        <f>S131+W131+AA131+AE131+AI131</f>
        <v>0</v>
      </c>
      <c r="AL131" s="602"/>
      <c r="AN131" s="586"/>
      <c r="AO131" s="804">
        <f>'COST MATCH BUDGET'!AK133</f>
        <v>0</v>
      </c>
      <c r="AP131" s="586"/>
    </row>
    <row r="132" spans="1:60" s="450" customFormat="1" ht="4.5" customHeight="1" thickBot="1" x14ac:dyDescent="0.25">
      <c r="A132" s="396"/>
      <c r="B132" s="396"/>
      <c r="C132" s="396"/>
      <c r="D132" s="396"/>
      <c r="E132" s="396"/>
      <c r="F132" s="396"/>
      <c r="G132" s="396"/>
      <c r="H132" s="396"/>
      <c r="I132" s="396"/>
      <c r="J132" s="396"/>
      <c r="K132" s="396"/>
      <c r="L132" s="396"/>
      <c r="M132" s="396"/>
      <c r="N132" s="396"/>
      <c r="O132" s="396"/>
      <c r="P132" s="396"/>
      <c r="Q132" s="396"/>
      <c r="R132" s="396"/>
      <c r="S132" s="438"/>
      <c r="T132" s="438"/>
      <c r="U132" s="396"/>
      <c r="V132" s="396"/>
      <c r="W132" s="438"/>
      <c r="X132" s="438"/>
      <c r="Y132" s="396"/>
      <c r="Z132" s="396"/>
      <c r="AA132" s="438"/>
      <c r="AB132" s="438"/>
      <c r="AC132" s="396"/>
      <c r="AD132" s="396"/>
      <c r="AE132" s="438"/>
      <c r="AF132" s="438"/>
      <c r="AG132" s="396"/>
      <c r="AH132" s="396"/>
      <c r="AI132" s="438"/>
      <c r="AJ132" s="396"/>
      <c r="AK132" s="438"/>
      <c r="AL132" s="438"/>
      <c r="AN132" s="586"/>
      <c r="AO132" s="801"/>
      <c r="AP132" s="586"/>
    </row>
    <row r="133" spans="1:60" s="450" customFormat="1" ht="13.5" thickBot="1" x14ac:dyDescent="0.25">
      <c r="A133" s="1174" t="s">
        <v>659</v>
      </c>
      <c r="B133" s="1175"/>
      <c r="C133" s="1175"/>
      <c r="D133" s="1175"/>
      <c r="E133" s="1175"/>
      <c r="F133" s="1175"/>
      <c r="G133" s="1175"/>
      <c r="H133" s="1175"/>
      <c r="I133" s="1175"/>
      <c r="J133" s="1175"/>
      <c r="K133" s="1175"/>
      <c r="L133" s="1175"/>
      <c r="M133" s="1175"/>
      <c r="N133" s="1175"/>
      <c r="O133" s="1175"/>
      <c r="P133" s="1175"/>
      <c r="Q133" s="1175"/>
      <c r="R133" s="1175"/>
      <c r="S133" s="1183"/>
      <c r="T133" s="554"/>
      <c r="U133" s="554"/>
      <c r="V133" s="554"/>
      <c r="W133" s="554"/>
      <c r="X133" s="554"/>
      <c r="Y133" s="554"/>
      <c r="Z133" s="554"/>
      <c r="AA133" s="554"/>
      <c r="AB133" s="554"/>
      <c r="AC133" s="554"/>
      <c r="AD133" s="554"/>
      <c r="AE133" s="554"/>
      <c r="AF133" s="554"/>
      <c r="AG133" s="554"/>
      <c r="AH133" s="554"/>
      <c r="AI133" s="554"/>
      <c r="AJ133" s="554"/>
      <c r="AK133" s="554"/>
      <c r="AL133" s="554"/>
      <c r="AN133" s="586"/>
      <c r="AO133" s="555"/>
      <c r="AP133" s="586"/>
    </row>
    <row r="134" spans="1:60" s="450" customFormat="1" ht="12" customHeight="1" x14ac:dyDescent="0.2">
      <c r="B134" s="603"/>
      <c r="C134" s="1154" t="s">
        <v>533</v>
      </c>
      <c r="D134" s="1155"/>
      <c r="E134" s="1155"/>
      <c r="F134" s="1155"/>
      <c r="G134" s="1155"/>
      <c r="H134" s="1155"/>
      <c r="I134" s="1155"/>
      <c r="J134" s="1155"/>
      <c r="K134" s="1155"/>
      <c r="L134" s="1155"/>
      <c r="M134" s="1155"/>
      <c r="N134" s="604"/>
      <c r="O134" s="604"/>
      <c r="P134" s="490"/>
      <c r="Q134" s="427"/>
      <c r="R134" s="427"/>
      <c r="S134" s="427"/>
      <c r="T134" s="427"/>
      <c r="U134" s="427"/>
      <c r="V134" s="427"/>
      <c r="W134" s="427"/>
      <c r="X134" s="427"/>
      <c r="Y134" s="427"/>
      <c r="Z134" s="427"/>
      <c r="AA134" s="427"/>
      <c r="AB134" s="427"/>
      <c r="AC134" s="427"/>
      <c r="AD134" s="427"/>
      <c r="AE134" s="427"/>
      <c r="AF134" s="427"/>
      <c r="AG134" s="427"/>
      <c r="AH134" s="427"/>
      <c r="AI134" s="427"/>
      <c r="AJ134" s="427"/>
      <c r="AK134" s="427"/>
      <c r="AL134" s="427"/>
      <c r="AN134" s="586"/>
      <c r="AO134" s="587"/>
      <c r="AP134" s="586"/>
    </row>
    <row r="135" spans="1:60" s="450" customFormat="1" ht="5.25" customHeight="1" x14ac:dyDescent="0.2">
      <c r="C135" s="605"/>
      <c r="D135" s="604"/>
      <c r="E135" s="604"/>
      <c r="F135" s="604"/>
      <c r="G135" s="604"/>
      <c r="H135" s="604"/>
      <c r="I135" s="604"/>
      <c r="J135" s="604"/>
      <c r="K135" s="604"/>
      <c r="L135" s="604"/>
      <c r="M135" s="604"/>
      <c r="N135" s="604"/>
      <c r="O135" s="604"/>
      <c r="P135" s="490"/>
      <c r="Q135" s="427"/>
      <c r="R135" s="427"/>
      <c r="S135" s="427"/>
      <c r="T135" s="427"/>
      <c r="U135" s="427"/>
      <c r="V135" s="427"/>
      <c r="W135" s="427"/>
      <c r="X135" s="427"/>
      <c r="Y135" s="427"/>
      <c r="Z135" s="427"/>
      <c r="AA135" s="427"/>
      <c r="AB135" s="427"/>
      <c r="AC135" s="427"/>
      <c r="AD135" s="427"/>
      <c r="AE135" s="427"/>
      <c r="AF135" s="427"/>
      <c r="AG135" s="427"/>
      <c r="AH135" s="427"/>
      <c r="AI135" s="427"/>
      <c r="AJ135" s="427"/>
      <c r="AK135" s="427"/>
      <c r="AL135" s="427"/>
      <c r="AN135" s="586"/>
      <c r="AO135" s="606"/>
      <c r="AP135" s="586"/>
    </row>
    <row r="136" spans="1:60" ht="12.75" customHeight="1" x14ac:dyDescent="0.2">
      <c r="A136" s="588" t="s">
        <v>24</v>
      </c>
      <c r="B136" s="396" t="s">
        <v>55</v>
      </c>
      <c r="D136" s="1163"/>
      <c r="E136" s="1163"/>
      <c r="F136" s="1163"/>
      <c r="G136" s="1163"/>
      <c r="H136" s="1163"/>
      <c r="I136" s="1163"/>
      <c r="J136" s="1163"/>
      <c r="K136" s="1163"/>
      <c r="L136" s="1163"/>
      <c r="M136" s="1163"/>
      <c r="N136" s="1163"/>
      <c r="O136" s="1163"/>
      <c r="P136" s="1163"/>
      <c r="Q136" s="440"/>
      <c r="R136" s="440"/>
      <c r="S136" s="441">
        <v>0</v>
      </c>
      <c r="T136" s="438"/>
      <c r="U136" s="443"/>
      <c r="V136" s="443"/>
      <c r="W136" s="444">
        <v>0</v>
      </c>
      <c r="X136" s="438"/>
      <c r="Y136" s="446"/>
      <c r="Z136" s="446"/>
      <c r="AA136" s="447">
        <v>0</v>
      </c>
      <c r="AB136" s="438"/>
      <c r="AC136" s="443"/>
      <c r="AD136" s="443"/>
      <c r="AE136" s="444">
        <v>0</v>
      </c>
      <c r="AF136" s="438"/>
      <c r="AG136" s="440"/>
      <c r="AH136" s="440"/>
      <c r="AI136" s="441">
        <v>0</v>
      </c>
      <c r="AK136" s="448">
        <f>S136+W136+AA136+AE136+AI136</f>
        <v>0</v>
      </c>
      <c r="AL136" s="438"/>
      <c r="AN136" s="400"/>
      <c r="AO136" s="449">
        <f>'COST MATCH BUDGET'!AK138</f>
        <v>0</v>
      </c>
      <c r="AP136" s="400"/>
    </row>
    <row r="137" spans="1:60" x14ac:dyDescent="0.2">
      <c r="A137" s="588" t="s">
        <v>26</v>
      </c>
      <c r="B137" s="396" t="s">
        <v>56</v>
      </c>
      <c r="D137" s="1163"/>
      <c r="E137" s="1163"/>
      <c r="F137" s="1163"/>
      <c r="G137" s="1163"/>
      <c r="H137" s="1163"/>
      <c r="I137" s="1163"/>
      <c r="J137" s="1163"/>
      <c r="K137" s="1163"/>
      <c r="L137" s="1163"/>
      <c r="M137" s="1163"/>
      <c r="N137" s="1163"/>
      <c r="O137" s="1163"/>
      <c r="P137" s="1163"/>
      <c r="Q137" s="440"/>
      <c r="R137" s="440"/>
      <c r="S137" s="441">
        <v>0</v>
      </c>
      <c r="T137" s="438"/>
      <c r="U137" s="443"/>
      <c r="V137" s="443"/>
      <c r="W137" s="444">
        <v>0</v>
      </c>
      <c r="X137" s="438"/>
      <c r="Y137" s="446"/>
      <c r="Z137" s="446"/>
      <c r="AA137" s="447">
        <v>0</v>
      </c>
      <c r="AB137" s="438"/>
      <c r="AC137" s="443"/>
      <c r="AD137" s="443"/>
      <c r="AE137" s="444">
        <v>0</v>
      </c>
      <c r="AF137" s="438"/>
      <c r="AG137" s="440"/>
      <c r="AH137" s="440"/>
      <c r="AI137" s="441">
        <v>0</v>
      </c>
      <c r="AK137" s="448">
        <f>S137+W137+AA137+AE137+AI137</f>
        <v>0</v>
      </c>
      <c r="AL137" s="438"/>
      <c r="AN137" s="400"/>
      <c r="AO137" s="449">
        <f>'COST MATCH BUDGET'!AK139</f>
        <v>0</v>
      </c>
      <c r="AP137" s="400"/>
    </row>
    <row r="138" spans="1:60" ht="6" customHeight="1" x14ac:dyDescent="0.2">
      <c r="S138" s="438"/>
      <c r="T138" s="438"/>
      <c r="W138" s="438"/>
      <c r="X138" s="438"/>
      <c r="AA138" s="438"/>
      <c r="AB138" s="438"/>
      <c r="AE138" s="438"/>
      <c r="AF138" s="438"/>
      <c r="AI138" s="438"/>
      <c r="AK138" s="438"/>
      <c r="AL138" s="438"/>
      <c r="AN138" s="400"/>
      <c r="AO138" s="453"/>
      <c r="AP138" s="400"/>
    </row>
    <row r="139" spans="1:60" x14ac:dyDescent="0.2">
      <c r="A139" s="588" t="s">
        <v>27</v>
      </c>
      <c r="B139" s="396" t="s">
        <v>587</v>
      </c>
      <c r="D139" s="1163"/>
      <c r="E139" s="1163"/>
      <c r="F139" s="1163"/>
      <c r="G139" s="1163"/>
      <c r="H139" s="1163"/>
      <c r="I139" s="1163"/>
      <c r="J139" s="1163"/>
      <c r="K139" s="1163"/>
      <c r="L139" s="1163"/>
      <c r="M139" s="1163"/>
      <c r="N139" s="1163"/>
      <c r="O139" s="1163"/>
      <c r="P139" s="1163"/>
      <c r="Q139" s="440"/>
      <c r="R139" s="440"/>
      <c r="S139" s="441">
        <v>0</v>
      </c>
      <c r="T139" s="438"/>
      <c r="U139" s="443"/>
      <c r="V139" s="443"/>
      <c r="W139" s="444">
        <v>0</v>
      </c>
      <c r="X139" s="438"/>
      <c r="Y139" s="446"/>
      <c r="Z139" s="446"/>
      <c r="AA139" s="447">
        <v>0</v>
      </c>
      <c r="AB139" s="438"/>
      <c r="AC139" s="443"/>
      <c r="AD139" s="443"/>
      <c r="AE139" s="444">
        <v>0</v>
      </c>
      <c r="AF139" s="438"/>
      <c r="AG139" s="440"/>
      <c r="AH139" s="440"/>
      <c r="AI139" s="441">
        <v>0</v>
      </c>
      <c r="AK139" s="448">
        <f>S139+W139+AA139+AE139+AI139</f>
        <v>0</v>
      </c>
      <c r="AL139" s="438"/>
      <c r="AN139" s="400"/>
      <c r="AO139" s="449">
        <f>'COST MATCH BUDGET'!AK141</f>
        <v>0</v>
      </c>
      <c r="AP139" s="400"/>
    </row>
    <row r="140" spans="1:60" ht="12.75" customHeight="1" x14ac:dyDescent="0.2">
      <c r="A140" s="607" t="s">
        <v>57</v>
      </c>
      <c r="B140" s="396" t="s">
        <v>603</v>
      </c>
      <c r="D140" s="1259"/>
      <c r="E140" s="1259"/>
      <c r="F140" s="1259"/>
      <c r="G140" s="1259"/>
      <c r="H140" s="1259"/>
      <c r="I140" s="1259"/>
      <c r="J140" s="1259"/>
      <c r="K140" s="1259"/>
      <c r="L140" s="1259"/>
      <c r="M140" s="1259"/>
      <c r="N140" s="1259"/>
      <c r="O140" s="1259"/>
      <c r="Q140" s="440"/>
      <c r="R140" s="440"/>
      <c r="S140" s="441">
        <v>0</v>
      </c>
      <c r="T140" s="438"/>
      <c r="U140" s="443"/>
      <c r="V140" s="443"/>
      <c r="W140" s="444">
        <v>0</v>
      </c>
      <c r="X140" s="438"/>
      <c r="Y140" s="446"/>
      <c r="Z140" s="446"/>
      <c r="AA140" s="447">
        <v>0</v>
      </c>
      <c r="AB140" s="438"/>
      <c r="AC140" s="443"/>
      <c r="AD140" s="443"/>
      <c r="AE140" s="444">
        <v>0</v>
      </c>
      <c r="AF140" s="438"/>
      <c r="AG140" s="440"/>
      <c r="AH140" s="440"/>
      <c r="AI140" s="441">
        <v>0</v>
      </c>
      <c r="AK140" s="448">
        <f>S140+W140+AA140+AE140+AI140</f>
        <v>0</v>
      </c>
      <c r="AL140" s="438"/>
      <c r="AN140" s="400"/>
      <c r="AO140" s="449">
        <f>'COST MATCH BUDGET'!AK142</f>
        <v>0</v>
      </c>
      <c r="AP140" s="400"/>
    </row>
    <row r="141" spans="1:60" ht="5.25" customHeight="1" thickBot="1" x14ac:dyDescent="0.25">
      <c r="C141" s="608"/>
      <c r="D141" s="1215"/>
      <c r="E141" s="1215"/>
      <c r="F141" s="1215"/>
      <c r="G141" s="608"/>
      <c r="H141" s="608"/>
      <c r="I141" s="608"/>
      <c r="J141" s="608"/>
      <c r="K141" s="608"/>
      <c r="L141" s="608"/>
      <c r="M141" s="608"/>
      <c r="N141" s="608"/>
      <c r="O141" s="608"/>
      <c r="P141" s="490"/>
      <c r="Q141" s="490"/>
      <c r="R141" s="490"/>
      <c r="S141" s="438"/>
      <c r="T141" s="438"/>
      <c r="W141" s="438"/>
      <c r="X141" s="438"/>
      <c r="AA141" s="438"/>
      <c r="AB141" s="438"/>
      <c r="AE141" s="438"/>
      <c r="AF141" s="438"/>
      <c r="AI141" s="438"/>
      <c r="AK141" s="438"/>
      <c r="AL141" s="438"/>
      <c r="AN141" s="400"/>
      <c r="AO141" s="453"/>
      <c r="AP141" s="400"/>
    </row>
    <row r="142" spans="1:60" s="609" customFormat="1" ht="13.5" thickBot="1" x14ac:dyDescent="0.25">
      <c r="A142" s="1192" t="s">
        <v>58</v>
      </c>
      <c r="B142" s="1193"/>
      <c r="C142" s="1193"/>
      <c r="D142" s="1193"/>
      <c r="E142" s="1193"/>
      <c r="F142" s="1193"/>
      <c r="G142" s="1193"/>
      <c r="H142" s="1193"/>
      <c r="I142" s="1193"/>
      <c r="J142" s="1193"/>
      <c r="K142" s="1193"/>
      <c r="L142" s="1193"/>
      <c r="M142" s="1193"/>
      <c r="N142" s="1193"/>
      <c r="O142" s="1193"/>
      <c r="P142" s="582"/>
      <c r="Q142" s="582"/>
      <c r="R142" s="583" t="s">
        <v>46</v>
      </c>
      <c r="S142" s="584">
        <f>SUM(S136:S140)</f>
        <v>0</v>
      </c>
      <c r="T142" s="584"/>
      <c r="U142" s="582"/>
      <c r="V142" s="583" t="s">
        <v>47</v>
      </c>
      <c r="W142" s="584">
        <f>SUM(W136:W140)</f>
        <v>0</v>
      </c>
      <c r="X142" s="584"/>
      <c r="Y142" s="582"/>
      <c r="Z142" s="583" t="s">
        <v>48</v>
      </c>
      <c r="AA142" s="584">
        <f>SUM(AA136:AA140)</f>
        <v>0</v>
      </c>
      <c r="AB142" s="584"/>
      <c r="AC142" s="582"/>
      <c r="AD142" s="583" t="s">
        <v>49</v>
      </c>
      <c r="AE142" s="584">
        <f>SUM(AE136:AE140)</f>
        <v>0</v>
      </c>
      <c r="AF142" s="584"/>
      <c r="AG142" s="582"/>
      <c r="AH142" s="583" t="s">
        <v>50</v>
      </c>
      <c r="AI142" s="584">
        <f>SUM(AI136:AI140)</f>
        <v>0</v>
      </c>
      <c r="AJ142" s="582"/>
      <c r="AK142" s="585">
        <f>SUM(AI142,AE142,AA142,W142,S142)</f>
        <v>0</v>
      </c>
      <c r="AL142" s="552"/>
      <c r="AM142" s="450"/>
      <c r="AN142" s="586"/>
      <c r="AO142" s="799">
        <f>'COST MATCH BUDGET'!AK144</f>
        <v>0</v>
      </c>
      <c r="AP142" s="586"/>
      <c r="AQ142" s="450"/>
      <c r="AR142" s="450"/>
      <c r="AS142" s="450"/>
      <c r="AT142" s="450"/>
      <c r="AU142" s="450"/>
      <c r="AV142" s="450"/>
      <c r="AW142" s="450"/>
      <c r="AX142" s="450"/>
      <c r="AY142" s="450"/>
      <c r="AZ142" s="450"/>
      <c r="BA142" s="450"/>
      <c r="BB142" s="450"/>
      <c r="BC142" s="450"/>
      <c r="BD142" s="450"/>
      <c r="BE142" s="450"/>
      <c r="BF142" s="450"/>
      <c r="BG142" s="450"/>
      <c r="BH142" s="450"/>
    </row>
    <row r="143" spans="1:60" s="450" customFormat="1" ht="6" customHeight="1" thickBot="1" x14ac:dyDescent="0.25">
      <c r="A143" s="396"/>
      <c r="B143" s="396"/>
      <c r="C143" s="396"/>
      <c r="D143" s="396"/>
      <c r="E143" s="396"/>
      <c r="F143" s="396"/>
      <c r="G143" s="396"/>
      <c r="H143" s="396"/>
      <c r="I143" s="396"/>
      <c r="J143" s="396"/>
      <c r="K143" s="396"/>
      <c r="L143" s="396"/>
      <c r="M143" s="396"/>
      <c r="N143" s="396"/>
      <c r="O143" s="396"/>
      <c r="P143" s="396"/>
      <c r="Q143" s="396"/>
      <c r="R143" s="396"/>
      <c r="S143" s="438"/>
      <c r="T143" s="438"/>
      <c r="U143" s="396"/>
      <c r="V143" s="396"/>
      <c r="W143" s="438"/>
      <c r="X143" s="438"/>
      <c r="Y143" s="396"/>
      <c r="Z143" s="396"/>
      <c r="AA143" s="438"/>
      <c r="AB143" s="438"/>
      <c r="AC143" s="396"/>
      <c r="AD143" s="396"/>
      <c r="AE143" s="438"/>
      <c r="AF143" s="438"/>
      <c r="AG143" s="396"/>
      <c r="AH143" s="396"/>
      <c r="AI143" s="438"/>
      <c r="AJ143" s="396"/>
      <c r="AK143" s="438"/>
      <c r="AL143" s="438"/>
      <c r="AN143" s="586"/>
      <c r="AO143" s="801"/>
      <c r="AP143" s="586"/>
    </row>
    <row r="144" spans="1:60" ht="12.75" customHeight="1" thickBot="1" x14ac:dyDescent="0.25">
      <c r="A144" s="1194" t="s">
        <v>660</v>
      </c>
      <c r="B144" s="1195"/>
      <c r="C144" s="1195"/>
      <c r="D144" s="1195"/>
      <c r="E144" s="1195"/>
      <c r="F144" s="1195"/>
      <c r="G144" s="1195"/>
      <c r="H144" s="1195"/>
      <c r="I144" s="1195"/>
      <c r="J144" s="1195"/>
      <c r="K144" s="1195"/>
      <c r="L144" s="1195"/>
      <c r="M144" s="1195"/>
      <c r="N144" s="1195"/>
      <c r="O144" s="1195"/>
      <c r="P144" s="1195"/>
      <c r="Q144" s="1195"/>
      <c r="R144" s="1195"/>
      <c r="S144" s="1196"/>
      <c r="T144" s="610"/>
      <c r="U144" s="610"/>
      <c r="V144" s="610"/>
      <c r="W144" s="610"/>
      <c r="X144" s="610"/>
      <c r="Y144" s="610"/>
      <c r="Z144" s="610"/>
      <c r="AA144" s="610"/>
      <c r="AB144" s="610"/>
      <c r="AC144" s="610"/>
      <c r="AD144" s="610"/>
      <c r="AE144" s="610"/>
      <c r="AF144" s="610"/>
      <c r="AG144" s="610"/>
      <c r="AH144" s="610"/>
      <c r="AI144" s="610"/>
      <c r="AJ144" s="610"/>
      <c r="AK144" s="610"/>
      <c r="AL144" s="610"/>
      <c r="AN144" s="400"/>
      <c r="AO144" s="611"/>
      <c r="AP144" s="400"/>
    </row>
    <row r="145" spans="1:42" ht="5.25" customHeight="1" x14ac:dyDescent="0.2">
      <c r="A145" s="612"/>
      <c r="B145" s="612"/>
      <c r="C145" s="612"/>
      <c r="D145" s="612"/>
      <c r="E145" s="612"/>
      <c r="F145" s="612"/>
      <c r="G145" s="612"/>
      <c r="H145" s="612"/>
      <c r="I145" s="612"/>
      <c r="J145" s="612"/>
      <c r="K145" s="612"/>
      <c r="L145" s="612"/>
      <c r="M145" s="612"/>
      <c r="N145" s="612"/>
      <c r="O145" s="612"/>
      <c r="P145" s="612"/>
      <c r="Q145" s="612"/>
      <c r="R145" s="612"/>
      <c r="S145" s="612"/>
      <c r="T145" s="612"/>
      <c r="U145" s="612"/>
      <c r="V145" s="612"/>
      <c r="W145" s="612"/>
      <c r="X145" s="612"/>
      <c r="Y145" s="612"/>
      <c r="Z145" s="612"/>
      <c r="AA145" s="612"/>
      <c r="AB145" s="612"/>
      <c r="AC145" s="612"/>
      <c r="AD145" s="612"/>
      <c r="AE145" s="612"/>
      <c r="AF145" s="612"/>
      <c r="AG145" s="612"/>
      <c r="AH145" s="612"/>
      <c r="AI145" s="612"/>
      <c r="AJ145" s="612"/>
      <c r="AK145" s="612"/>
      <c r="AL145" s="612"/>
      <c r="AN145" s="400"/>
      <c r="AO145" s="613"/>
      <c r="AP145" s="400"/>
    </row>
    <row r="146" spans="1:42" ht="12.75" customHeight="1" x14ac:dyDescent="0.2">
      <c r="A146" s="614"/>
      <c r="B146" s="615" t="s">
        <v>59</v>
      </c>
      <c r="C146" s="616"/>
      <c r="E146" s="617"/>
      <c r="R146" s="450"/>
      <c r="T146" s="556"/>
      <c r="V146" s="450"/>
      <c r="Z146" s="450"/>
      <c r="AD146" s="450"/>
      <c r="AH146" s="450"/>
      <c r="AK146" s="556"/>
      <c r="AL146" s="556"/>
      <c r="AN146" s="400"/>
      <c r="AO146" s="618"/>
      <c r="AP146" s="400"/>
    </row>
    <row r="147" spans="1:42" ht="3" customHeight="1" x14ac:dyDescent="0.2">
      <c r="A147" s="614"/>
      <c r="B147" s="615"/>
      <c r="C147" s="420"/>
      <c r="E147" s="435"/>
      <c r="F147" s="619"/>
      <c r="G147" s="619"/>
      <c r="H147" s="619"/>
      <c r="I147" s="620"/>
      <c r="J147" s="403"/>
      <c r="K147" s="403"/>
      <c r="L147" s="403"/>
      <c r="M147" s="621"/>
      <c r="N147" s="621"/>
      <c r="O147" s="621"/>
      <c r="R147" s="450"/>
      <c r="T147" s="556"/>
      <c r="V147" s="450"/>
      <c r="Z147" s="450"/>
      <c r="AD147" s="450"/>
      <c r="AH147" s="450"/>
      <c r="AK147" s="556"/>
      <c r="AL147" s="556"/>
      <c r="AN147" s="400"/>
      <c r="AO147" s="618"/>
      <c r="AP147" s="400"/>
    </row>
    <row r="148" spans="1:42" ht="12.75" customHeight="1" x14ac:dyDescent="0.2">
      <c r="A148" s="615"/>
      <c r="B148" s="615" t="s">
        <v>60</v>
      </c>
      <c r="C148" s="622"/>
      <c r="D148" s="1190" t="s">
        <v>61</v>
      </c>
      <c r="E148" s="1191"/>
      <c r="F148" s="1191"/>
      <c r="G148" s="1191"/>
      <c r="H148" s="1191"/>
      <c r="I148" s="620"/>
      <c r="J148" s="575"/>
      <c r="K148" s="575"/>
      <c r="L148" s="575"/>
      <c r="M148" s="624"/>
      <c r="N148" s="624"/>
      <c r="O148" s="624"/>
      <c r="R148" s="450"/>
      <c r="T148" s="556"/>
      <c r="V148" s="450"/>
      <c r="Z148" s="450"/>
      <c r="AD148" s="450"/>
      <c r="AH148" s="450"/>
      <c r="AK148" s="556"/>
      <c r="AL148" s="556"/>
      <c r="AN148" s="400"/>
      <c r="AO148" s="618"/>
      <c r="AP148" s="400"/>
    </row>
    <row r="149" spans="1:42" ht="12.75" customHeight="1" x14ac:dyDescent="0.2">
      <c r="A149" s="1197" t="s">
        <v>220</v>
      </c>
      <c r="B149" s="1197"/>
      <c r="C149" s="625"/>
      <c r="D149" s="626"/>
      <c r="E149" s="626"/>
      <c r="F149" s="626"/>
      <c r="G149" s="626"/>
      <c r="H149" s="626"/>
      <c r="I149" s="626"/>
      <c r="J149" s="626"/>
      <c r="K149" s="626"/>
      <c r="L149" s="575"/>
      <c r="M149" s="624"/>
      <c r="N149" s="624"/>
      <c r="O149" s="624"/>
      <c r="R149" s="450"/>
      <c r="T149" s="556"/>
      <c r="V149" s="450"/>
      <c r="Z149" s="450"/>
      <c r="AD149" s="450"/>
      <c r="AH149" s="450"/>
      <c r="AK149" s="556"/>
      <c r="AL149" s="556"/>
      <c r="AN149" s="400"/>
      <c r="AO149" s="618"/>
      <c r="AP149" s="400"/>
    </row>
    <row r="150" spans="1:42" ht="6" customHeight="1" x14ac:dyDescent="0.2">
      <c r="A150" s="1197"/>
      <c r="B150" s="1197"/>
      <c r="C150" s="627"/>
      <c r="D150" s="628"/>
      <c r="E150" s="628"/>
      <c r="F150" s="628"/>
      <c r="G150" s="628"/>
      <c r="H150" s="628"/>
      <c r="I150" s="628"/>
      <c r="J150" s="628"/>
      <c r="K150" s="628"/>
      <c r="L150" s="628"/>
      <c r="M150" s="628"/>
      <c r="N150" s="628"/>
      <c r="O150" s="628"/>
      <c r="R150" s="450"/>
      <c r="T150" s="556"/>
      <c r="V150" s="450"/>
      <c r="Z150" s="450"/>
      <c r="AD150" s="450"/>
      <c r="AH150" s="450"/>
      <c r="AK150" s="556"/>
      <c r="AL150" s="556"/>
      <c r="AN150" s="400"/>
      <c r="AO150" s="618"/>
      <c r="AP150" s="400"/>
    </row>
    <row r="151" spans="1:42" x14ac:dyDescent="0.2">
      <c r="A151" s="588" t="s">
        <v>24</v>
      </c>
      <c r="B151" s="588" t="s">
        <v>196</v>
      </c>
      <c r="C151" s="1164"/>
      <c r="D151" s="1164"/>
      <c r="E151" s="1164"/>
      <c r="F151" s="1164"/>
      <c r="G151" s="1164"/>
      <c r="H151" s="1164"/>
      <c r="I151" s="1164"/>
      <c r="J151" s="1164"/>
      <c r="K151" s="1164"/>
      <c r="L151" s="1164"/>
      <c r="M151" s="1164"/>
      <c r="N151" s="1164"/>
      <c r="O151" s="1164"/>
      <c r="Q151" s="440"/>
      <c r="R151" s="629"/>
      <c r="S151" s="545">
        <v>0</v>
      </c>
      <c r="T151" s="556"/>
      <c r="U151" s="443"/>
      <c r="V151" s="630"/>
      <c r="W151" s="631">
        <v>0</v>
      </c>
      <c r="Y151" s="446"/>
      <c r="Z151" s="632"/>
      <c r="AA151" s="633">
        <v>0</v>
      </c>
      <c r="AC151" s="443"/>
      <c r="AD151" s="630"/>
      <c r="AE151" s="631">
        <v>0</v>
      </c>
      <c r="AG151" s="440"/>
      <c r="AH151" s="629"/>
      <c r="AI151" s="545">
        <v>0</v>
      </c>
      <c r="AK151" s="448">
        <f>S151+W151+AA151+AE151+AI151</f>
        <v>0</v>
      </c>
      <c r="AL151" s="438"/>
      <c r="AN151" s="400"/>
      <c r="AO151" s="449">
        <f>'COST MATCH BUDGET'!AK151</f>
        <v>0</v>
      </c>
      <c r="AP151" s="400"/>
    </row>
    <row r="152" spans="1:42" x14ac:dyDescent="0.2">
      <c r="A152" s="588" t="s">
        <v>26</v>
      </c>
      <c r="B152" s="588" t="s">
        <v>63</v>
      </c>
      <c r="C152" s="1164"/>
      <c r="D152" s="1164"/>
      <c r="E152" s="1164"/>
      <c r="F152" s="1164"/>
      <c r="G152" s="1164"/>
      <c r="H152" s="1164"/>
      <c r="I152" s="1164"/>
      <c r="J152" s="1164"/>
      <c r="K152" s="1164"/>
      <c r="L152" s="1164"/>
      <c r="M152" s="1164"/>
      <c r="N152" s="1164"/>
      <c r="O152" s="1164"/>
      <c r="Q152" s="440"/>
      <c r="R152" s="629"/>
      <c r="S152" s="545">
        <v>0</v>
      </c>
      <c r="T152" s="556"/>
      <c r="U152" s="443"/>
      <c r="V152" s="630"/>
      <c r="W152" s="631">
        <v>0</v>
      </c>
      <c r="Y152" s="446"/>
      <c r="Z152" s="632"/>
      <c r="AA152" s="633">
        <v>0</v>
      </c>
      <c r="AC152" s="443"/>
      <c r="AD152" s="630"/>
      <c r="AE152" s="631">
        <v>0</v>
      </c>
      <c r="AG152" s="440"/>
      <c r="AH152" s="629"/>
      <c r="AI152" s="545">
        <v>0</v>
      </c>
      <c r="AK152" s="448">
        <f>S152+W152+AA152+AE152+AI152</f>
        <v>0</v>
      </c>
      <c r="AL152" s="438"/>
      <c r="AN152" s="400"/>
      <c r="AO152" s="449">
        <f>'COST MATCH BUDGET'!AK152</f>
        <v>0</v>
      </c>
      <c r="AP152" s="400"/>
    </row>
    <row r="153" spans="1:42" x14ac:dyDescent="0.2">
      <c r="A153" s="588" t="s">
        <v>27</v>
      </c>
      <c r="B153" s="588" t="s">
        <v>64</v>
      </c>
      <c r="C153" s="1164"/>
      <c r="D153" s="1164"/>
      <c r="E153" s="1164"/>
      <c r="F153" s="1164"/>
      <c r="G153" s="1164"/>
      <c r="H153" s="1164"/>
      <c r="I153" s="1164"/>
      <c r="J153" s="1164"/>
      <c r="K153" s="1164"/>
      <c r="L153" s="1164"/>
      <c r="M153" s="1164"/>
      <c r="N153" s="1164"/>
      <c r="O153" s="1164"/>
      <c r="Q153" s="440"/>
      <c r="R153" s="629"/>
      <c r="S153" s="545">
        <v>0</v>
      </c>
      <c r="T153" s="556"/>
      <c r="U153" s="443"/>
      <c r="V153" s="630"/>
      <c r="W153" s="631">
        <v>0</v>
      </c>
      <c r="Y153" s="446"/>
      <c r="Z153" s="632"/>
      <c r="AA153" s="633">
        <v>0</v>
      </c>
      <c r="AC153" s="443"/>
      <c r="AD153" s="630"/>
      <c r="AE153" s="631">
        <v>0</v>
      </c>
      <c r="AG153" s="440"/>
      <c r="AH153" s="629"/>
      <c r="AI153" s="545">
        <v>0</v>
      </c>
      <c r="AK153" s="448">
        <f>S153+W153+AA153+AE153+AI153</f>
        <v>0</v>
      </c>
      <c r="AL153" s="438"/>
      <c r="AN153" s="400"/>
      <c r="AO153" s="449">
        <f>'COST MATCH BUDGET'!AK153</f>
        <v>0</v>
      </c>
      <c r="AP153" s="400"/>
    </row>
    <row r="154" spans="1:42" ht="15" hidden="1" customHeight="1" x14ac:dyDescent="0.2">
      <c r="A154" s="588" t="s">
        <v>28</v>
      </c>
      <c r="B154" s="588"/>
      <c r="C154" s="1163" t="s">
        <v>65</v>
      </c>
      <c r="D154" s="1163"/>
      <c r="E154" s="1163"/>
      <c r="F154" s="1163"/>
      <c r="G154" s="1163"/>
      <c r="H154" s="1163"/>
      <c r="I154" s="1163"/>
      <c r="J154" s="1163"/>
      <c r="K154" s="1163"/>
      <c r="L154" s="1163"/>
      <c r="M154" s="1163"/>
      <c r="N154" s="1163"/>
      <c r="O154" s="1163"/>
      <c r="Q154" s="440"/>
      <c r="R154" s="629"/>
      <c r="S154" s="545">
        <v>0</v>
      </c>
      <c r="T154" s="634"/>
      <c r="U154" s="443"/>
      <c r="V154" s="630"/>
      <c r="W154" s="631">
        <v>0</v>
      </c>
      <c r="X154" s="438"/>
      <c r="Y154" s="635"/>
      <c r="Z154" s="636"/>
      <c r="AA154" s="637">
        <v>0</v>
      </c>
      <c r="AB154" s="438"/>
      <c r="AC154" s="443"/>
      <c r="AD154" s="630"/>
      <c r="AE154" s="631">
        <v>0</v>
      </c>
      <c r="AF154" s="438"/>
      <c r="AG154" s="440"/>
      <c r="AH154" s="629"/>
      <c r="AI154" s="545">
        <v>0</v>
      </c>
      <c r="AK154" s="448">
        <f>S154+W154+AA154+AE154+AI154</f>
        <v>0</v>
      </c>
      <c r="AL154" s="438"/>
      <c r="AN154" s="400"/>
      <c r="AO154" s="449">
        <f>V154+Z154+AD154+AH154+AM154</f>
        <v>0</v>
      </c>
      <c r="AP154" s="400"/>
    </row>
    <row r="155" spans="1:42" ht="15" hidden="1" customHeight="1" x14ac:dyDescent="0.2">
      <c r="A155" s="588"/>
      <c r="B155" s="588"/>
      <c r="C155" s="1163"/>
      <c r="D155" s="1163"/>
      <c r="E155" s="1163"/>
      <c r="F155" s="1163"/>
      <c r="G155" s="1163"/>
      <c r="H155" s="1163"/>
      <c r="I155" s="1163"/>
      <c r="J155" s="1163"/>
      <c r="K155" s="1163"/>
      <c r="L155" s="1163"/>
      <c r="M155" s="1163"/>
      <c r="N155" s="1163"/>
      <c r="O155" s="1163"/>
      <c r="Q155" s="440"/>
      <c r="R155" s="629"/>
      <c r="S155" s="545">
        <v>0</v>
      </c>
      <c r="T155" s="634"/>
      <c r="U155" s="443"/>
      <c r="V155" s="630"/>
      <c r="W155" s="631">
        <v>0</v>
      </c>
      <c r="X155" s="438"/>
      <c r="Y155" s="635"/>
      <c r="Z155" s="636"/>
      <c r="AA155" s="637">
        <v>0</v>
      </c>
      <c r="AB155" s="438"/>
      <c r="AC155" s="443"/>
      <c r="AD155" s="630"/>
      <c r="AE155" s="631">
        <v>0</v>
      </c>
      <c r="AF155" s="438"/>
      <c r="AG155" s="440"/>
      <c r="AH155" s="629"/>
      <c r="AI155" s="545">
        <v>0</v>
      </c>
      <c r="AK155" s="448">
        <f>S155+W155+AA155+AE155+AI155</f>
        <v>0</v>
      </c>
      <c r="AL155" s="438"/>
      <c r="AN155" s="400"/>
      <c r="AO155" s="449">
        <f>V155+Z155+AD155+AH155+AM155</f>
        <v>0</v>
      </c>
      <c r="AP155" s="400"/>
    </row>
    <row r="156" spans="1:42" ht="8.25" hidden="1" customHeight="1" x14ac:dyDescent="0.2">
      <c r="A156" s="588"/>
      <c r="B156" s="588"/>
      <c r="C156" s="490"/>
      <c r="D156" s="490"/>
      <c r="E156" s="490"/>
      <c r="F156" s="490"/>
      <c r="G156" s="490"/>
      <c r="H156" s="490"/>
      <c r="I156" s="490"/>
      <c r="J156" s="490"/>
      <c r="K156" s="490"/>
      <c r="L156" s="490"/>
      <c r="M156" s="490"/>
      <c r="N156" s="490"/>
      <c r="O156" s="490"/>
      <c r="Q156" s="440"/>
      <c r="R156" s="629"/>
      <c r="S156" s="545"/>
      <c r="T156" s="634"/>
      <c r="U156" s="443"/>
      <c r="V156" s="630"/>
      <c r="W156" s="631"/>
      <c r="X156" s="438"/>
      <c r="Y156" s="638"/>
      <c r="Z156" s="639"/>
      <c r="AA156" s="640"/>
      <c r="AB156" s="438"/>
      <c r="AC156" s="443"/>
      <c r="AD156" s="630"/>
      <c r="AE156" s="631"/>
      <c r="AF156" s="438"/>
      <c r="AG156" s="440"/>
      <c r="AH156" s="629"/>
      <c r="AI156" s="545"/>
      <c r="AK156" s="448"/>
      <c r="AL156" s="438"/>
      <c r="AN156" s="400"/>
      <c r="AO156" s="449"/>
      <c r="AP156" s="400"/>
    </row>
    <row r="157" spans="1:42" ht="13.5" customHeight="1" x14ac:dyDescent="0.2">
      <c r="A157" s="588" t="s">
        <v>28</v>
      </c>
      <c r="B157" s="588" t="s">
        <v>195</v>
      </c>
      <c r="C157" s="1163"/>
      <c r="D157" s="1163"/>
      <c r="E157" s="1163"/>
      <c r="F157" s="1163"/>
      <c r="G157" s="1163"/>
      <c r="H157" s="1163"/>
      <c r="I157" s="1163"/>
      <c r="J157" s="1163"/>
      <c r="K157" s="1163"/>
      <c r="L157" s="1163"/>
      <c r="M157" s="1163"/>
      <c r="N157" s="1163"/>
      <c r="O157" s="1163"/>
      <c r="Q157" s="440"/>
      <c r="R157" s="629"/>
      <c r="S157" s="545">
        <v>0</v>
      </c>
      <c r="T157" s="556"/>
      <c r="U157" s="443"/>
      <c r="V157" s="630"/>
      <c r="W157" s="631">
        <v>0</v>
      </c>
      <c r="Y157" s="446"/>
      <c r="Z157" s="632"/>
      <c r="AA157" s="633">
        <v>0</v>
      </c>
      <c r="AC157" s="443"/>
      <c r="AD157" s="630"/>
      <c r="AE157" s="631">
        <v>0</v>
      </c>
      <c r="AG157" s="440"/>
      <c r="AH157" s="629"/>
      <c r="AI157" s="545">
        <v>0</v>
      </c>
      <c r="AK157" s="448">
        <f>S157+W157+AA157+AE157+AI157</f>
        <v>0</v>
      </c>
      <c r="AL157" s="438"/>
      <c r="AN157" s="400"/>
      <c r="AO157" s="449">
        <f>'COST MATCH BUDGET'!AK157</f>
        <v>0</v>
      </c>
      <c r="AP157" s="400"/>
    </row>
    <row r="158" spans="1:42" ht="4.5" customHeight="1" thickBot="1" x14ac:dyDescent="0.25">
      <c r="A158" s="588"/>
      <c r="B158" s="588"/>
      <c r="R158" s="450"/>
      <c r="S158" s="556"/>
      <c r="T158" s="556"/>
      <c r="V158" s="450"/>
      <c r="Z158" s="450"/>
      <c r="AD158" s="450"/>
      <c r="AH158" s="450"/>
      <c r="AK158" s="556"/>
      <c r="AL158" s="556"/>
      <c r="AN158" s="400"/>
      <c r="AO158" s="618"/>
      <c r="AP158" s="400"/>
    </row>
    <row r="159" spans="1:42" s="450" customFormat="1" ht="13.5" thickBot="1" x14ac:dyDescent="0.25">
      <c r="A159" s="1192" t="s">
        <v>66</v>
      </c>
      <c r="B159" s="1193"/>
      <c r="C159" s="1193"/>
      <c r="D159" s="1193"/>
      <c r="E159" s="1193"/>
      <c r="F159" s="1193"/>
      <c r="G159" s="1193"/>
      <c r="H159" s="1193"/>
      <c r="I159" s="1193"/>
      <c r="J159" s="1193"/>
      <c r="K159" s="1193"/>
      <c r="L159" s="1193"/>
      <c r="M159" s="1193"/>
      <c r="N159" s="1193"/>
      <c r="O159" s="1193"/>
      <c r="P159" s="1193"/>
      <c r="Q159" s="598"/>
      <c r="R159" s="599" t="s">
        <v>46</v>
      </c>
      <c r="S159" s="600">
        <f>SUM(S151:S157)</f>
        <v>0</v>
      </c>
      <c r="T159" s="600"/>
      <c r="U159" s="598"/>
      <c r="V159" s="599" t="s">
        <v>47</v>
      </c>
      <c r="W159" s="600">
        <f>SUM(W151:W157)</f>
        <v>0</v>
      </c>
      <c r="X159" s="600"/>
      <c r="Y159" s="598"/>
      <c r="Z159" s="599" t="s">
        <v>48</v>
      </c>
      <c r="AA159" s="600">
        <f>SUM(AA151:AA157)</f>
        <v>0</v>
      </c>
      <c r="AB159" s="600"/>
      <c r="AC159" s="598"/>
      <c r="AD159" s="599" t="s">
        <v>49</v>
      </c>
      <c r="AE159" s="600">
        <f>SUM(AE151:AE157)</f>
        <v>0</v>
      </c>
      <c r="AF159" s="600"/>
      <c r="AG159" s="598"/>
      <c r="AH159" s="599" t="s">
        <v>50</v>
      </c>
      <c r="AI159" s="600">
        <f>SUM(AI151:AJ157)</f>
        <v>0</v>
      </c>
      <c r="AJ159" s="598"/>
      <c r="AK159" s="601">
        <f>SUM(AI159,AE159,AA159,W159,S159)</f>
        <v>0</v>
      </c>
      <c r="AL159" s="602"/>
      <c r="AN159" s="586"/>
      <c r="AO159" s="804">
        <f>'COST MATCH BUDGET'!AK159</f>
        <v>0</v>
      </c>
      <c r="AP159" s="586"/>
    </row>
    <row r="160" spans="1:42" s="450" customFormat="1" ht="5.25" customHeight="1" thickBot="1" x14ac:dyDescent="0.25">
      <c r="A160" s="396"/>
      <c r="B160" s="396"/>
      <c r="C160" s="396"/>
      <c r="D160" s="396"/>
      <c r="E160" s="396"/>
      <c r="F160" s="396"/>
      <c r="G160" s="396"/>
      <c r="H160" s="396"/>
      <c r="I160" s="396"/>
      <c r="J160" s="396"/>
      <c r="K160" s="396"/>
      <c r="L160" s="396"/>
      <c r="M160" s="396"/>
      <c r="N160" s="396"/>
      <c r="O160" s="396"/>
      <c r="P160" s="396"/>
      <c r="Q160" s="396"/>
      <c r="R160" s="396"/>
      <c r="S160" s="438"/>
      <c r="T160" s="438"/>
      <c r="U160" s="396"/>
      <c r="V160" s="396"/>
      <c r="W160" s="438"/>
      <c r="X160" s="438"/>
      <c r="Y160" s="396"/>
      <c r="Z160" s="396"/>
      <c r="AA160" s="438"/>
      <c r="AB160" s="438"/>
      <c r="AC160" s="396"/>
      <c r="AD160" s="396"/>
      <c r="AE160" s="438"/>
      <c r="AF160" s="438"/>
      <c r="AG160" s="396"/>
      <c r="AH160" s="396"/>
      <c r="AI160" s="438"/>
      <c r="AJ160" s="396"/>
      <c r="AK160" s="438"/>
      <c r="AL160" s="438"/>
      <c r="AN160" s="586"/>
      <c r="AO160" s="801"/>
      <c r="AP160" s="586"/>
    </row>
    <row r="161" spans="1:42" ht="12.75" customHeight="1" thickBot="1" x14ac:dyDescent="0.25">
      <c r="A161" s="1174" t="s">
        <v>604</v>
      </c>
      <c r="B161" s="1175"/>
      <c r="C161" s="1175"/>
      <c r="D161" s="1175"/>
      <c r="E161" s="1175"/>
      <c r="F161" s="1175"/>
      <c r="G161" s="1175"/>
      <c r="H161" s="1175"/>
      <c r="I161" s="1175"/>
      <c r="J161" s="1175"/>
      <c r="K161" s="1175"/>
      <c r="L161" s="1175"/>
      <c r="M161" s="1175"/>
      <c r="N161" s="1175"/>
      <c r="O161" s="1175"/>
      <c r="P161" s="1175"/>
      <c r="Q161" s="1175"/>
      <c r="R161" s="1175"/>
      <c r="S161" s="1183"/>
      <c r="T161" s="554"/>
      <c r="U161" s="554"/>
      <c r="V161" s="554"/>
      <c r="W161" s="554"/>
      <c r="X161" s="554"/>
      <c r="Y161" s="554"/>
      <c r="Z161" s="554"/>
      <c r="AA161" s="554"/>
      <c r="AB161" s="554"/>
      <c r="AC161" s="554"/>
      <c r="AD161" s="554"/>
      <c r="AE161" s="554"/>
      <c r="AF161" s="554"/>
      <c r="AG161" s="554"/>
      <c r="AH161" s="554"/>
      <c r="AI161" s="554"/>
      <c r="AJ161" s="554"/>
      <c r="AK161" s="554"/>
      <c r="AL161" s="554"/>
      <c r="AN161" s="400"/>
      <c r="AO161" s="555"/>
      <c r="AP161" s="400"/>
    </row>
    <row r="162" spans="1:42" ht="4.5" customHeight="1" x14ac:dyDescent="0.2">
      <c r="A162" s="427"/>
      <c r="B162" s="427"/>
      <c r="C162" s="427"/>
      <c r="D162" s="427"/>
      <c r="E162" s="427"/>
      <c r="F162" s="427"/>
      <c r="G162" s="427"/>
      <c r="H162" s="427"/>
      <c r="I162" s="427"/>
      <c r="J162" s="427"/>
      <c r="K162" s="427"/>
      <c r="L162" s="427"/>
      <c r="M162" s="427"/>
      <c r="N162" s="427"/>
      <c r="O162" s="427"/>
      <c r="P162" s="427"/>
      <c r="Q162" s="427"/>
      <c r="R162" s="427"/>
      <c r="S162" s="427"/>
      <c r="T162" s="554"/>
      <c r="U162" s="554"/>
      <c r="V162" s="554"/>
      <c r="W162" s="554"/>
      <c r="X162" s="554"/>
      <c r="Y162" s="554"/>
      <c r="Z162" s="554"/>
      <c r="AA162" s="554"/>
      <c r="AB162" s="554"/>
      <c r="AC162" s="554"/>
      <c r="AD162" s="554"/>
      <c r="AE162" s="554"/>
      <c r="AF162" s="554"/>
      <c r="AG162" s="554"/>
      <c r="AH162" s="554"/>
      <c r="AI162" s="554"/>
      <c r="AJ162" s="554"/>
      <c r="AK162" s="554"/>
      <c r="AL162" s="554"/>
      <c r="AN162" s="400"/>
      <c r="AO162" s="555"/>
      <c r="AP162" s="400"/>
    </row>
    <row r="163" spans="1:42" x14ac:dyDescent="0.2">
      <c r="A163" s="641" t="s">
        <v>67</v>
      </c>
      <c r="B163" s="642" t="s">
        <v>68</v>
      </c>
      <c r="D163" s="1164"/>
      <c r="E163" s="1164"/>
      <c r="F163" s="1164"/>
      <c r="G163" s="1164"/>
      <c r="H163" s="1164"/>
      <c r="I163" s="1164"/>
      <c r="J163" s="1164"/>
      <c r="K163" s="1164"/>
      <c r="L163" s="1164"/>
      <c r="M163" s="1164"/>
      <c r="N163" s="1164"/>
      <c r="O163" s="1164"/>
      <c r="P163" s="1164"/>
      <c r="S163" s="438"/>
      <c r="T163" s="438"/>
      <c r="W163" s="438"/>
      <c r="X163" s="438"/>
      <c r="AA163" s="438"/>
      <c r="AB163" s="438"/>
      <c r="AE163" s="438"/>
      <c r="AF163" s="438"/>
      <c r="AI163" s="438"/>
      <c r="AK163" s="438"/>
      <c r="AL163" s="438"/>
      <c r="AN163" s="400"/>
      <c r="AO163" s="453"/>
      <c r="AP163" s="400"/>
    </row>
    <row r="164" spans="1:42" x14ac:dyDescent="0.2">
      <c r="A164" s="537"/>
      <c r="B164" s="537" t="s">
        <v>24</v>
      </c>
      <c r="C164" s="1163"/>
      <c r="D164" s="1163"/>
      <c r="E164" s="1163"/>
      <c r="F164" s="1163"/>
      <c r="G164" s="1163"/>
      <c r="H164" s="1163"/>
      <c r="I164" s="1163"/>
      <c r="J164" s="1163"/>
      <c r="K164" s="1163"/>
      <c r="L164" s="1163"/>
      <c r="M164" s="1163"/>
      <c r="N164" s="1163"/>
      <c r="O164" s="1163"/>
      <c r="P164" s="547"/>
      <c r="Q164" s="440"/>
      <c r="R164" s="440"/>
      <c r="S164" s="441">
        <v>0</v>
      </c>
      <c r="T164" s="438"/>
      <c r="U164" s="443"/>
      <c r="V164" s="443"/>
      <c r="W164" s="444">
        <v>0</v>
      </c>
      <c r="X164" s="438"/>
      <c r="Y164" s="446"/>
      <c r="Z164" s="446"/>
      <c r="AA164" s="447">
        <v>0</v>
      </c>
      <c r="AB164" s="438"/>
      <c r="AC164" s="443"/>
      <c r="AD164" s="443"/>
      <c r="AE164" s="444">
        <v>0</v>
      </c>
      <c r="AF164" s="438"/>
      <c r="AG164" s="440"/>
      <c r="AH164" s="440"/>
      <c r="AI164" s="441">
        <v>0</v>
      </c>
      <c r="AK164" s="448">
        <f t="shared" ref="AK164:AK171" si="17">S164+W164+AA164+AE164+AI164</f>
        <v>0</v>
      </c>
      <c r="AL164" s="438"/>
      <c r="AN164" s="400"/>
      <c r="AO164" s="449">
        <f>'COST MATCH BUDGET'!AK164</f>
        <v>0</v>
      </c>
      <c r="AP164" s="400"/>
    </row>
    <row r="165" spans="1:42" x14ac:dyDescent="0.2">
      <c r="A165" s="537"/>
      <c r="B165" s="537" t="s">
        <v>26</v>
      </c>
      <c r="C165" s="1163"/>
      <c r="D165" s="1163"/>
      <c r="E165" s="1163"/>
      <c r="F165" s="1163"/>
      <c r="G165" s="1163"/>
      <c r="H165" s="1163"/>
      <c r="I165" s="1163"/>
      <c r="J165" s="1163"/>
      <c r="K165" s="1163"/>
      <c r="L165" s="1163"/>
      <c r="M165" s="1163"/>
      <c r="N165" s="1163"/>
      <c r="O165" s="1163"/>
      <c r="P165" s="547"/>
      <c r="Q165" s="440"/>
      <c r="R165" s="440"/>
      <c r="S165" s="441">
        <v>0</v>
      </c>
      <c r="T165" s="438"/>
      <c r="U165" s="443"/>
      <c r="V165" s="443"/>
      <c r="W165" s="444">
        <v>0</v>
      </c>
      <c r="X165" s="438"/>
      <c r="Y165" s="446"/>
      <c r="Z165" s="446"/>
      <c r="AA165" s="447">
        <v>0</v>
      </c>
      <c r="AB165" s="438"/>
      <c r="AC165" s="443"/>
      <c r="AD165" s="443"/>
      <c r="AE165" s="444">
        <v>0</v>
      </c>
      <c r="AF165" s="438"/>
      <c r="AG165" s="440"/>
      <c r="AH165" s="440"/>
      <c r="AI165" s="441">
        <v>0</v>
      </c>
      <c r="AK165" s="448">
        <f t="shared" si="17"/>
        <v>0</v>
      </c>
      <c r="AL165" s="438"/>
      <c r="AN165" s="400"/>
      <c r="AO165" s="449">
        <f>'COST MATCH BUDGET'!AK165</f>
        <v>0</v>
      </c>
      <c r="AP165" s="400"/>
    </row>
    <row r="166" spans="1:42" x14ac:dyDescent="0.2">
      <c r="A166" s="537"/>
      <c r="B166" s="537" t="s">
        <v>27</v>
      </c>
      <c r="C166" s="1163"/>
      <c r="D166" s="1163"/>
      <c r="E166" s="1163"/>
      <c r="F166" s="1163"/>
      <c r="G166" s="1163"/>
      <c r="H166" s="1163"/>
      <c r="I166" s="1163"/>
      <c r="J166" s="1163"/>
      <c r="K166" s="1163"/>
      <c r="L166" s="1163"/>
      <c r="M166" s="1163"/>
      <c r="N166" s="1163"/>
      <c r="O166" s="1163"/>
      <c r="P166" s="547"/>
      <c r="Q166" s="440"/>
      <c r="R166" s="440"/>
      <c r="S166" s="441">
        <v>0</v>
      </c>
      <c r="T166" s="438"/>
      <c r="U166" s="443"/>
      <c r="V166" s="443"/>
      <c r="W166" s="444">
        <v>0</v>
      </c>
      <c r="X166" s="438"/>
      <c r="Y166" s="446"/>
      <c r="Z166" s="446"/>
      <c r="AA166" s="447">
        <v>0</v>
      </c>
      <c r="AB166" s="438"/>
      <c r="AC166" s="443"/>
      <c r="AD166" s="443"/>
      <c r="AE166" s="444">
        <v>0</v>
      </c>
      <c r="AF166" s="438"/>
      <c r="AG166" s="440"/>
      <c r="AH166" s="440"/>
      <c r="AI166" s="441">
        <v>0</v>
      </c>
      <c r="AK166" s="448">
        <f t="shared" si="17"/>
        <v>0</v>
      </c>
      <c r="AL166" s="438"/>
      <c r="AN166" s="400"/>
      <c r="AO166" s="449">
        <f>'COST MATCH BUDGET'!AK166</f>
        <v>0</v>
      </c>
      <c r="AP166" s="400"/>
    </row>
    <row r="167" spans="1:42" x14ac:dyDescent="0.2">
      <c r="A167" s="537"/>
      <c r="B167" s="537" t="s">
        <v>28</v>
      </c>
      <c r="C167" s="1163"/>
      <c r="D167" s="1163"/>
      <c r="E167" s="1163"/>
      <c r="F167" s="1163"/>
      <c r="G167" s="1163"/>
      <c r="H167" s="1163"/>
      <c r="I167" s="1163"/>
      <c r="J167" s="1163"/>
      <c r="K167" s="1163"/>
      <c r="L167" s="1163"/>
      <c r="M167" s="1163"/>
      <c r="N167" s="1163"/>
      <c r="O167" s="1163"/>
      <c r="P167" s="547"/>
      <c r="Q167" s="440"/>
      <c r="R167" s="440"/>
      <c r="S167" s="441">
        <v>0</v>
      </c>
      <c r="T167" s="438"/>
      <c r="U167" s="443"/>
      <c r="V167" s="443"/>
      <c r="W167" s="444">
        <v>0</v>
      </c>
      <c r="X167" s="438"/>
      <c r="Y167" s="446"/>
      <c r="Z167" s="446"/>
      <c r="AA167" s="447">
        <v>0</v>
      </c>
      <c r="AB167" s="438"/>
      <c r="AC167" s="443"/>
      <c r="AD167" s="443"/>
      <c r="AE167" s="444">
        <v>0</v>
      </c>
      <c r="AF167" s="438"/>
      <c r="AG167" s="440"/>
      <c r="AH167" s="440"/>
      <c r="AI167" s="441">
        <v>0</v>
      </c>
      <c r="AK167" s="448">
        <f t="shared" si="17"/>
        <v>0</v>
      </c>
      <c r="AL167" s="438"/>
      <c r="AN167" s="400"/>
      <c r="AO167" s="449">
        <f>'COST MATCH BUDGET'!AK167</f>
        <v>0</v>
      </c>
      <c r="AP167" s="400"/>
    </row>
    <row r="168" spans="1:42" x14ac:dyDescent="0.2">
      <c r="A168" s="537"/>
      <c r="B168" s="537" t="s">
        <v>32</v>
      </c>
      <c r="C168" s="1163"/>
      <c r="D168" s="1163"/>
      <c r="E168" s="1163"/>
      <c r="F168" s="1163"/>
      <c r="G168" s="1163"/>
      <c r="H168" s="1163"/>
      <c r="I168" s="1163"/>
      <c r="J168" s="1163"/>
      <c r="K168" s="1163"/>
      <c r="L168" s="1163"/>
      <c r="M168" s="1163"/>
      <c r="N168" s="1163"/>
      <c r="O168" s="1163"/>
      <c r="P168" s="547"/>
      <c r="Q168" s="440"/>
      <c r="R168" s="440"/>
      <c r="S168" s="441">
        <v>0</v>
      </c>
      <c r="T168" s="438"/>
      <c r="U168" s="443"/>
      <c r="V168" s="443"/>
      <c r="W168" s="444">
        <v>0</v>
      </c>
      <c r="X168" s="438"/>
      <c r="Y168" s="446"/>
      <c r="Z168" s="446"/>
      <c r="AA168" s="447">
        <v>0</v>
      </c>
      <c r="AB168" s="438"/>
      <c r="AC168" s="443"/>
      <c r="AD168" s="443"/>
      <c r="AE168" s="444">
        <v>0</v>
      </c>
      <c r="AF168" s="438"/>
      <c r="AG168" s="440"/>
      <c r="AH168" s="440"/>
      <c r="AI168" s="441">
        <v>0</v>
      </c>
      <c r="AK168" s="448">
        <f t="shared" si="17"/>
        <v>0</v>
      </c>
      <c r="AL168" s="438"/>
      <c r="AN168" s="400"/>
      <c r="AO168" s="449">
        <f>'COST MATCH BUDGET'!AK168</f>
        <v>0</v>
      </c>
      <c r="AP168" s="400"/>
    </row>
    <row r="169" spans="1:42" x14ac:dyDescent="0.2">
      <c r="A169" s="537"/>
      <c r="B169" s="537" t="s">
        <v>33</v>
      </c>
      <c r="C169" s="1163"/>
      <c r="D169" s="1163"/>
      <c r="E169" s="1163"/>
      <c r="F169" s="1163"/>
      <c r="G169" s="1163"/>
      <c r="H169" s="1163"/>
      <c r="I169" s="1163"/>
      <c r="J169" s="1163"/>
      <c r="K169" s="1163"/>
      <c r="L169" s="1163"/>
      <c r="M169" s="1163"/>
      <c r="N169" s="1163"/>
      <c r="O169" s="1163"/>
      <c r="P169" s="547"/>
      <c r="Q169" s="440"/>
      <c r="R169" s="440"/>
      <c r="S169" s="441">
        <v>0</v>
      </c>
      <c r="T169" s="438"/>
      <c r="U169" s="443"/>
      <c r="V169" s="443"/>
      <c r="W169" s="444">
        <v>0</v>
      </c>
      <c r="X169" s="438"/>
      <c r="Y169" s="446"/>
      <c r="Z169" s="446"/>
      <c r="AA169" s="447">
        <v>0</v>
      </c>
      <c r="AB169" s="438"/>
      <c r="AC169" s="443"/>
      <c r="AD169" s="443"/>
      <c r="AE169" s="444">
        <v>0</v>
      </c>
      <c r="AF169" s="438"/>
      <c r="AG169" s="440"/>
      <c r="AH169" s="440"/>
      <c r="AI169" s="441">
        <v>0</v>
      </c>
      <c r="AK169" s="448">
        <f t="shared" si="17"/>
        <v>0</v>
      </c>
      <c r="AL169" s="438"/>
      <c r="AN169" s="400"/>
      <c r="AO169" s="449">
        <f>'COST MATCH BUDGET'!AK169</f>
        <v>0</v>
      </c>
      <c r="AP169" s="400"/>
    </row>
    <row r="170" spans="1:42" ht="5.25" customHeight="1" x14ac:dyDescent="0.2">
      <c r="A170" s="537"/>
      <c r="B170" s="537"/>
      <c r="C170" s="537"/>
      <c r="D170" s="547"/>
      <c r="E170" s="547"/>
      <c r="F170" s="547"/>
      <c r="G170" s="547"/>
      <c r="H170" s="547"/>
      <c r="I170" s="547"/>
      <c r="J170" s="547"/>
      <c r="K170" s="547"/>
      <c r="L170" s="547"/>
      <c r="M170" s="547"/>
      <c r="N170" s="547"/>
      <c r="O170" s="547"/>
      <c r="P170" s="547"/>
      <c r="S170" s="438"/>
      <c r="T170" s="438"/>
      <c r="W170" s="438"/>
      <c r="X170" s="438"/>
      <c r="AA170" s="438"/>
      <c r="AB170" s="438"/>
      <c r="AE170" s="438"/>
      <c r="AF170" s="438"/>
      <c r="AI170" s="438"/>
      <c r="AK170" s="438"/>
      <c r="AL170" s="438"/>
      <c r="AN170" s="400"/>
      <c r="AO170" s="453"/>
      <c r="AP170" s="400"/>
    </row>
    <row r="171" spans="1:42" x14ac:dyDescent="0.2">
      <c r="A171" s="450"/>
      <c r="B171" s="450"/>
      <c r="C171" s="1151" t="s">
        <v>69</v>
      </c>
      <c r="D171" s="1152"/>
      <c r="E171" s="1152"/>
      <c r="F171" s="1152"/>
      <c r="G171" s="1152"/>
      <c r="H171" s="1152"/>
      <c r="I171" s="1152"/>
      <c r="J171" s="1152"/>
      <c r="K171" s="1152"/>
      <c r="L171" s="1152"/>
      <c r="M171" s="1152"/>
      <c r="N171" s="1152"/>
      <c r="O171" s="1152"/>
      <c r="P171" s="1152"/>
      <c r="Q171" s="643"/>
      <c r="R171" s="644" t="s">
        <v>46</v>
      </c>
      <c r="S171" s="645">
        <f>SUM(S164:S169)</f>
        <v>0</v>
      </c>
      <c r="T171" s="645"/>
      <c r="U171" s="643"/>
      <c r="V171" s="644" t="s">
        <v>47</v>
      </c>
      <c r="W171" s="645">
        <f>SUM(W164:W169)</f>
        <v>0</v>
      </c>
      <c r="X171" s="645"/>
      <c r="Y171" s="643"/>
      <c r="Z171" s="644" t="s">
        <v>48</v>
      </c>
      <c r="AA171" s="645">
        <f>SUM(AA164:AA169)</f>
        <v>0</v>
      </c>
      <c r="AB171" s="645"/>
      <c r="AC171" s="643"/>
      <c r="AD171" s="644" t="s">
        <v>49</v>
      </c>
      <c r="AE171" s="645">
        <f>SUM(AE164:AE169)</f>
        <v>0</v>
      </c>
      <c r="AF171" s="645"/>
      <c r="AG171" s="643"/>
      <c r="AH171" s="644" t="s">
        <v>50</v>
      </c>
      <c r="AI171" s="645">
        <f>SUM(AI164:AI169)</f>
        <v>0</v>
      </c>
      <c r="AJ171" s="643"/>
      <c r="AK171" s="646">
        <f t="shared" si="17"/>
        <v>0</v>
      </c>
      <c r="AL171" s="552"/>
      <c r="AN171" s="400"/>
      <c r="AO171" s="647">
        <f>'COST MATCH BUDGET'!AK171</f>
        <v>0</v>
      </c>
      <c r="AP171" s="400"/>
    </row>
    <row r="172" spans="1:42" ht="4.5" customHeight="1" x14ac:dyDescent="0.2">
      <c r="A172" s="537"/>
      <c r="B172" s="537"/>
      <c r="C172" s="434"/>
      <c r="D172" s="547"/>
      <c r="E172" s="547"/>
      <c r="F172" s="547"/>
      <c r="G172" s="547"/>
      <c r="H172" s="547"/>
      <c r="I172" s="547"/>
      <c r="J172" s="547"/>
      <c r="K172" s="547"/>
      <c r="L172" s="547"/>
      <c r="M172" s="547"/>
      <c r="N172" s="547"/>
      <c r="O172" s="547"/>
      <c r="P172" s="547"/>
      <c r="S172" s="438"/>
      <c r="T172" s="438"/>
      <c r="W172" s="438"/>
      <c r="X172" s="438"/>
      <c r="AA172" s="438"/>
      <c r="AB172" s="438"/>
      <c r="AE172" s="438"/>
      <c r="AF172" s="438"/>
      <c r="AI172" s="438"/>
      <c r="AK172" s="438"/>
      <c r="AL172" s="438"/>
      <c r="AN172" s="400"/>
      <c r="AO172" s="453"/>
      <c r="AP172" s="400"/>
    </row>
    <row r="173" spans="1:42" x14ac:dyDescent="0.2">
      <c r="A173" s="537" t="s">
        <v>70</v>
      </c>
      <c r="B173" s="642" t="s">
        <v>71</v>
      </c>
      <c r="C173" s="537" t="s">
        <v>24</v>
      </c>
      <c r="D173" s="1163"/>
      <c r="E173" s="1163"/>
      <c r="F173" s="1163"/>
      <c r="G173" s="1163"/>
      <c r="H173" s="1163"/>
      <c r="I173" s="1163"/>
      <c r="J173" s="1163"/>
      <c r="K173" s="1163"/>
      <c r="L173" s="1163"/>
      <c r="M173" s="1163"/>
      <c r="N173" s="1163"/>
      <c r="O173" s="1163"/>
      <c r="P173" s="1163"/>
      <c r="Q173" s="440"/>
      <c r="R173" s="440"/>
      <c r="S173" s="648">
        <v>0</v>
      </c>
      <c r="T173" s="649"/>
      <c r="U173" s="650"/>
      <c r="V173" s="650"/>
      <c r="W173" s="651">
        <v>0</v>
      </c>
      <c r="X173" s="649"/>
      <c r="Y173" s="652"/>
      <c r="Z173" s="652"/>
      <c r="AA173" s="653">
        <v>0</v>
      </c>
      <c r="AB173" s="649"/>
      <c r="AC173" s="650"/>
      <c r="AD173" s="650"/>
      <c r="AE173" s="651">
        <v>0</v>
      </c>
      <c r="AF173" s="649"/>
      <c r="AG173" s="654"/>
      <c r="AH173" s="654"/>
      <c r="AI173" s="648">
        <v>0</v>
      </c>
      <c r="AK173" s="655">
        <f>S173+W173+AA173+AE173+AI173</f>
        <v>0</v>
      </c>
      <c r="AL173" s="649"/>
      <c r="AN173" s="400"/>
      <c r="AO173" s="656">
        <f>'COST MATCH BUDGET'!AK173</f>
        <v>0</v>
      </c>
      <c r="AP173" s="400"/>
    </row>
    <row r="174" spans="1:42" x14ac:dyDescent="0.2">
      <c r="B174" s="537"/>
      <c r="C174" s="537" t="s">
        <v>26</v>
      </c>
      <c r="D174" s="1163"/>
      <c r="E174" s="1163"/>
      <c r="F174" s="1163"/>
      <c r="G174" s="1163"/>
      <c r="H174" s="1163"/>
      <c r="I174" s="1163"/>
      <c r="J174" s="1163"/>
      <c r="K174" s="1163"/>
      <c r="L174" s="1163"/>
      <c r="M174" s="1163"/>
      <c r="N174" s="1163"/>
      <c r="O174" s="1163"/>
      <c r="P174" s="1163"/>
      <c r="Q174" s="440"/>
      <c r="R174" s="440"/>
      <c r="S174" s="648">
        <v>0</v>
      </c>
      <c r="T174" s="649"/>
      <c r="U174" s="650"/>
      <c r="V174" s="650"/>
      <c r="W174" s="651">
        <v>0</v>
      </c>
      <c r="X174" s="649"/>
      <c r="Y174" s="652"/>
      <c r="Z174" s="652"/>
      <c r="AA174" s="653">
        <v>0</v>
      </c>
      <c r="AB174" s="649"/>
      <c r="AC174" s="650"/>
      <c r="AD174" s="650"/>
      <c r="AE174" s="651">
        <v>0</v>
      </c>
      <c r="AF174" s="649"/>
      <c r="AG174" s="654"/>
      <c r="AH174" s="654"/>
      <c r="AI174" s="648">
        <v>0</v>
      </c>
      <c r="AK174" s="655">
        <f>S174+W174+AA174+AE174+AI174</f>
        <v>0</v>
      </c>
      <c r="AL174" s="649"/>
      <c r="AN174" s="400"/>
      <c r="AO174" s="656"/>
      <c r="AP174" s="400"/>
    </row>
    <row r="175" spans="1:42" ht="4.5" customHeight="1" x14ac:dyDescent="0.2">
      <c r="B175" s="537"/>
      <c r="C175" s="642"/>
      <c r="D175" s="547"/>
      <c r="E175" s="547"/>
      <c r="F175" s="547"/>
      <c r="G175" s="547"/>
      <c r="H175" s="547"/>
      <c r="I175" s="547"/>
      <c r="J175" s="547"/>
      <c r="K175" s="547"/>
      <c r="L175" s="547"/>
      <c r="M175" s="547"/>
      <c r="N175" s="547"/>
      <c r="O175" s="547"/>
      <c r="P175" s="547"/>
      <c r="S175" s="579"/>
      <c r="T175" s="579"/>
      <c r="U175" s="554"/>
      <c r="V175" s="554"/>
      <c r="W175" s="579"/>
      <c r="X175" s="579"/>
      <c r="Y175" s="554"/>
      <c r="Z175" s="554"/>
      <c r="AA175" s="579"/>
      <c r="AB175" s="579"/>
      <c r="AC175" s="554"/>
      <c r="AD175" s="554"/>
      <c r="AE175" s="579"/>
      <c r="AF175" s="579"/>
      <c r="AG175" s="554"/>
      <c r="AH175" s="554"/>
      <c r="AI175" s="579"/>
      <c r="AJ175" s="450"/>
      <c r="AK175" s="579"/>
      <c r="AL175" s="579"/>
      <c r="AN175" s="400"/>
      <c r="AO175" s="618"/>
      <c r="AP175" s="400"/>
    </row>
    <row r="176" spans="1:42" x14ac:dyDescent="0.2">
      <c r="A176" s="450"/>
      <c r="B176" s="450"/>
      <c r="C176" s="1151" t="s">
        <v>72</v>
      </c>
      <c r="D176" s="1152"/>
      <c r="E176" s="1152"/>
      <c r="F176" s="1152"/>
      <c r="G176" s="1152"/>
      <c r="H176" s="1152"/>
      <c r="I176" s="1152"/>
      <c r="J176" s="1152"/>
      <c r="K176" s="1152"/>
      <c r="L176" s="1152"/>
      <c r="M176" s="1152"/>
      <c r="N176" s="1152"/>
      <c r="O176" s="1152"/>
      <c r="P176" s="1152"/>
      <c r="Q176" s="643"/>
      <c r="R176" s="644" t="s">
        <v>46</v>
      </c>
      <c r="S176" s="645">
        <f>SUM(S173:S174)</f>
        <v>0</v>
      </c>
      <c r="T176" s="645"/>
      <c r="U176" s="643"/>
      <c r="V176" s="644" t="s">
        <v>47</v>
      </c>
      <c r="W176" s="645">
        <f>SUM(W173:W174)</f>
        <v>0</v>
      </c>
      <c r="X176" s="645"/>
      <c r="Y176" s="643"/>
      <c r="Z176" s="644" t="s">
        <v>48</v>
      </c>
      <c r="AA176" s="645">
        <f>SUM(AA173:AA174)</f>
        <v>0</v>
      </c>
      <c r="AB176" s="645"/>
      <c r="AC176" s="643"/>
      <c r="AD176" s="644" t="s">
        <v>49</v>
      </c>
      <c r="AE176" s="645">
        <f>SUM(AE173:AE174)</f>
        <v>0</v>
      </c>
      <c r="AF176" s="645"/>
      <c r="AG176" s="643"/>
      <c r="AH176" s="644" t="s">
        <v>50</v>
      </c>
      <c r="AI176" s="645">
        <f>SUM(AI173:AI174)</f>
        <v>0</v>
      </c>
      <c r="AJ176" s="643"/>
      <c r="AK176" s="646">
        <f t="shared" ref="AK176" si="18">S176+W176+AA176+AE176+AI176</f>
        <v>0</v>
      </c>
      <c r="AL176" s="552"/>
      <c r="AN176" s="400"/>
      <c r="AO176" s="647">
        <f>'COST MATCH BUDGET'!AK178</f>
        <v>0</v>
      </c>
      <c r="AP176" s="400"/>
    </row>
    <row r="177" spans="1:43" ht="9" customHeight="1" x14ac:dyDescent="0.2">
      <c r="B177" s="537"/>
      <c r="C177" s="642"/>
      <c r="D177" s="547"/>
      <c r="E177" s="547"/>
      <c r="F177" s="547"/>
      <c r="G177" s="547"/>
      <c r="H177" s="547"/>
      <c r="I177" s="547"/>
      <c r="J177" s="547"/>
      <c r="K177" s="547"/>
      <c r="L177" s="547"/>
      <c r="M177" s="547"/>
      <c r="N177" s="547"/>
      <c r="O177" s="547"/>
      <c r="P177" s="547"/>
      <c r="S177" s="438"/>
      <c r="T177" s="438"/>
      <c r="W177" s="438"/>
      <c r="X177" s="438"/>
      <c r="AA177" s="438"/>
      <c r="AB177" s="438"/>
      <c r="AE177" s="438"/>
      <c r="AF177" s="438"/>
      <c r="AI177" s="438"/>
      <c r="AK177" s="438"/>
      <c r="AL177" s="438"/>
      <c r="AN177" s="400"/>
      <c r="AO177" s="453"/>
      <c r="AP177" s="400"/>
    </row>
    <row r="178" spans="1:43" ht="17.25" customHeight="1" x14ac:dyDescent="0.2">
      <c r="A178" s="657" t="s">
        <v>73</v>
      </c>
      <c r="B178" s="1160" t="s">
        <v>653</v>
      </c>
      <c r="C178" s="1160"/>
      <c r="D178" s="1160"/>
      <c r="E178" s="1160"/>
      <c r="F178" s="1160"/>
      <c r="G178" s="1160"/>
      <c r="H178" s="1160"/>
      <c r="I178" s="1160"/>
      <c r="J178" s="1160"/>
      <c r="K178" s="1160"/>
      <c r="L178" s="1160"/>
      <c r="M178" s="1160"/>
      <c r="N178" s="1160"/>
      <c r="O178" s="1160"/>
      <c r="P178" s="547"/>
      <c r="S178" s="438"/>
      <c r="T178" s="438"/>
      <c r="W178" s="438"/>
      <c r="X178" s="438"/>
      <c r="AA178" s="438"/>
      <c r="AB178" s="438"/>
      <c r="AE178" s="438"/>
      <c r="AF178" s="438"/>
      <c r="AI178" s="438"/>
      <c r="AK178" s="438"/>
      <c r="AL178" s="438"/>
      <c r="AN178" s="400"/>
      <c r="AO178" s="453"/>
      <c r="AP178" s="400"/>
    </row>
    <row r="179" spans="1:43" s="416" customFormat="1" ht="15.75" customHeight="1" x14ac:dyDescent="0.2">
      <c r="B179" s="537" t="s">
        <v>24</v>
      </c>
      <c r="C179" s="1159"/>
      <c r="D179" s="1159"/>
      <c r="E179" s="1159"/>
      <c r="F179" s="1159"/>
      <c r="G179" s="1159"/>
      <c r="H179" s="1159"/>
      <c r="I179" s="1159"/>
      <c r="J179" s="1159"/>
      <c r="K179" s="1159"/>
      <c r="L179" s="1159"/>
      <c r="M179" s="1159"/>
      <c r="N179" s="1159"/>
      <c r="O179" s="1159"/>
      <c r="P179" s="659"/>
      <c r="Q179" s="654"/>
      <c r="R179" s="654"/>
      <c r="S179" s="648">
        <v>0</v>
      </c>
      <c r="T179" s="649"/>
      <c r="U179" s="650"/>
      <c r="V179" s="650"/>
      <c r="W179" s="651">
        <v>0</v>
      </c>
      <c r="X179" s="649"/>
      <c r="Y179" s="652"/>
      <c r="Z179" s="652"/>
      <c r="AA179" s="653">
        <v>0</v>
      </c>
      <c r="AB179" s="649"/>
      <c r="AC179" s="650"/>
      <c r="AD179" s="650"/>
      <c r="AE179" s="651">
        <v>0</v>
      </c>
      <c r="AF179" s="649"/>
      <c r="AG179" s="654"/>
      <c r="AH179" s="654"/>
      <c r="AI179" s="648">
        <v>0</v>
      </c>
      <c r="AK179" s="655">
        <f t="shared" ref="AK179:AK185" si="19">S179+W179+AA179+AE179+AI179</f>
        <v>0</v>
      </c>
      <c r="AL179" s="649"/>
      <c r="AN179" s="422"/>
      <c r="AO179" s="656">
        <f>'COST MATCH BUDGET'!AK179</f>
        <v>0</v>
      </c>
      <c r="AP179" s="422"/>
    </row>
    <row r="180" spans="1:43" s="416" customFormat="1" ht="15" customHeight="1" x14ac:dyDescent="0.2">
      <c r="B180" s="537" t="s">
        <v>26</v>
      </c>
      <c r="C180" s="1159"/>
      <c r="D180" s="1159"/>
      <c r="E180" s="1159"/>
      <c r="F180" s="1159"/>
      <c r="G180" s="1159"/>
      <c r="H180" s="1159"/>
      <c r="I180" s="1159"/>
      <c r="J180" s="1159"/>
      <c r="K180" s="1159"/>
      <c r="L180" s="1159"/>
      <c r="M180" s="1159"/>
      <c r="N180" s="1159"/>
      <c r="O180" s="1159"/>
      <c r="P180" s="659"/>
      <c r="Q180" s="440"/>
      <c r="R180" s="440"/>
      <c r="S180" s="441">
        <v>0</v>
      </c>
      <c r="T180" s="438"/>
      <c r="U180" s="443"/>
      <c r="V180" s="443"/>
      <c r="W180" s="444">
        <v>0</v>
      </c>
      <c r="X180" s="438"/>
      <c r="Y180" s="446"/>
      <c r="Z180" s="446"/>
      <c r="AA180" s="447">
        <v>0</v>
      </c>
      <c r="AB180" s="438"/>
      <c r="AC180" s="443"/>
      <c r="AD180" s="443"/>
      <c r="AE180" s="444">
        <v>0</v>
      </c>
      <c r="AF180" s="438"/>
      <c r="AG180" s="440"/>
      <c r="AH180" s="440"/>
      <c r="AI180" s="441">
        <v>0</v>
      </c>
      <c r="AJ180" s="396"/>
      <c r="AK180" s="448">
        <f t="shared" si="19"/>
        <v>0</v>
      </c>
      <c r="AL180" s="438"/>
      <c r="AN180" s="422"/>
      <c r="AO180" s="449">
        <f>'COST MATCH BUDGET'!AK180</f>
        <v>0</v>
      </c>
      <c r="AP180" s="422"/>
    </row>
    <row r="181" spans="1:43" s="416" customFormat="1" ht="15.75" customHeight="1" x14ac:dyDescent="0.2">
      <c r="B181" s="537" t="s">
        <v>27</v>
      </c>
      <c r="C181" s="1159"/>
      <c r="D181" s="1159"/>
      <c r="E181" s="1159"/>
      <c r="F181" s="1159"/>
      <c r="G181" s="1159"/>
      <c r="H181" s="1159"/>
      <c r="I181" s="1159"/>
      <c r="J181" s="1159"/>
      <c r="K181" s="1159"/>
      <c r="L181" s="1159"/>
      <c r="M181" s="1159"/>
      <c r="N181" s="1159"/>
      <c r="O181" s="1159"/>
      <c r="P181" s="659"/>
      <c r="Q181" s="440"/>
      <c r="R181" s="440"/>
      <c r="S181" s="441">
        <v>0</v>
      </c>
      <c r="T181" s="438"/>
      <c r="U181" s="443"/>
      <c r="V181" s="443"/>
      <c r="W181" s="444">
        <v>0</v>
      </c>
      <c r="X181" s="438"/>
      <c r="Y181" s="446"/>
      <c r="Z181" s="446"/>
      <c r="AA181" s="447">
        <v>0</v>
      </c>
      <c r="AB181" s="438"/>
      <c r="AC181" s="443"/>
      <c r="AD181" s="443"/>
      <c r="AE181" s="444">
        <v>0</v>
      </c>
      <c r="AF181" s="438"/>
      <c r="AG181" s="440"/>
      <c r="AH181" s="440"/>
      <c r="AI181" s="441">
        <v>0</v>
      </c>
      <c r="AJ181" s="396"/>
      <c r="AK181" s="448">
        <f t="shared" si="19"/>
        <v>0</v>
      </c>
      <c r="AL181" s="438"/>
      <c r="AN181" s="422"/>
      <c r="AO181" s="449">
        <f>'COST MATCH BUDGET'!AK181</f>
        <v>0</v>
      </c>
      <c r="AP181" s="422"/>
    </row>
    <row r="182" spans="1:43" s="416" customFormat="1" ht="15.75" customHeight="1" x14ac:dyDescent="0.2">
      <c r="B182" s="537" t="s">
        <v>28</v>
      </c>
      <c r="C182" s="1159"/>
      <c r="D182" s="1159"/>
      <c r="E182" s="1159"/>
      <c r="F182" s="1159"/>
      <c r="G182" s="1159"/>
      <c r="H182" s="1159"/>
      <c r="I182" s="1159"/>
      <c r="J182" s="1159"/>
      <c r="K182" s="1159"/>
      <c r="L182" s="1159"/>
      <c r="M182" s="1159"/>
      <c r="N182" s="1159"/>
      <c r="O182" s="1159"/>
      <c r="P182" s="659"/>
      <c r="Q182" s="440"/>
      <c r="R182" s="440"/>
      <c r="S182" s="441">
        <v>0</v>
      </c>
      <c r="T182" s="438"/>
      <c r="U182" s="443"/>
      <c r="V182" s="443"/>
      <c r="W182" s="444">
        <v>0</v>
      </c>
      <c r="X182" s="438"/>
      <c r="Y182" s="446"/>
      <c r="Z182" s="446"/>
      <c r="AA182" s="447">
        <v>0</v>
      </c>
      <c r="AB182" s="438"/>
      <c r="AC182" s="443"/>
      <c r="AD182" s="443"/>
      <c r="AE182" s="444">
        <v>0</v>
      </c>
      <c r="AF182" s="438"/>
      <c r="AG182" s="440"/>
      <c r="AH182" s="440"/>
      <c r="AI182" s="441">
        <v>0</v>
      </c>
      <c r="AJ182" s="396"/>
      <c r="AK182" s="448">
        <f t="shared" ref="AK182:AK183" si="20">S182+W182+AA182+AE182+AI182</f>
        <v>0</v>
      </c>
      <c r="AL182" s="438"/>
      <c r="AN182" s="422"/>
      <c r="AO182" s="449">
        <f>V182+Z182+AD182+AH182+AM182</f>
        <v>0</v>
      </c>
      <c r="AP182" s="422"/>
    </row>
    <row r="183" spans="1:43" s="416" customFormat="1" ht="15.75" customHeight="1" x14ac:dyDescent="0.2">
      <c r="B183" s="537" t="s">
        <v>32</v>
      </c>
      <c r="C183" s="1159"/>
      <c r="D183" s="1159"/>
      <c r="E183" s="1159"/>
      <c r="F183" s="1159"/>
      <c r="G183" s="1159"/>
      <c r="H183" s="1159"/>
      <c r="I183" s="1159"/>
      <c r="J183" s="1159"/>
      <c r="K183" s="1159"/>
      <c r="L183" s="1159"/>
      <c r="M183" s="1159"/>
      <c r="N183" s="1159"/>
      <c r="O183" s="1159"/>
      <c r="P183" s="659"/>
      <c r="Q183" s="440"/>
      <c r="R183" s="440"/>
      <c r="S183" s="441">
        <v>0</v>
      </c>
      <c r="T183" s="438"/>
      <c r="U183" s="443"/>
      <c r="V183" s="443"/>
      <c r="W183" s="444">
        <v>0</v>
      </c>
      <c r="X183" s="438"/>
      <c r="Y183" s="446"/>
      <c r="Z183" s="446"/>
      <c r="AA183" s="447">
        <v>0</v>
      </c>
      <c r="AB183" s="438"/>
      <c r="AC183" s="443"/>
      <c r="AD183" s="443"/>
      <c r="AE183" s="444">
        <v>0</v>
      </c>
      <c r="AF183" s="438"/>
      <c r="AG183" s="440"/>
      <c r="AH183" s="440"/>
      <c r="AI183" s="441">
        <v>0</v>
      </c>
      <c r="AJ183" s="396"/>
      <c r="AK183" s="448">
        <f t="shared" si="20"/>
        <v>0</v>
      </c>
      <c r="AL183" s="438"/>
      <c r="AN183" s="422"/>
      <c r="AO183" s="449">
        <f>V183+Z183+AD183+AH183+AM183</f>
        <v>0</v>
      </c>
      <c r="AP183" s="422"/>
    </row>
    <row r="184" spans="1:43" s="416" customFormat="1" ht="6" customHeight="1" x14ac:dyDescent="0.2">
      <c r="B184" s="660"/>
      <c r="C184" s="661"/>
      <c r="D184" s="662"/>
      <c r="E184" s="659"/>
      <c r="F184" s="663"/>
      <c r="G184" s="663"/>
      <c r="H184" s="663"/>
      <c r="I184" s="663"/>
      <c r="J184" s="663"/>
      <c r="K184" s="663"/>
      <c r="L184" s="663"/>
      <c r="M184" s="663"/>
      <c r="N184" s="663"/>
      <c r="O184" s="663"/>
      <c r="P184" s="659"/>
      <c r="Q184" s="396"/>
      <c r="R184" s="396"/>
      <c r="S184" s="438"/>
      <c r="T184" s="438"/>
      <c r="U184" s="396"/>
      <c r="V184" s="396"/>
      <c r="W184" s="438"/>
      <c r="X184" s="438"/>
      <c r="Y184" s="396"/>
      <c r="Z184" s="396"/>
      <c r="AA184" s="438"/>
      <c r="AB184" s="438"/>
      <c r="AC184" s="396"/>
      <c r="AD184" s="396"/>
      <c r="AE184" s="438"/>
      <c r="AF184" s="438"/>
      <c r="AG184" s="396"/>
      <c r="AH184" s="396"/>
      <c r="AI184" s="438"/>
      <c r="AJ184" s="396"/>
      <c r="AK184" s="438"/>
      <c r="AL184" s="438"/>
      <c r="AM184" s="396"/>
      <c r="AN184" s="400"/>
      <c r="AO184" s="618"/>
      <c r="AP184" s="400"/>
      <c r="AQ184" s="396"/>
    </row>
    <row r="185" spans="1:43" x14ac:dyDescent="0.2">
      <c r="B185" s="450"/>
      <c r="C185" s="1151" t="s">
        <v>76</v>
      </c>
      <c r="D185" s="1152"/>
      <c r="E185" s="1152"/>
      <c r="F185" s="1152"/>
      <c r="G185" s="1152"/>
      <c r="H185" s="1152"/>
      <c r="I185" s="1152"/>
      <c r="J185" s="1152"/>
      <c r="K185" s="1152"/>
      <c r="L185" s="1152"/>
      <c r="M185" s="1152"/>
      <c r="N185" s="1152"/>
      <c r="O185" s="1152"/>
      <c r="P185" s="1152"/>
      <c r="Q185" s="643"/>
      <c r="R185" s="644" t="s">
        <v>46</v>
      </c>
      <c r="S185" s="645">
        <f>SUM(S179:S181)</f>
        <v>0</v>
      </c>
      <c r="T185" s="645"/>
      <c r="U185" s="643"/>
      <c r="V185" s="644" t="s">
        <v>47</v>
      </c>
      <c r="W185" s="645">
        <f>SUM(W179:W183)</f>
        <v>0</v>
      </c>
      <c r="X185" s="645"/>
      <c r="Y185" s="643"/>
      <c r="Z185" s="644" t="s">
        <v>48</v>
      </c>
      <c r="AA185" s="645">
        <f>SUM(AA179:AA183)</f>
        <v>0</v>
      </c>
      <c r="AB185" s="645"/>
      <c r="AC185" s="643"/>
      <c r="AD185" s="644" t="s">
        <v>49</v>
      </c>
      <c r="AE185" s="645">
        <f>SUM(AE179:AE183)</f>
        <v>0</v>
      </c>
      <c r="AF185" s="645"/>
      <c r="AG185" s="643"/>
      <c r="AH185" s="644" t="s">
        <v>50</v>
      </c>
      <c r="AI185" s="645">
        <f>SUM(AI179:AI183)</f>
        <v>0</v>
      </c>
      <c r="AJ185" s="643"/>
      <c r="AK185" s="646">
        <f t="shared" si="19"/>
        <v>0</v>
      </c>
      <c r="AL185" s="552"/>
      <c r="AN185" s="400"/>
      <c r="AO185" s="647">
        <f>'COST MATCH BUDGET'!AK185</f>
        <v>0</v>
      </c>
      <c r="AP185" s="400"/>
    </row>
    <row r="186" spans="1:43" s="416" customFormat="1" ht="13.5" customHeight="1" x14ac:dyDescent="0.2">
      <c r="B186" s="660"/>
      <c r="C186" s="661"/>
      <c r="D186" s="1219" t="s">
        <v>77</v>
      </c>
      <c r="E186" s="1219"/>
      <c r="F186" s="1219"/>
      <c r="G186" s="1219"/>
      <c r="H186" s="1219"/>
      <c r="I186" s="1219"/>
      <c r="J186" s="1219"/>
      <c r="K186" s="1219"/>
      <c r="L186" s="1219"/>
      <c r="M186" s="1219"/>
      <c r="N186" s="1219"/>
      <c r="O186" s="1219"/>
      <c r="P186" s="663"/>
      <c r="S186" s="649"/>
      <c r="T186" s="649"/>
      <c r="W186" s="649"/>
      <c r="X186" s="649"/>
      <c r="AA186" s="649"/>
      <c r="AB186" s="649"/>
      <c r="AE186" s="649"/>
      <c r="AF186" s="649"/>
      <c r="AI186" s="649"/>
      <c r="AK186" s="649"/>
      <c r="AL186" s="649"/>
      <c r="AN186" s="422"/>
      <c r="AO186" s="664"/>
      <c r="AP186" s="422"/>
    </row>
    <row r="187" spans="1:43" ht="12.75" customHeight="1" x14ac:dyDescent="0.2">
      <c r="A187" s="537" t="s">
        <v>78</v>
      </c>
      <c r="B187" s="642" t="s">
        <v>613</v>
      </c>
      <c r="C187" s="537" t="s">
        <v>24</v>
      </c>
      <c r="D187" s="1163"/>
      <c r="E187" s="1163"/>
      <c r="F187" s="1163"/>
      <c r="G187" s="1163"/>
      <c r="H187" s="1163"/>
      <c r="I187" s="1163"/>
      <c r="J187" s="1163"/>
      <c r="K187" s="1163"/>
      <c r="L187" s="1163"/>
      <c r="M187" s="1163"/>
      <c r="N187" s="1163"/>
      <c r="O187" s="1163"/>
      <c r="P187" s="1163"/>
      <c r="Q187" s="440"/>
      <c r="R187" s="440"/>
      <c r="S187" s="441">
        <v>0</v>
      </c>
      <c r="T187" s="438"/>
      <c r="U187" s="443"/>
      <c r="V187" s="443"/>
      <c r="W187" s="444">
        <v>0</v>
      </c>
      <c r="X187" s="438"/>
      <c r="Y187" s="446"/>
      <c r="Z187" s="446"/>
      <c r="AA187" s="447">
        <v>0</v>
      </c>
      <c r="AB187" s="438"/>
      <c r="AC187" s="443"/>
      <c r="AD187" s="443"/>
      <c r="AE187" s="444">
        <v>0</v>
      </c>
      <c r="AF187" s="438"/>
      <c r="AG187" s="440"/>
      <c r="AH187" s="440"/>
      <c r="AI187" s="441">
        <v>0</v>
      </c>
      <c r="AK187" s="448">
        <f>S187+W187+AA187+AE187+AI187</f>
        <v>0</v>
      </c>
      <c r="AL187" s="438"/>
      <c r="AN187" s="400"/>
      <c r="AO187" s="449">
        <f>'COST MATCH BUDGET'!AK187</f>
        <v>0</v>
      </c>
      <c r="AP187" s="400"/>
    </row>
    <row r="188" spans="1:43" ht="12.75" customHeight="1" x14ac:dyDescent="0.2">
      <c r="B188" s="537"/>
      <c r="C188" s="537" t="s">
        <v>26</v>
      </c>
      <c r="D188" s="1163"/>
      <c r="E188" s="1163"/>
      <c r="F188" s="1163"/>
      <c r="G188" s="1163"/>
      <c r="H188" s="1163"/>
      <c r="I188" s="1163"/>
      <c r="J188" s="1163"/>
      <c r="K188" s="1163"/>
      <c r="L188" s="1163"/>
      <c r="M188" s="1163"/>
      <c r="N188" s="1163"/>
      <c r="O188" s="1163"/>
      <c r="P188" s="1163"/>
      <c r="Q188" s="440"/>
      <c r="R188" s="440"/>
      <c r="S188" s="441">
        <v>0</v>
      </c>
      <c r="T188" s="438"/>
      <c r="U188" s="443"/>
      <c r="V188" s="443"/>
      <c r="W188" s="444">
        <v>0</v>
      </c>
      <c r="X188" s="438"/>
      <c r="Y188" s="446"/>
      <c r="Z188" s="446"/>
      <c r="AA188" s="447">
        <v>0</v>
      </c>
      <c r="AB188" s="438"/>
      <c r="AC188" s="443"/>
      <c r="AD188" s="443"/>
      <c r="AE188" s="444">
        <v>0</v>
      </c>
      <c r="AF188" s="438"/>
      <c r="AG188" s="440"/>
      <c r="AH188" s="440"/>
      <c r="AI188" s="441">
        <v>0</v>
      </c>
      <c r="AK188" s="448">
        <f>S188+W188+AA188+AE188+AI188</f>
        <v>0</v>
      </c>
      <c r="AL188" s="438"/>
      <c r="AN188" s="400"/>
      <c r="AO188" s="449"/>
      <c r="AP188" s="400"/>
    </row>
    <row r="189" spans="1:43" ht="4.5" customHeight="1" x14ac:dyDescent="0.2">
      <c r="B189" s="537"/>
      <c r="C189" s="642"/>
      <c r="D189" s="537"/>
      <c r="E189" s="547"/>
      <c r="F189" s="547"/>
      <c r="G189" s="547"/>
      <c r="H189" s="547"/>
      <c r="I189" s="547"/>
      <c r="J189" s="547"/>
      <c r="K189" s="547"/>
      <c r="L189" s="547"/>
      <c r="M189" s="547"/>
      <c r="N189" s="547"/>
      <c r="O189" s="547"/>
      <c r="P189" s="547"/>
      <c r="S189" s="438"/>
      <c r="T189" s="438"/>
      <c r="W189" s="438"/>
      <c r="X189" s="438"/>
      <c r="AA189" s="438"/>
      <c r="AB189" s="438"/>
      <c r="AE189" s="438"/>
      <c r="AF189" s="438"/>
      <c r="AI189" s="438"/>
      <c r="AK189" s="438"/>
      <c r="AL189" s="438"/>
      <c r="AN189" s="400"/>
      <c r="AO189" s="618"/>
      <c r="AP189" s="400"/>
    </row>
    <row r="190" spans="1:43" x14ac:dyDescent="0.2">
      <c r="B190" s="450"/>
      <c r="C190" s="1151" t="s">
        <v>79</v>
      </c>
      <c r="D190" s="1152"/>
      <c r="E190" s="1152"/>
      <c r="F190" s="1152"/>
      <c r="G190" s="1152"/>
      <c r="H190" s="1152"/>
      <c r="I190" s="1152"/>
      <c r="J190" s="1152"/>
      <c r="K190" s="1152"/>
      <c r="L190" s="1152"/>
      <c r="M190" s="1152"/>
      <c r="N190" s="1152"/>
      <c r="O190" s="1152"/>
      <c r="P190" s="1152"/>
      <c r="Q190" s="643"/>
      <c r="R190" s="644" t="s">
        <v>46</v>
      </c>
      <c r="S190" s="645">
        <f>SUM(S187:S188)</f>
        <v>0</v>
      </c>
      <c r="T190" s="645"/>
      <c r="U190" s="643"/>
      <c r="V190" s="644" t="s">
        <v>47</v>
      </c>
      <c r="W190" s="645">
        <f>SUM(W187:W188)</f>
        <v>0</v>
      </c>
      <c r="X190" s="645"/>
      <c r="Y190" s="643"/>
      <c r="Z190" s="644" t="s">
        <v>48</v>
      </c>
      <c r="AA190" s="645">
        <f>SUM(AA187:AA188)</f>
        <v>0</v>
      </c>
      <c r="AB190" s="645"/>
      <c r="AC190" s="643"/>
      <c r="AD190" s="644" t="s">
        <v>49</v>
      </c>
      <c r="AE190" s="645">
        <f>SUM(AE187:AE188)</f>
        <v>0</v>
      </c>
      <c r="AF190" s="645"/>
      <c r="AG190" s="643"/>
      <c r="AH190" s="644" t="s">
        <v>50</v>
      </c>
      <c r="AI190" s="645">
        <f>SUM(AI187:AI188)</f>
        <v>0</v>
      </c>
      <c r="AJ190" s="643"/>
      <c r="AK190" s="646">
        <f t="shared" ref="AK190" si="21">S190+W190+AA190+AE190+AI190</f>
        <v>0</v>
      </c>
      <c r="AL190" s="552"/>
      <c r="AN190" s="400"/>
      <c r="AO190" s="647">
        <f>'COST MATCH BUDGET'!AK192</f>
        <v>0</v>
      </c>
      <c r="AP190" s="400"/>
    </row>
    <row r="191" spans="1:43" ht="5.25" customHeight="1" x14ac:dyDescent="0.2">
      <c r="B191" s="537"/>
      <c r="C191" s="642"/>
      <c r="D191" s="547"/>
      <c r="E191" s="547"/>
      <c r="F191" s="547"/>
      <c r="G191" s="547"/>
      <c r="H191" s="547"/>
      <c r="I191" s="547"/>
      <c r="J191" s="547"/>
      <c r="K191" s="547"/>
      <c r="L191" s="547"/>
      <c r="M191" s="547"/>
      <c r="N191" s="547"/>
      <c r="O191" s="547"/>
      <c r="P191" s="547"/>
      <c r="S191" s="665"/>
      <c r="T191" s="438"/>
      <c r="W191" s="665"/>
      <c r="X191" s="438"/>
      <c r="AA191" s="665"/>
      <c r="AB191" s="438"/>
      <c r="AE191" s="665"/>
      <c r="AF191" s="438"/>
      <c r="AI191" s="665"/>
      <c r="AK191" s="438"/>
      <c r="AL191" s="438"/>
      <c r="AN191" s="400"/>
      <c r="AO191" s="526"/>
      <c r="AP191" s="400"/>
    </row>
    <row r="192" spans="1:43" ht="13.5" customHeight="1" x14ac:dyDescent="0.2">
      <c r="A192" s="537" t="s">
        <v>80</v>
      </c>
      <c r="B192" s="1160" t="s">
        <v>612</v>
      </c>
      <c r="C192" s="1160"/>
      <c r="D192" s="1160"/>
      <c r="E192" s="1160"/>
      <c r="F192" s="1160"/>
      <c r="G192" s="1160"/>
      <c r="H192" s="1160"/>
      <c r="I192" s="1160"/>
      <c r="J192" s="1160"/>
      <c r="K192" s="1160"/>
      <c r="L192" s="1160"/>
      <c r="M192" s="1160"/>
      <c r="N192" s="1160"/>
      <c r="O192" s="1160"/>
      <c r="P192" s="1160"/>
      <c r="Q192" s="1160"/>
      <c r="R192" s="1160"/>
      <c r="S192" s="1160"/>
      <c r="T192" s="1160"/>
      <c r="U192" s="1160"/>
      <c r="V192" s="1160"/>
      <c r="W192" s="1160"/>
      <c r="AN192" s="400"/>
      <c r="AO192" s="638"/>
      <c r="AP192" s="400"/>
    </row>
    <row r="193" spans="1:42" x14ac:dyDescent="0.2">
      <c r="A193" s="450"/>
      <c r="B193" s="450"/>
      <c r="C193" s="1166" t="s">
        <v>81</v>
      </c>
      <c r="D193" s="1166"/>
      <c r="E193" s="1166"/>
      <c r="F193" s="1166"/>
      <c r="G193" s="1166"/>
      <c r="H193" s="1166"/>
      <c r="I193" s="1166"/>
      <c r="J193" s="1166"/>
      <c r="K193" s="1166"/>
      <c r="L193" s="1166"/>
      <c r="M193" s="1166"/>
      <c r="N193" s="1166"/>
      <c r="O193" s="1166"/>
      <c r="P193" s="1166"/>
      <c r="Q193" s="440"/>
      <c r="R193" s="666"/>
      <c r="S193" s="441">
        <f>'SUBK(s) BUDGET(s)'!U93</f>
        <v>0</v>
      </c>
      <c r="T193" s="438"/>
      <c r="U193" s="443"/>
      <c r="V193" s="667"/>
      <c r="W193" s="444">
        <f>'SUBK(s) BUDGET(s)'!Y93</f>
        <v>0</v>
      </c>
      <c r="X193" s="438"/>
      <c r="Y193" s="446"/>
      <c r="Z193" s="668"/>
      <c r="AA193" s="447">
        <f>'SUBK(s) BUDGET(s)'!AC93</f>
        <v>0</v>
      </c>
      <c r="AB193" s="438"/>
      <c r="AC193" s="443"/>
      <c r="AD193" s="667"/>
      <c r="AE193" s="444">
        <f>'SUBK(s) BUDGET(s)'!AG93</f>
        <v>0</v>
      </c>
      <c r="AF193" s="438"/>
      <c r="AG193" s="440"/>
      <c r="AH193" s="666"/>
      <c r="AI193" s="441">
        <f>'SUBK(s) BUDGET(s)'!AK93</f>
        <v>0</v>
      </c>
      <c r="AK193" s="474">
        <f>S193+W193+AA193+AE193+AI193</f>
        <v>0</v>
      </c>
      <c r="AL193" s="669"/>
      <c r="AN193" s="400"/>
      <c r="AO193" s="448">
        <f>'COST MATCH BUDGET'!AK194</f>
        <v>0</v>
      </c>
      <c r="AP193" s="400"/>
    </row>
    <row r="194" spans="1:42" ht="6" customHeight="1" x14ac:dyDescent="0.2">
      <c r="A194" s="450"/>
      <c r="B194" s="450"/>
      <c r="C194" s="542"/>
      <c r="D194" s="542"/>
      <c r="E194" s="542"/>
      <c r="F194" s="542"/>
      <c r="G194" s="542"/>
      <c r="H194" s="542"/>
      <c r="I194" s="542"/>
      <c r="J194" s="542"/>
      <c r="K194" s="542"/>
      <c r="L194" s="542"/>
      <c r="M194" s="542"/>
      <c r="N194" s="542"/>
      <c r="O194" s="542"/>
      <c r="P194" s="542"/>
      <c r="R194" s="670"/>
      <c r="S194" s="438"/>
      <c r="T194" s="438"/>
      <c r="V194" s="670"/>
      <c r="W194" s="438"/>
      <c r="X194" s="438"/>
      <c r="Z194" s="670"/>
      <c r="AA194" s="438"/>
      <c r="AB194" s="438"/>
      <c r="AD194" s="670"/>
      <c r="AE194" s="438"/>
      <c r="AF194" s="438"/>
      <c r="AH194" s="670"/>
      <c r="AI194" s="438"/>
      <c r="AK194" s="438"/>
      <c r="AL194" s="438"/>
      <c r="AN194" s="400"/>
      <c r="AO194" s="535"/>
      <c r="AP194" s="400"/>
    </row>
    <row r="195" spans="1:42" x14ac:dyDescent="0.2">
      <c r="A195" s="450"/>
      <c r="B195" s="450"/>
      <c r="C195" s="1166" t="s">
        <v>82</v>
      </c>
      <c r="D195" s="1166"/>
      <c r="E195" s="1166"/>
      <c r="F195" s="1166"/>
      <c r="G195" s="1166"/>
      <c r="H195" s="1166"/>
      <c r="I195" s="1166"/>
      <c r="J195" s="1166"/>
      <c r="K195" s="1166"/>
      <c r="L195" s="1166"/>
      <c r="M195" s="1166"/>
      <c r="N195" s="1166"/>
      <c r="O195" s="1166"/>
      <c r="P195" s="1166"/>
      <c r="Q195" s="440"/>
      <c r="R195" s="666"/>
      <c r="S195" s="441">
        <f>'SUBK(s) BUDGET(s)'!U95</f>
        <v>0</v>
      </c>
      <c r="T195" s="438"/>
      <c r="U195" s="443"/>
      <c r="V195" s="667"/>
      <c r="W195" s="444">
        <f>'SUBK(s) BUDGET(s)'!Y95</f>
        <v>0</v>
      </c>
      <c r="X195" s="438"/>
      <c r="Y195" s="446"/>
      <c r="Z195" s="668"/>
      <c r="AA195" s="447">
        <f>'SUBK(s) BUDGET(s)'!AC95</f>
        <v>0</v>
      </c>
      <c r="AB195" s="438"/>
      <c r="AC195" s="443"/>
      <c r="AD195" s="667"/>
      <c r="AE195" s="444">
        <f>'SUBK(s) BUDGET(s)'!AG95</f>
        <v>0</v>
      </c>
      <c r="AF195" s="438"/>
      <c r="AG195" s="440"/>
      <c r="AH195" s="666"/>
      <c r="AI195" s="441">
        <f>'SUBK(s) BUDGET(s)'!AK95</f>
        <v>0</v>
      </c>
      <c r="AK195" s="474">
        <f>S195+W195+AA195+AE195+AI195</f>
        <v>0</v>
      </c>
      <c r="AL195" s="669"/>
      <c r="AN195" s="400"/>
      <c r="AO195" s="448">
        <f>'COST MATCH BUDGET'!AK194</f>
        <v>0</v>
      </c>
      <c r="AP195" s="400"/>
    </row>
    <row r="196" spans="1:42" ht="6" customHeight="1" x14ac:dyDescent="0.2">
      <c r="A196" s="450"/>
      <c r="B196" s="450"/>
      <c r="C196" s="542"/>
      <c r="D196" s="542"/>
      <c r="E196" s="542"/>
      <c r="F196" s="542"/>
      <c r="G196" s="542"/>
      <c r="H196" s="542"/>
      <c r="I196" s="542"/>
      <c r="J196" s="542"/>
      <c r="K196" s="542"/>
      <c r="L196" s="542"/>
      <c r="M196" s="542"/>
      <c r="N196" s="542"/>
      <c r="O196" s="542"/>
      <c r="P196" s="542"/>
      <c r="R196" s="670"/>
      <c r="S196" s="438"/>
      <c r="T196" s="438"/>
      <c r="V196" s="670"/>
      <c r="W196" s="438"/>
      <c r="X196" s="438"/>
      <c r="Z196" s="670"/>
      <c r="AA196" s="438"/>
      <c r="AB196" s="438"/>
      <c r="AD196" s="670"/>
      <c r="AE196" s="438"/>
      <c r="AF196" s="438"/>
      <c r="AH196" s="670"/>
      <c r="AI196" s="438"/>
      <c r="AK196" s="438"/>
      <c r="AL196" s="438"/>
      <c r="AN196" s="400"/>
      <c r="AO196" s="535"/>
      <c r="AP196" s="400"/>
    </row>
    <row r="197" spans="1:42" x14ac:dyDescent="0.2">
      <c r="A197" s="450"/>
      <c r="B197" s="450"/>
      <c r="C197" s="1166" t="s">
        <v>83</v>
      </c>
      <c r="D197" s="1166"/>
      <c r="E197" s="1166"/>
      <c r="F197" s="1166"/>
      <c r="G197" s="1166"/>
      <c r="H197" s="1166"/>
      <c r="I197" s="1166"/>
      <c r="J197" s="1166"/>
      <c r="K197" s="1166"/>
      <c r="L197" s="1166"/>
      <c r="M197" s="1166"/>
      <c r="N197" s="1166"/>
      <c r="O197" s="1166"/>
      <c r="P197" s="1166"/>
      <c r="Q197" s="440"/>
      <c r="R197" s="666"/>
      <c r="S197" s="441">
        <f>'SUBK(s) BUDGET(s)'!U97</f>
        <v>0</v>
      </c>
      <c r="T197" s="438"/>
      <c r="U197" s="443"/>
      <c r="V197" s="667"/>
      <c r="W197" s="444">
        <f>'SUBK(s) BUDGET(s)'!Y97</f>
        <v>0</v>
      </c>
      <c r="X197" s="438"/>
      <c r="Y197" s="446"/>
      <c r="Z197" s="668"/>
      <c r="AA197" s="447">
        <f>'SUBK(s) BUDGET(s)'!AC97</f>
        <v>0</v>
      </c>
      <c r="AB197" s="438"/>
      <c r="AC197" s="443"/>
      <c r="AD197" s="667"/>
      <c r="AE197" s="444">
        <f>'SUBK(s) BUDGET(s)'!AG97</f>
        <v>0</v>
      </c>
      <c r="AF197" s="438"/>
      <c r="AG197" s="440"/>
      <c r="AH197" s="666"/>
      <c r="AI197" s="441">
        <f>'SUBK(s) BUDGET(s)'!AK97</f>
        <v>0</v>
      </c>
      <c r="AK197" s="474">
        <f>S197+W197+AA197+AE197+AI197</f>
        <v>0</v>
      </c>
      <c r="AL197" s="438"/>
      <c r="AN197" s="400"/>
      <c r="AO197" s="448">
        <f>'COST MATCH BUDGET'!AK198</f>
        <v>0</v>
      </c>
      <c r="AP197" s="400"/>
    </row>
    <row r="198" spans="1:42" ht="6" customHeight="1" x14ac:dyDescent="0.2">
      <c r="A198" s="450"/>
      <c r="B198" s="450"/>
      <c r="C198" s="542"/>
      <c r="D198" s="542"/>
      <c r="E198" s="542"/>
      <c r="F198" s="542"/>
      <c r="G198" s="542"/>
      <c r="H198" s="542"/>
      <c r="I198" s="542"/>
      <c r="J198" s="542"/>
      <c r="K198" s="542"/>
      <c r="L198" s="542"/>
      <c r="M198" s="542"/>
      <c r="N198" s="542"/>
      <c r="O198" s="542"/>
      <c r="P198" s="542"/>
      <c r="Q198" s="450"/>
      <c r="R198" s="670"/>
      <c r="S198" s="552"/>
      <c r="T198" s="552"/>
      <c r="U198" s="450"/>
      <c r="V198" s="670"/>
      <c r="W198" s="552"/>
      <c r="X198" s="552"/>
      <c r="Y198" s="450"/>
      <c r="Z198" s="670"/>
      <c r="AA198" s="552"/>
      <c r="AB198" s="552"/>
      <c r="AC198" s="450"/>
      <c r="AD198" s="670"/>
      <c r="AE198" s="552"/>
      <c r="AF198" s="552"/>
      <c r="AG198" s="450"/>
      <c r="AH198" s="670"/>
      <c r="AI198" s="552"/>
      <c r="AJ198" s="450"/>
      <c r="AK198" s="552"/>
      <c r="AL198" s="552"/>
      <c r="AN198" s="400"/>
      <c r="AO198" s="671"/>
      <c r="AP198" s="400"/>
    </row>
    <row r="199" spans="1:42" x14ac:dyDescent="0.2">
      <c r="B199" s="588"/>
      <c r="C199" s="1151" t="s">
        <v>84</v>
      </c>
      <c r="D199" s="1152"/>
      <c r="E199" s="1152"/>
      <c r="F199" s="1152"/>
      <c r="G199" s="1152"/>
      <c r="H199" s="1152"/>
      <c r="I199" s="1152"/>
      <c r="J199" s="1152"/>
      <c r="K199" s="1152"/>
      <c r="L199" s="1152"/>
      <c r="M199" s="1152"/>
      <c r="N199" s="1152"/>
      <c r="O199" s="1152"/>
      <c r="P199" s="1152"/>
      <c r="Q199" s="643"/>
      <c r="R199" s="644" t="s">
        <v>46</v>
      </c>
      <c r="S199" s="645">
        <f>'SUBK(s) BUDGET(s)'!U99</f>
        <v>0</v>
      </c>
      <c r="T199" s="645"/>
      <c r="U199" s="643"/>
      <c r="V199" s="644" t="s">
        <v>47</v>
      </c>
      <c r="W199" s="645">
        <f>'SUBK(s) BUDGET(s)'!Y99</f>
        <v>0</v>
      </c>
      <c r="X199" s="645"/>
      <c r="Y199" s="643"/>
      <c r="Z199" s="644" t="s">
        <v>48</v>
      </c>
      <c r="AA199" s="645">
        <f>'SUBK(s) BUDGET(s)'!AC99</f>
        <v>0</v>
      </c>
      <c r="AB199" s="645"/>
      <c r="AC199" s="643"/>
      <c r="AD199" s="644" t="s">
        <v>49</v>
      </c>
      <c r="AE199" s="645">
        <f>'SUBK(s) BUDGET(s)'!AG99</f>
        <v>0</v>
      </c>
      <c r="AF199" s="645"/>
      <c r="AG199" s="643"/>
      <c r="AH199" s="644" t="s">
        <v>50</v>
      </c>
      <c r="AI199" s="645">
        <f>'SUBK(s) BUDGET(s)'!AK99</f>
        <v>0</v>
      </c>
      <c r="AJ199" s="643"/>
      <c r="AK199" s="646">
        <f>S199+W199+AA199+AE199+AI199</f>
        <v>0</v>
      </c>
      <c r="AL199" s="552"/>
      <c r="AN199" s="400"/>
      <c r="AO199" s="647">
        <f>'COST MATCH BUDGET'!AK199</f>
        <v>0</v>
      </c>
      <c r="AP199" s="400"/>
    </row>
    <row r="200" spans="1:42" ht="6" customHeight="1" x14ac:dyDescent="0.2">
      <c r="A200" s="450"/>
      <c r="B200" s="450"/>
      <c r="C200" s="672"/>
      <c r="D200" s="672"/>
      <c r="E200" s="672"/>
      <c r="F200" s="672"/>
      <c r="G200" s="672"/>
      <c r="H200" s="672"/>
      <c r="I200" s="672"/>
      <c r="J200" s="672"/>
      <c r="K200" s="672"/>
      <c r="L200" s="672"/>
      <c r="M200" s="672"/>
      <c r="N200" s="672"/>
      <c r="O200" s="672"/>
      <c r="P200" s="672"/>
      <c r="Q200" s="450"/>
      <c r="R200" s="670"/>
      <c r="S200" s="552"/>
      <c r="T200" s="552"/>
      <c r="U200" s="450"/>
      <c r="V200" s="670"/>
      <c r="W200" s="552"/>
      <c r="X200" s="552"/>
      <c r="Y200" s="450"/>
      <c r="Z200" s="670"/>
      <c r="AA200" s="552"/>
      <c r="AB200" s="552"/>
      <c r="AC200" s="450"/>
      <c r="AD200" s="670"/>
      <c r="AE200" s="552"/>
      <c r="AF200" s="552"/>
      <c r="AG200" s="450"/>
      <c r="AH200" s="670"/>
      <c r="AI200" s="552"/>
      <c r="AJ200" s="450"/>
      <c r="AK200" s="552"/>
      <c r="AL200" s="552"/>
      <c r="AN200" s="400"/>
      <c r="AO200" s="671"/>
      <c r="AP200" s="400"/>
    </row>
    <row r="201" spans="1:42" s="416" customFormat="1" ht="12.75" customHeight="1" x14ac:dyDescent="0.2">
      <c r="A201" s="657" t="s">
        <v>85</v>
      </c>
      <c r="B201" s="1165" t="s">
        <v>606</v>
      </c>
      <c r="C201" s="1165"/>
      <c r="D201" s="1165"/>
      <c r="E201" s="1165"/>
      <c r="F201" s="1165"/>
      <c r="G201" s="1165"/>
      <c r="H201" s="1165"/>
      <c r="I201" s="1165"/>
      <c r="J201" s="1165"/>
      <c r="K201" s="1165"/>
      <c r="L201" s="1165"/>
      <c r="M201" s="1165"/>
      <c r="N201" s="1165"/>
      <c r="O201" s="1165"/>
      <c r="P201" s="1165"/>
      <c r="Q201" s="1165"/>
      <c r="R201" s="1165"/>
      <c r="S201" s="1165"/>
      <c r="T201" s="673"/>
      <c r="U201" s="673"/>
      <c r="V201" s="673"/>
      <c r="W201" s="673"/>
      <c r="X201" s="673"/>
      <c r="Y201" s="673"/>
      <c r="Z201" s="673"/>
      <c r="AA201" s="673"/>
      <c r="AB201" s="673"/>
      <c r="AC201" s="673"/>
      <c r="AD201" s="673"/>
      <c r="AE201" s="673"/>
      <c r="AF201" s="673"/>
      <c r="AG201" s="673"/>
      <c r="AH201" s="673"/>
      <c r="AI201" s="673"/>
      <c r="AJ201" s="673"/>
      <c r="AK201" s="673"/>
      <c r="AL201" s="673"/>
      <c r="AN201" s="422"/>
      <c r="AO201" s="674"/>
      <c r="AP201" s="422"/>
    </row>
    <row r="202" spans="1:42" s="416" customFormat="1" ht="5.25" customHeight="1" x14ac:dyDescent="0.2">
      <c r="B202" s="657"/>
      <c r="C202" s="675"/>
      <c r="D202" s="675"/>
      <c r="E202" s="675"/>
      <c r="F202" s="675"/>
      <c r="G202" s="675"/>
      <c r="H202" s="675"/>
      <c r="I202" s="675"/>
      <c r="J202" s="675"/>
      <c r="K202" s="675"/>
      <c r="L202" s="675"/>
      <c r="M202" s="675"/>
      <c r="N202" s="675"/>
      <c r="O202" s="675"/>
      <c r="P202" s="673"/>
      <c r="Q202" s="673"/>
      <c r="R202" s="673"/>
      <c r="S202" s="673"/>
      <c r="T202" s="673"/>
      <c r="U202" s="673"/>
      <c r="V202" s="673"/>
      <c r="W202" s="673"/>
      <c r="X202" s="673"/>
      <c r="Y202" s="673"/>
      <c r="Z202" s="673"/>
      <c r="AA202" s="673"/>
      <c r="AB202" s="673"/>
      <c r="AC202" s="673"/>
      <c r="AD202" s="673"/>
      <c r="AE202" s="673"/>
      <c r="AF202" s="673"/>
      <c r="AG202" s="673"/>
      <c r="AH202" s="673"/>
      <c r="AI202" s="673"/>
      <c r="AJ202" s="673"/>
      <c r="AK202" s="673"/>
      <c r="AL202" s="673"/>
      <c r="AN202" s="422"/>
      <c r="AO202" s="674"/>
      <c r="AP202" s="422"/>
    </row>
    <row r="203" spans="1:42" s="416" customFormat="1" ht="15.75" customHeight="1" x14ac:dyDescent="0.2">
      <c r="B203" s="537" t="s">
        <v>24</v>
      </c>
      <c r="C203" s="1159"/>
      <c r="D203" s="1159"/>
      <c r="E203" s="1159"/>
      <c r="F203" s="1159"/>
      <c r="G203" s="1159"/>
      <c r="H203" s="1159"/>
      <c r="I203" s="1159"/>
      <c r="J203" s="1159"/>
      <c r="K203" s="1159"/>
      <c r="L203" s="1159"/>
      <c r="M203" s="1159"/>
      <c r="N203" s="1159"/>
      <c r="O203" s="1159"/>
      <c r="Q203" s="654"/>
      <c r="R203" s="654"/>
      <c r="S203" s="648">
        <v>0</v>
      </c>
      <c r="T203" s="649"/>
      <c r="U203" s="650"/>
      <c r="V203" s="650"/>
      <c r="W203" s="651">
        <v>0</v>
      </c>
      <c r="X203" s="649"/>
      <c r="Y203" s="652"/>
      <c r="Z203" s="652"/>
      <c r="AA203" s="653">
        <v>0</v>
      </c>
      <c r="AB203" s="649"/>
      <c r="AC203" s="650"/>
      <c r="AD203" s="650"/>
      <c r="AE203" s="651">
        <v>0</v>
      </c>
      <c r="AF203" s="649"/>
      <c r="AG203" s="654"/>
      <c r="AH203" s="654"/>
      <c r="AI203" s="648">
        <v>0</v>
      </c>
      <c r="AK203" s="655">
        <f t="shared" ref="AK203:AK211" si="22">S203+W203+AA203+AE203+AI203</f>
        <v>0</v>
      </c>
      <c r="AL203" s="649"/>
      <c r="AN203" s="422"/>
      <c r="AO203" s="656">
        <f>'COST MATCH BUDGET'!AK204</f>
        <v>0</v>
      </c>
      <c r="AP203" s="422"/>
    </row>
    <row r="204" spans="1:42" s="416" customFormat="1" ht="15.75" customHeight="1" x14ac:dyDescent="0.2">
      <c r="B204" s="537" t="s">
        <v>26</v>
      </c>
      <c r="C204" s="1159"/>
      <c r="D204" s="1159"/>
      <c r="E204" s="1159"/>
      <c r="F204" s="1159"/>
      <c r="G204" s="1159"/>
      <c r="H204" s="1159"/>
      <c r="I204" s="1159"/>
      <c r="J204" s="1159"/>
      <c r="K204" s="1159"/>
      <c r="L204" s="1159"/>
      <c r="M204" s="1159"/>
      <c r="N204" s="1159"/>
      <c r="O204" s="1159"/>
      <c r="Q204" s="654"/>
      <c r="R204" s="654"/>
      <c r="S204" s="648">
        <v>0</v>
      </c>
      <c r="T204" s="649"/>
      <c r="U204" s="650"/>
      <c r="V204" s="650"/>
      <c r="W204" s="651">
        <v>0</v>
      </c>
      <c r="X204" s="649"/>
      <c r="Y204" s="652"/>
      <c r="Z204" s="652"/>
      <c r="AA204" s="653">
        <v>0</v>
      </c>
      <c r="AB204" s="649"/>
      <c r="AC204" s="650"/>
      <c r="AD204" s="650"/>
      <c r="AE204" s="651">
        <v>0</v>
      </c>
      <c r="AF204" s="649"/>
      <c r="AG204" s="654"/>
      <c r="AH204" s="654"/>
      <c r="AI204" s="648">
        <v>0</v>
      </c>
      <c r="AK204" s="655">
        <f t="shared" si="22"/>
        <v>0</v>
      </c>
      <c r="AL204" s="649"/>
      <c r="AN204" s="422"/>
      <c r="AO204" s="656">
        <f>'COST MATCH BUDGET'!AK205</f>
        <v>0</v>
      </c>
      <c r="AP204" s="422"/>
    </row>
    <row r="205" spans="1:42" s="416" customFormat="1" ht="15.75" customHeight="1" x14ac:dyDescent="0.2">
      <c r="B205" s="537" t="s">
        <v>27</v>
      </c>
      <c r="C205" s="1159"/>
      <c r="D205" s="1159"/>
      <c r="E205" s="1159"/>
      <c r="F205" s="1159"/>
      <c r="G205" s="1159"/>
      <c r="H205" s="1159"/>
      <c r="I205" s="1159"/>
      <c r="J205" s="1159"/>
      <c r="K205" s="1159"/>
      <c r="L205" s="1159"/>
      <c r="M205" s="1159"/>
      <c r="N205" s="1159"/>
      <c r="O205" s="1159"/>
      <c r="Q205" s="654"/>
      <c r="R205" s="654"/>
      <c r="S205" s="648">
        <v>0</v>
      </c>
      <c r="T205" s="649"/>
      <c r="U205" s="650"/>
      <c r="V205" s="650"/>
      <c r="W205" s="651">
        <v>0</v>
      </c>
      <c r="X205" s="649"/>
      <c r="Y205" s="652"/>
      <c r="Z205" s="652"/>
      <c r="AA205" s="653">
        <v>0</v>
      </c>
      <c r="AB205" s="649"/>
      <c r="AC205" s="650"/>
      <c r="AD205" s="650"/>
      <c r="AE205" s="651">
        <v>0</v>
      </c>
      <c r="AF205" s="649"/>
      <c r="AG205" s="654"/>
      <c r="AH205" s="654"/>
      <c r="AI205" s="648">
        <v>0</v>
      </c>
      <c r="AK205" s="655">
        <f t="shared" si="22"/>
        <v>0</v>
      </c>
      <c r="AL205" s="649"/>
      <c r="AN205" s="422"/>
      <c r="AO205" s="656">
        <f>'COST MATCH BUDGET'!AK206</f>
        <v>0</v>
      </c>
      <c r="AP205" s="422"/>
    </row>
    <row r="206" spans="1:42" s="416" customFormat="1" ht="15.75" customHeight="1" x14ac:dyDescent="0.2">
      <c r="B206" s="537" t="s">
        <v>28</v>
      </c>
      <c r="C206" s="1159"/>
      <c r="D206" s="1159"/>
      <c r="E206" s="1159"/>
      <c r="F206" s="1159"/>
      <c r="G206" s="1159"/>
      <c r="H206" s="1159"/>
      <c r="I206" s="1159"/>
      <c r="J206" s="1159"/>
      <c r="K206" s="1159"/>
      <c r="L206" s="1159"/>
      <c r="M206" s="1159"/>
      <c r="N206" s="1159"/>
      <c r="O206" s="1159"/>
      <c r="Q206" s="654"/>
      <c r="R206" s="654"/>
      <c r="S206" s="648">
        <v>0</v>
      </c>
      <c r="T206" s="649"/>
      <c r="U206" s="650"/>
      <c r="V206" s="650"/>
      <c r="W206" s="651">
        <v>0</v>
      </c>
      <c r="X206" s="649"/>
      <c r="Y206" s="652"/>
      <c r="Z206" s="652"/>
      <c r="AA206" s="653">
        <v>0</v>
      </c>
      <c r="AB206" s="649"/>
      <c r="AC206" s="650"/>
      <c r="AD206" s="650"/>
      <c r="AE206" s="651">
        <v>0</v>
      </c>
      <c r="AF206" s="649"/>
      <c r="AG206" s="654"/>
      <c r="AH206" s="654"/>
      <c r="AI206" s="648">
        <v>0</v>
      </c>
      <c r="AK206" s="655">
        <f t="shared" si="22"/>
        <v>0</v>
      </c>
      <c r="AL206" s="649"/>
      <c r="AN206" s="422"/>
      <c r="AO206" s="656">
        <f>'COST MATCH BUDGET'!AK207</f>
        <v>0</v>
      </c>
      <c r="AP206" s="422"/>
    </row>
    <row r="207" spans="1:42" ht="14.25" customHeight="1" x14ac:dyDescent="0.2">
      <c r="B207" s="537" t="s">
        <v>32</v>
      </c>
      <c r="C207" s="1159"/>
      <c r="D207" s="1159"/>
      <c r="E207" s="1159"/>
      <c r="F207" s="1159"/>
      <c r="G207" s="1159"/>
      <c r="H207" s="1159"/>
      <c r="I207" s="1159"/>
      <c r="J207" s="1159"/>
      <c r="K207" s="1159"/>
      <c r="L207" s="1159"/>
      <c r="M207" s="1159"/>
      <c r="N207" s="1159"/>
      <c r="O207" s="1159"/>
      <c r="Q207" s="440"/>
      <c r="R207" s="440"/>
      <c r="S207" s="648">
        <v>0</v>
      </c>
      <c r="T207" s="649"/>
      <c r="U207" s="650"/>
      <c r="V207" s="650"/>
      <c r="W207" s="651">
        <v>0</v>
      </c>
      <c r="X207" s="649"/>
      <c r="Y207" s="652"/>
      <c r="Z207" s="652"/>
      <c r="AA207" s="653">
        <v>0</v>
      </c>
      <c r="AB207" s="649"/>
      <c r="AC207" s="650"/>
      <c r="AD207" s="650"/>
      <c r="AE207" s="651">
        <v>0</v>
      </c>
      <c r="AF207" s="649"/>
      <c r="AG207" s="654"/>
      <c r="AH207" s="654"/>
      <c r="AI207" s="648">
        <v>0</v>
      </c>
      <c r="AJ207" s="416"/>
      <c r="AK207" s="655">
        <f t="shared" si="22"/>
        <v>0</v>
      </c>
      <c r="AL207" s="649"/>
      <c r="AN207" s="400"/>
      <c r="AO207" s="656">
        <f>'COST MATCH BUDGET'!AK208</f>
        <v>0</v>
      </c>
      <c r="AP207" s="400"/>
    </row>
    <row r="208" spans="1:42" x14ac:dyDescent="0.2">
      <c r="B208" s="537" t="s">
        <v>33</v>
      </c>
      <c r="C208" s="1159"/>
      <c r="D208" s="1159"/>
      <c r="E208" s="1159"/>
      <c r="F208" s="1159"/>
      <c r="G208" s="1159"/>
      <c r="H208" s="1159"/>
      <c r="I208" s="1159"/>
      <c r="J208" s="1159"/>
      <c r="K208" s="1159"/>
      <c r="L208" s="1159"/>
      <c r="M208" s="1159"/>
      <c r="N208" s="1159"/>
      <c r="O208" s="1159"/>
      <c r="Q208" s="440"/>
      <c r="R208" s="440"/>
      <c r="S208" s="648">
        <v>0</v>
      </c>
      <c r="T208" s="649"/>
      <c r="U208" s="650"/>
      <c r="V208" s="650"/>
      <c r="W208" s="651">
        <v>0</v>
      </c>
      <c r="X208" s="649"/>
      <c r="Y208" s="652"/>
      <c r="Z208" s="652"/>
      <c r="AA208" s="653">
        <v>0</v>
      </c>
      <c r="AB208" s="649"/>
      <c r="AC208" s="650"/>
      <c r="AD208" s="650"/>
      <c r="AE208" s="651">
        <v>0</v>
      </c>
      <c r="AF208" s="649"/>
      <c r="AG208" s="654"/>
      <c r="AH208" s="654"/>
      <c r="AI208" s="648">
        <v>0</v>
      </c>
      <c r="AJ208" s="416"/>
      <c r="AK208" s="655">
        <f t="shared" si="22"/>
        <v>0</v>
      </c>
      <c r="AL208" s="649"/>
      <c r="AN208" s="400"/>
      <c r="AO208" s="656">
        <f>'COST MATCH BUDGET'!AK209</f>
        <v>0</v>
      </c>
      <c r="AP208" s="400"/>
    </row>
    <row r="209" spans="1:42" ht="12.75" customHeight="1" x14ac:dyDescent="0.2">
      <c r="B209" s="537" t="s">
        <v>86</v>
      </c>
      <c r="C209" s="1159"/>
      <c r="D209" s="1159"/>
      <c r="E209" s="1159"/>
      <c r="F209" s="1159"/>
      <c r="G209" s="1159"/>
      <c r="H209" s="1159"/>
      <c r="I209" s="1159"/>
      <c r="J209" s="1159"/>
      <c r="K209" s="1159"/>
      <c r="L209" s="1159"/>
      <c r="M209" s="1159"/>
      <c r="N209" s="1159"/>
      <c r="O209" s="1159"/>
      <c r="Q209" s="440"/>
      <c r="R209" s="440"/>
      <c r="S209" s="648">
        <v>0</v>
      </c>
      <c r="T209" s="649"/>
      <c r="U209" s="650"/>
      <c r="V209" s="650"/>
      <c r="W209" s="651">
        <v>0</v>
      </c>
      <c r="X209" s="649"/>
      <c r="Y209" s="652"/>
      <c r="Z209" s="652"/>
      <c r="AA209" s="653">
        <v>0</v>
      </c>
      <c r="AB209" s="649"/>
      <c r="AC209" s="650"/>
      <c r="AD209" s="650"/>
      <c r="AE209" s="651">
        <v>0</v>
      </c>
      <c r="AF209" s="649"/>
      <c r="AG209" s="654"/>
      <c r="AH209" s="654"/>
      <c r="AI209" s="648">
        <v>0</v>
      </c>
      <c r="AJ209" s="416"/>
      <c r="AK209" s="655">
        <f t="shared" si="22"/>
        <v>0</v>
      </c>
      <c r="AL209" s="649"/>
      <c r="AN209" s="400"/>
      <c r="AO209" s="656">
        <f>'COST MATCH BUDGET'!AK210</f>
        <v>0</v>
      </c>
      <c r="AP209" s="400"/>
    </row>
    <row r="210" spans="1:42" s="450" customFormat="1" ht="4.5" customHeight="1" x14ac:dyDescent="0.2">
      <c r="A210" s="588"/>
      <c r="B210" s="588"/>
      <c r="Q210" s="396"/>
      <c r="S210" s="438"/>
      <c r="T210" s="552"/>
      <c r="U210" s="396"/>
      <c r="W210" s="438"/>
      <c r="X210" s="552"/>
      <c r="Y210" s="396"/>
      <c r="AA210" s="438"/>
      <c r="AB210" s="552"/>
      <c r="AC210" s="396"/>
      <c r="AE210" s="438"/>
      <c r="AF210" s="552"/>
      <c r="AG210" s="396"/>
      <c r="AI210" s="438"/>
      <c r="AK210" s="438"/>
      <c r="AL210" s="438"/>
      <c r="AN210" s="586"/>
      <c r="AO210" s="671"/>
      <c r="AP210" s="586"/>
    </row>
    <row r="211" spans="1:42" x14ac:dyDescent="0.2">
      <c r="B211" s="588"/>
      <c r="C211" s="1151" t="s">
        <v>586</v>
      </c>
      <c r="D211" s="1152"/>
      <c r="E211" s="1152"/>
      <c r="F211" s="1152"/>
      <c r="G211" s="1152"/>
      <c r="H211" s="1152"/>
      <c r="I211" s="1152"/>
      <c r="J211" s="1152"/>
      <c r="K211" s="1152"/>
      <c r="L211" s="1152"/>
      <c r="M211" s="1152"/>
      <c r="N211" s="1152"/>
      <c r="O211" s="1152"/>
      <c r="P211" s="1152"/>
      <c r="Q211" s="643"/>
      <c r="R211" s="644" t="s">
        <v>46</v>
      </c>
      <c r="S211" s="645">
        <f>SUM(S203:S209)</f>
        <v>0</v>
      </c>
      <c r="T211" s="645"/>
      <c r="U211" s="643"/>
      <c r="V211" s="644" t="s">
        <v>47</v>
      </c>
      <c r="W211" s="645">
        <f>SUM(W203:W209)</f>
        <v>0</v>
      </c>
      <c r="X211" s="645"/>
      <c r="Y211" s="643"/>
      <c r="Z211" s="644" t="s">
        <v>48</v>
      </c>
      <c r="AA211" s="645">
        <f>SUM(AA203:AA209)</f>
        <v>0</v>
      </c>
      <c r="AB211" s="645"/>
      <c r="AC211" s="643"/>
      <c r="AD211" s="644" t="s">
        <v>49</v>
      </c>
      <c r="AE211" s="645">
        <f>SUM(AE203:AE209)</f>
        <v>0</v>
      </c>
      <c r="AF211" s="645"/>
      <c r="AG211" s="643"/>
      <c r="AH211" s="644" t="s">
        <v>50</v>
      </c>
      <c r="AI211" s="645">
        <f>SUM(AI203:AI209)</f>
        <v>0</v>
      </c>
      <c r="AJ211" s="643"/>
      <c r="AK211" s="646">
        <f t="shared" si="22"/>
        <v>0</v>
      </c>
      <c r="AL211" s="552"/>
      <c r="AN211" s="400"/>
      <c r="AO211" s="647">
        <f>'COST MATCH BUDGET'!AK212</f>
        <v>0</v>
      </c>
      <c r="AP211" s="400"/>
    </row>
    <row r="212" spans="1:42" ht="5.25" customHeight="1" x14ac:dyDescent="0.2">
      <c r="B212" s="588"/>
      <c r="D212" s="403"/>
      <c r="E212" s="403"/>
      <c r="F212" s="403"/>
      <c r="G212" s="403"/>
      <c r="H212" s="403"/>
      <c r="I212" s="403"/>
      <c r="J212" s="403"/>
      <c r="K212" s="403"/>
      <c r="L212" s="403"/>
      <c r="M212" s="403"/>
      <c r="N212" s="403"/>
      <c r="O212" s="403"/>
      <c r="S212" s="438"/>
      <c r="T212" s="438"/>
      <c r="W212" s="438"/>
      <c r="X212" s="438"/>
      <c r="AA212" s="438"/>
      <c r="AB212" s="438"/>
      <c r="AE212" s="438"/>
      <c r="AF212" s="438"/>
      <c r="AI212" s="438"/>
      <c r="AK212" s="438"/>
      <c r="AL212" s="438"/>
      <c r="AN212" s="400"/>
      <c r="AO212" s="453"/>
      <c r="AP212" s="400"/>
    </row>
    <row r="213" spans="1:42" x14ac:dyDescent="0.2">
      <c r="A213" s="657" t="s">
        <v>87</v>
      </c>
      <c r="B213" s="1214" t="s">
        <v>614</v>
      </c>
      <c r="C213" s="1214"/>
      <c r="D213" s="1214"/>
      <c r="E213" s="1214"/>
      <c r="F213" s="1214"/>
      <c r="G213" s="1214"/>
      <c r="H213" s="1214"/>
      <c r="I213" s="1214"/>
      <c r="J213" s="1214"/>
      <c r="K213" s="1214"/>
      <c r="L213" s="1214"/>
      <c r="M213" s="1214"/>
      <c r="N213" s="1214"/>
      <c r="O213" s="1214"/>
      <c r="P213" s="1214"/>
      <c r="Q213" s="1214"/>
      <c r="R213" s="1214"/>
      <c r="S213" s="1214"/>
      <c r="T213" s="1214"/>
      <c r="U213" s="1214"/>
      <c r="V213" s="1214"/>
      <c r="W213" s="451"/>
      <c r="X213" s="451"/>
      <c r="Y213" s="451"/>
      <c r="Z213" s="451"/>
      <c r="AA213" s="451"/>
      <c r="AB213" s="451"/>
      <c r="AC213" s="451"/>
      <c r="AD213" s="451"/>
      <c r="AE213" s="451"/>
      <c r="AF213" s="451"/>
      <c r="AG213" s="451"/>
      <c r="AH213" s="451"/>
      <c r="AI213" s="451"/>
      <c r="AJ213" s="451"/>
      <c r="AK213" s="451"/>
      <c r="AL213" s="451"/>
      <c r="AN213" s="400"/>
      <c r="AO213" s="676"/>
      <c r="AP213" s="400"/>
    </row>
    <row r="214" spans="1:42" ht="6" customHeight="1" x14ac:dyDescent="0.2">
      <c r="A214" s="657"/>
      <c r="B214" s="657"/>
      <c r="C214" s="432"/>
      <c r="D214" s="432"/>
      <c r="E214" s="432"/>
      <c r="F214" s="432"/>
      <c r="G214" s="432"/>
      <c r="H214" s="432"/>
      <c r="I214" s="432"/>
      <c r="J214" s="432"/>
      <c r="K214" s="432"/>
      <c r="L214" s="432"/>
      <c r="M214" s="432"/>
      <c r="N214" s="432"/>
      <c r="O214" s="432"/>
      <c r="P214" s="432"/>
      <c r="Q214" s="432"/>
      <c r="R214" s="432"/>
      <c r="S214" s="432"/>
      <c r="T214" s="432"/>
      <c r="U214" s="432"/>
      <c r="V214" s="432"/>
      <c r="W214" s="432"/>
      <c r="X214" s="432"/>
      <c r="Y214" s="432"/>
      <c r="Z214" s="432"/>
      <c r="AA214" s="432"/>
      <c r="AB214" s="432"/>
      <c r="AC214" s="432"/>
      <c r="AD214" s="432"/>
      <c r="AE214" s="432"/>
      <c r="AF214" s="432"/>
      <c r="AG214" s="432"/>
      <c r="AH214" s="432"/>
      <c r="AI214" s="432"/>
      <c r="AJ214" s="432"/>
      <c r="AK214" s="432"/>
      <c r="AL214" s="432"/>
      <c r="AN214" s="400"/>
      <c r="AO214" s="677"/>
      <c r="AP214" s="400"/>
    </row>
    <row r="215" spans="1:42" ht="12.75" customHeight="1" x14ac:dyDescent="0.2">
      <c r="A215" s="657"/>
      <c r="B215" s="1213" t="s">
        <v>654</v>
      </c>
      <c r="C215" s="1213"/>
      <c r="D215" s="1213"/>
      <c r="E215" s="1213"/>
      <c r="F215" s="1213"/>
      <c r="G215" s="1213"/>
      <c r="H215" s="1213"/>
      <c r="I215" s="1213"/>
      <c r="J215" s="1213"/>
      <c r="K215" s="1213"/>
      <c r="L215" s="1213"/>
      <c r="M215" s="1213"/>
      <c r="N215" s="1213"/>
      <c r="O215" s="1213"/>
      <c r="S215" s="438"/>
      <c r="T215" s="438"/>
      <c r="W215" s="438"/>
      <c r="X215" s="438"/>
      <c r="AA215" s="438"/>
      <c r="AB215" s="438"/>
      <c r="AE215" s="438"/>
      <c r="AF215" s="438"/>
      <c r="AI215" s="438"/>
      <c r="AK215" s="438"/>
      <c r="AL215" s="438"/>
      <c r="AN215" s="400"/>
      <c r="AO215" s="453"/>
      <c r="AP215" s="400"/>
    </row>
    <row r="216" spans="1:42" x14ac:dyDescent="0.2">
      <c r="A216" s="588"/>
      <c r="B216" s="537" t="s">
        <v>24</v>
      </c>
      <c r="C216" s="1163"/>
      <c r="D216" s="1163"/>
      <c r="E216" s="1163"/>
      <c r="F216" s="1163"/>
      <c r="G216" s="1163"/>
      <c r="H216" s="1163"/>
      <c r="I216" s="1163"/>
      <c r="J216" s="1163"/>
      <c r="K216" s="1163"/>
      <c r="L216" s="1163"/>
      <c r="M216" s="1163"/>
      <c r="N216" s="1163"/>
      <c r="O216" s="1163"/>
      <c r="Q216" s="440"/>
      <c r="R216" s="440"/>
      <c r="S216" s="441">
        <v>0</v>
      </c>
      <c r="T216" s="438"/>
      <c r="U216" s="443"/>
      <c r="V216" s="443"/>
      <c r="W216" s="444">
        <v>0</v>
      </c>
      <c r="X216" s="438"/>
      <c r="Y216" s="446"/>
      <c r="Z216" s="446"/>
      <c r="AA216" s="447">
        <v>0</v>
      </c>
      <c r="AB216" s="438"/>
      <c r="AC216" s="443"/>
      <c r="AD216" s="443"/>
      <c r="AE216" s="444">
        <v>0</v>
      </c>
      <c r="AF216" s="438"/>
      <c r="AG216" s="440"/>
      <c r="AH216" s="440"/>
      <c r="AI216" s="441">
        <v>0</v>
      </c>
      <c r="AK216" s="448">
        <f t="shared" ref="AK216:AK222" si="23">S216+W216+AA216+AE216+AI216</f>
        <v>0</v>
      </c>
      <c r="AL216" s="438"/>
      <c r="AN216" s="400"/>
      <c r="AO216" s="449">
        <f>'COST MATCH BUDGET'!AK217</f>
        <v>0</v>
      </c>
      <c r="AP216" s="400"/>
    </row>
    <row r="217" spans="1:42" x14ac:dyDescent="0.2">
      <c r="A217" s="588"/>
      <c r="B217" s="537" t="s">
        <v>26</v>
      </c>
      <c r="C217" s="1163"/>
      <c r="D217" s="1163"/>
      <c r="E217" s="1163"/>
      <c r="F217" s="1163"/>
      <c r="G217" s="1163"/>
      <c r="H217" s="1163"/>
      <c r="I217" s="1163"/>
      <c r="J217" s="1163"/>
      <c r="K217" s="1163"/>
      <c r="L217" s="1163"/>
      <c r="M217" s="1163"/>
      <c r="N217" s="1163"/>
      <c r="O217" s="1163"/>
      <c r="Q217" s="440"/>
      <c r="R217" s="440"/>
      <c r="S217" s="441">
        <v>0</v>
      </c>
      <c r="T217" s="438"/>
      <c r="U217" s="443"/>
      <c r="V217" s="443"/>
      <c r="W217" s="444">
        <v>0</v>
      </c>
      <c r="X217" s="438"/>
      <c r="Y217" s="446"/>
      <c r="Z217" s="446"/>
      <c r="AA217" s="447">
        <v>0</v>
      </c>
      <c r="AB217" s="438"/>
      <c r="AC217" s="443"/>
      <c r="AD217" s="443"/>
      <c r="AE217" s="444">
        <v>0</v>
      </c>
      <c r="AF217" s="438"/>
      <c r="AG217" s="440"/>
      <c r="AH217" s="440"/>
      <c r="AI217" s="441">
        <v>0</v>
      </c>
      <c r="AK217" s="448">
        <f t="shared" si="23"/>
        <v>0</v>
      </c>
      <c r="AL217" s="438"/>
      <c r="AN217" s="400"/>
      <c r="AO217" s="449">
        <f>'COST MATCH BUDGET'!AK218</f>
        <v>0</v>
      </c>
      <c r="AP217" s="400"/>
    </row>
    <row r="218" spans="1:42" x14ac:dyDescent="0.2">
      <c r="A218" s="588"/>
      <c r="B218" s="537" t="s">
        <v>27</v>
      </c>
      <c r="C218" s="1163"/>
      <c r="D218" s="1163"/>
      <c r="E218" s="1163"/>
      <c r="F218" s="1163"/>
      <c r="G218" s="1163"/>
      <c r="H218" s="1163"/>
      <c r="I218" s="1163"/>
      <c r="J218" s="1163"/>
      <c r="K218" s="1163"/>
      <c r="L218" s="1163"/>
      <c r="M218" s="1163"/>
      <c r="N218" s="1163"/>
      <c r="O218" s="1163"/>
      <c r="Q218" s="440"/>
      <c r="R218" s="440"/>
      <c r="S218" s="441">
        <v>0</v>
      </c>
      <c r="T218" s="438"/>
      <c r="U218" s="443"/>
      <c r="V218" s="443"/>
      <c r="W218" s="444">
        <v>0</v>
      </c>
      <c r="X218" s="438"/>
      <c r="Y218" s="446"/>
      <c r="Z218" s="446"/>
      <c r="AA218" s="447">
        <v>0</v>
      </c>
      <c r="AB218" s="438"/>
      <c r="AC218" s="443"/>
      <c r="AD218" s="443"/>
      <c r="AE218" s="444">
        <v>0</v>
      </c>
      <c r="AF218" s="438"/>
      <c r="AG218" s="440"/>
      <c r="AH218" s="440"/>
      <c r="AI218" s="441">
        <v>0</v>
      </c>
      <c r="AK218" s="448">
        <f t="shared" si="23"/>
        <v>0</v>
      </c>
      <c r="AL218" s="438"/>
      <c r="AN218" s="400"/>
      <c r="AO218" s="449">
        <f>'COST MATCH BUDGET'!AK219</f>
        <v>0</v>
      </c>
      <c r="AP218" s="400"/>
    </row>
    <row r="219" spans="1:42" x14ac:dyDescent="0.2">
      <c r="A219" s="588"/>
      <c r="B219" s="537" t="s">
        <v>28</v>
      </c>
      <c r="C219" s="1163"/>
      <c r="D219" s="1163"/>
      <c r="E219" s="1163"/>
      <c r="F219" s="1163"/>
      <c r="G219" s="1163"/>
      <c r="H219" s="1163"/>
      <c r="I219" s="1163"/>
      <c r="J219" s="1163"/>
      <c r="K219" s="1163"/>
      <c r="L219" s="1163"/>
      <c r="M219" s="1163"/>
      <c r="N219" s="1163"/>
      <c r="O219" s="1163"/>
      <c r="Q219" s="440"/>
      <c r="R219" s="440"/>
      <c r="S219" s="441">
        <v>0</v>
      </c>
      <c r="T219" s="438"/>
      <c r="U219" s="443"/>
      <c r="V219" s="443"/>
      <c r="W219" s="444">
        <v>0</v>
      </c>
      <c r="X219" s="438"/>
      <c r="Y219" s="446"/>
      <c r="Z219" s="446"/>
      <c r="AA219" s="447">
        <v>0</v>
      </c>
      <c r="AB219" s="438"/>
      <c r="AC219" s="443"/>
      <c r="AD219" s="443"/>
      <c r="AE219" s="444">
        <v>0</v>
      </c>
      <c r="AF219" s="438"/>
      <c r="AG219" s="440"/>
      <c r="AH219" s="440"/>
      <c r="AI219" s="441">
        <v>0</v>
      </c>
      <c r="AK219" s="448">
        <f t="shared" si="23"/>
        <v>0</v>
      </c>
      <c r="AL219" s="438"/>
      <c r="AN219" s="400"/>
      <c r="AO219" s="449">
        <f>'COST MATCH BUDGET'!AK220</f>
        <v>0</v>
      </c>
      <c r="AP219" s="400"/>
    </row>
    <row r="220" spans="1:42" x14ac:dyDescent="0.2">
      <c r="A220" s="588"/>
      <c r="B220" s="537" t="s">
        <v>32</v>
      </c>
      <c r="C220" s="1165"/>
      <c r="D220" s="1165"/>
      <c r="E220" s="1165"/>
      <c r="F220" s="1165"/>
      <c r="G220" s="1165"/>
      <c r="H220" s="1165"/>
      <c r="I220" s="1165"/>
      <c r="J220" s="1165"/>
      <c r="K220" s="1165"/>
      <c r="L220" s="1165"/>
      <c r="M220" s="1165"/>
      <c r="N220" s="1165"/>
      <c r="O220" s="1165"/>
      <c r="Q220" s="440"/>
      <c r="R220" s="440"/>
      <c r="S220" s="441">
        <v>0</v>
      </c>
      <c r="T220" s="438"/>
      <c r="U220" s="443"/>
      <c r="V220" s="443"/>
      <c r="W220" s="444">
        <v>0</v>
      </c>
      <c r="X220" s="438"/>
      <c r="Y220" s="446"/>
      <c r="Z220" s="446"/>
      <c r="AA220" s="447">
        <v>0</v>
      </c>
      <c r="AB220" s="438"/>
      <c r="AC220" s="443"/>
      <c r="AD220" s="443"/>
      <c r="AE220" s="444">
        <v>0</v>
      </c>
      <c r="AF220" s="438"/>
      <c r="AG220" s="440"/>
      <c r="AH220" s="440"/>
      <c r="AI220" s="441">
        <v>0</v>
      </c>
      <c r="AK220" s="448">
        <f t="shared" si="23"/>
        <v>0</v>
      </c>
      <c r="AL220" s="438"/>
      <c r="AN220" s="400"/>
      <c r="AO220" s="449">
        <f>'COST MATCH BUDGET'!AK221</f>
        <v>0</v>
      </c>
      <c r="AP220" s="400"/>
    </row>
    <row r="221" spans="1:42" s="450" customFormat="1" ht="4.5" customHeight="1" x14ac:dyDescent="0.2">
      <c r="A221" s="588"/>
      <c r="B221" s="1146"/>
      <c r="C221" s="1146"/>
      <c r="D221" s="1146"/>
      <c r="E221" s="1146"/>
      <c r="F221" s="1146"/>
      <c r="G221" s="1146"/>
      <c r="H221" s="1146"/>
      <c r="I221" s="1146"/>
      <c r="J221" s="1146"/>
      <c r="K221" s="1146"/>
      <c r="L221" s="1146"/>
      <c r="M221" s="1146"/>
      <c r="N221" s="1146"/>
      <c r="O221" s="1146"/>
      <c r="Q221" s="396"/>
      <c r="S221" s="438"/>
      <c r="T221" s="552"/>
      <c r="U221" s="396"/>
      <c r="W221" s="438"/>
      <c r="X221" s="552"/>
      <c r="Y221" s="396"/>
      <c r="AA221" s="438"/>
      <c r="AB221" s="552"/>
      <c r="AC221" s="396"/>
      <c r="AE221" s="438"/>
      <c r="AF221" s="552"/>
      <c r="AG221" s="396"/>
      <c r="AI221" s="438"/>
      <c r="AK221" s="438"/>
      <c r="AL221" s="438"/>
      <c r="AN221" s="586"/>
      <c r="AO221" s="671"/>
      <c r="AP221" s="586"/>
    </row>
    <row r="222" spans="1:42" x14ac:dyDescent="0.2">
      <c r="A222" s="588"/>
      <c r="B222" s="588"/>
      <c r="C222" s="1151" t="s">
        <v>88</v>
      </c>
      <c r="D222" s="1152"/>
      <c r="E222" s="1152"/>
      <c r="F222" s="1152"/>
      <c r="G222" s="1152"/>
      <c r="H222" s="1152"/>
      <c r="I222" s="1152"/>
      <c r="J222" s="1152"/>
      <c r="K222" s="1152"/>
      <c r="L222" s="1152"/>
      <c r="M222" s="1152"/>
      <c r="N222" s="1152"/>
      <c r="O222" s="1152"/>
      <c r="P222" s="1152"/>
      <c r="Q222" s="643"/>
      <c r="R222" s="644" t="s">
        <v>46</v>
      </c>
      <c r="S222" s="645">
        <f>SUM(S216:S220)</f>
        <v>0</v>
      </c>
      <c r="T222" s="645"/>
      <c r="U222" s="643"/>
      <c r="V222" s="644" t="s">
        <v>47</v>
      </c>
      <c r="W222" s="645">
        <f>SUM(W216:W220)</f>
        <v>0</v>
      </c>
      <c r="X222" s="645"/>
      <c r="Y222" s="643"/>
      <c r="Z222" s="644" t="s">
        <v>48</v>
      </c>
      <c r="AA222" s="645">
        <f>SUM(AA216:AA220)</f>
        <v>0</v>
      </c>
      <c r="AB222" s="645"/>
      <c r="AC222" s="643"/>
      <c r="AD222" s="644" t="s">
        <v>49</v>
      </c>
      <c r="AE222" s="645">
        <f>SUM(AE216:AE220)</f>
        <v>0</v>
      </c>
      <c r="AF222" s="645"/>
      <c r="AG222" s="643"/>
      <c r="AH222" s="644" t="s">
        <v>50</v>
      </c>
      <c r="AI222" s="645">
        <f>SUM(AI216:AI220)</f>
        <v>0</v>
      </c>
      <c r="AJ222" s="643"/>
      <c r="AK222" s="646">
        <f t="shared" si="23"/>
        <v>0</v>
      </c>
      <c r="AL222" s="552"/>
      <c r="AN222" s="400"/>
      <c r="AO222" s="647">
        <f>'COST MATCH BUDGET'!AK223</f>
        <v>0</v>
      </c>
      <c r="AP222" s="400"/>
    </row>
    <row r="223" spans="1:42" ht="9" customHeight="1" x14ac:dyDescent="0.2">
      <c r="A223" s="588"/>
      <c r="B223" s="1146"/>
      <c r="C223" s="1146"/>
      <c r="D223" s="1146"/>
      <c r="E223" s="1146"/>
      <c r="F223" s="1146"/>
      <c r="G223" s="1146"/>
      <c r="H223" s="1146"/>
      <c r="I223" s="1146"/>
      <c r="J223" s="1146"/>
      <c r="K223" s="1146"/>
      <c r="L223" s="1146"/>
      <c r="M223" s="1146"/>
      <c r="N223" s="1146"/>
      <c r="O223" s="1146"/>
      <c r="P223" s="672"/>
      <c r="Q223" s="450"/>
      <c r="R223" s="670"/>
      <c r="S223" s="552"/>
      <c r="T223" s="552"/>
      <c r="U223" s="450"/>
      <c r="V223" s="670"/>
      <c r="W223" s="552"/>
      <c r="X223" s="552"/>
      <c r="Y223" s="450"/>
      <c r="Z223" s="670"/>
      <c r="AA223" s="552"/>
      <c r="AB223" s="552"/>
      <c r="AC223" s="450"/>
      <c r="AD223" s="670"/>
      <c r="AE223" s="552"/>
      <c r="AF223" s="552"/>
      <c r="AG223" s="450"/>
      <c r="AH223" s="670"/>
      <c r="AI223" s="552"/>
      <c r="AJ223" s="450"/>
      <c r="AK223" s="552"/>
      <c r="AL223" s="552"/>
      <c r="AN223" s="400"/>
      <c r="AO223" s="671"/>
      <c r="AP223" s="400"/>
    </row>
    <row r="224" spans="1:42" ht="14.25" customHeight="1" x14ac:dyDescent="0.2">
      <c r="A224" s="657" t="s">
        <v>89</v>
      </c>
      <c r="B224" s="1161" t="s">
        <v>663</v>
      </c>
      <c r="C224" s="1161"/>
      <c r="D224" s="1161"/>
      <c r="E224" s="1161"/>
      <c r="F224" s="1161"/>
      <c r="G224" s="1161"/>
      <c r="H224" s="1161"/>
      <c r="I224" s="1161"/>
      <c r="J224" s="1161"/>
      <c r="K224" s="1161"/>
      <c r="L224" s="1161"/>
      <c r="M224" s="1161"/>
      <c r="N224" s="1161"/>
      <c r="O224" s="1161"/>
      <c r="P224" s="672"/>
      <c r="Q224" s="450"/>
      <c r="R224" s="670"/>
      <c r="S224" s="552"/>
      <c r="T224" s="552"/>
      <c r="U224" s="450"/>
      <c r="V224" s="670"/>
      <c r="W224" s="552"/>
      <c r="X224" s="552"/>
      <c r="Y224" s="450"/>
      <c r="Z224" s="670"/>
      <c r="AA224" s="552"/>
      <c r="AB224" s="552"/>
      <c r="AC224" s="450"/>
      <c r="AD224" s="670"/>
      <c r="AE224" s="552"/>
      <c r="AF224" s="552"/>
      <c r="AG224" s="450"/>
      <c r="AH224" s="670"/>
      <c r="AI224" s="552"/>
      <c r="AJ224" s="450"/>
      <c r="AK224" s="552"/>
      <c r="AL224" s="552"/>
      <c r="AN224" s="400"/>
      <c r="AO224" s="671"/>
      <c r="AP224" s="400"/>
    </row>
    <row r="225" spans="1:42" s="450" customFormat="1" x14ac:dyDescent="0.2">
      <c r="A225" s="588"/>
      <c r="B225" s="537" t="s">
        <v>24</v>
      </c>
      <c r="C225" s="1162"/>
      <c r="D225" s="1162"/>
      <c r="E225" s="1162"/>
      <c r="F225" s="1162"/>
      <c r="G225" s="1162"/>
      <c r="H225" s="1162"/>
      <c r="I225" s="1162"/>
      <c r="J225" s="1162"/>
      <c r="K225" s="1162"/>
      <c r="L225" s="1162"/>
      <c r="M225" s="1162"/>
      <c r="N225" s="1162"/>
      <c r="O225" s="1162"/>
      <c r="P225" s="1162"/>
      <c r="Q225" s="440"/>
      <c r="R225" s="629"/>
      <c r="S225" s="441">
        <v>0</v>
      </c>
      <c r="T225" s="552"/>
      <c r="U225" s="443"/>
      <c r="V225" s="630"/>
      <c r="W225" s="444">
        <v>0</v>
      </c>
      <c r="X225" s="552"/>
      <c r="Y225" s="446"/>
      <c r="Z225" s="632"/>
      <c r="AA225" s="447">
        <v>0</v>
      </c>
      <c r="AB225" s="552"/>
      <c r="AC225" s="443"/>
      <c r="AD225" s="630"/>
      <c r="AE225" s="444">
        <v>0</v>
      </c>
      <c r="AF225" s="552"/>
      <c r="AG225" s="440"/>
      <c r="AH225" s="629"/>
      <c r="AI225" s="441">
        <v>0</v>
      </c>
      <c r="AK225" s="448">
        <f>S225+W225+AA225+AE225+AI225</f>
        <v>0</v>
      </c>
      <c r="AL225" s="438"/>
      <c r="AN225" s="586"/>
      <c r="AO225" s="449">
        <f>'COST MATCH BUDGET'!AK226</f>
        <v>0</v>
      </c>
      <c r="AP225" s="586"/>
    </row>
    <row r="226" spans="1:42" s="450" customFormat="1" x14ac:dyDescent="0.2">
      <c r="A226" s="588"/>
      <c r="B226" s="537" t="s">
        <v>26</v>
      </c>
      <c r="C226" s="1162"/>
      <c r="D226" s="1162"/>
      <c r="E226" s="1162"/>
      <c r="F226" s="1162"/>
      <c r="G226" s="1162"/>
      <c r="H226" s="1162"/>
      <c r="I226" s="1162"/>
      <c r="J226" s="1162"/>
      <c r="K226" s="1162"/>
      <c r="L226" s="1162"/>
      <c r="M226" s="1162"/>
      <c r="N226" s="1162"/>
      <c r="O226" s="1162"/>
      <c r="P226" s="1162"/>
      <c r="Q226" s="440"/>
      <c r="R226" s="629"/>
      <c r="S226" s="441">
        <v>0</v>
      </c>
      <c r="T226" s="552"/>
      <c r="U226" s="443"/>
      <c r="V226" s="630"/>
      <c r="W226" s="444">
        <v>0</v>
      </c>
      <c r="X226" s="552"/>
      <c r="Y226" s="446"/>
      <c r="Z226" s="632"/>
      <c r="AA226" s="447">
        <v>0</v>
      </c>
      <c r="AB226" s="552"/>
      <c r="AC226" s="443"/>
      <c r="AD226" s="630"/>
      <c r="AE226" s="444">
        <v>0</v>
      </c>
      <c r="AF226" s="552"/>
      <c r="AG226" s="440"/>
      <c r="AH226" s="629"/>
      <c r="AI226" s="441">
        <v>0</v>
      </c>
      <c r="AK226" s="448">
        <f>S226+W226+AA226+AE226+AI226</f>
        <v>0</v>
      </c>
      <c r="AL226" s="438"/>
      <c r="AN226" s="586"/>
      <c r="AO226" s="449">
        <f>'COST MATCH BUDGET'!AK227</f>
        <v>0</v>
      </c>
      <c r="AP226" s="586"/>
    </row>
    <row r="227" spans="1:42" s="450" customFormat="1" x14ac:dyDescent="0.2">
      <c r="A227" s="588"/>
      <c r="B227" s="537" t="s">
        <v>27</v>
      </c>
      <c r="C227" s="1162"/>
      <c r="D227" s="1162"/>
      <c r="E227" s="1162"/>
      <c r="F227" s="1162"/>
      <c r="G227" s="1162"/>
      <c r="H227" s="1162"/>
      <c r="I227" s="1162"/>
      <c r="J227" s="1162"/>
      <c r="K227" s="1162"/>
      <c r="L227" s="1162"/>
      <c r="M227" s="1162"/>
      <c r="N227" s="1162"/>
      <c r="O227" s="1162"/>
      <c r="P227" s="1162"/>
      <c r="Q227" s="440"/>
      <c r="R227" s="629"/>
      <c r="S227" s="441">
        <v>0</v>
      </c>
      <c r="T227" s="552"/>
      <c r="U227" s="443"/>
      <c r="V227" s="630"/>
      <c r="W227" s="444">
        <v>0</v>
      </c>
      <c r="X227" s="552"/>
      <c r="Y227" s="446"/>
      <c r="Z227" s="632"/>
      <c r="AA227" s="447">
        <v>0</v>
      </c>
      <c r="AB227" s="552"/>
      <c r="AC227" s="443"/>
      <c r="AD227" s="630"/>
      <c r="AE227" s="444">
        <v>0</v>
      </c>
      <c r="AF227" s="552"/>
      <c r="AG227" s="440"/>
      <c r="AH227" s="629"/>
      <c r="AI227" s="441">
        <v>0</v>
      </c>
      <c r="AK227" s="448">
        <f t="shared" ref="AK227:AK229" si="24">S227+W227+AA227+AE227+AI227</f>
        <v>0</v>
      </c>
      <c r="AL227" s="438"/>
      <c r="AN227" s="586"/>
      <c r="AO227" s="449">
        <f>'COST MATCH BUDGET'!AK231</f>
        <v>0</v>
      </c>
      <c r="AP227" s="586"/>
    </row>
    <row r="228" spans="1:42" s="450" customFormat="1" x14ac:dyDescent="0.2">
      <c r="A228" s="588"/>
      <c r="B228" s="537" t="s">
        <v>28</v>
      </c>
      <c r="C228" s="1162"/>
      <c r="D228" s="1162"/>
      <c r="E228" s="1162"/>
      <c r="F228" s="1162"/>
      <c r="G228" s="1162"/>
      <c r="H228" s="1162"/>
      <c r="I228" s="1162"/>
      <c r="J228" s="1162"/>
      <c r="K228" s="1162"/>
      <c r="L228" s="1162"/>
      <c r="M228" s="1162"/>
      <c r="N228" s="1162"/>
      <c r="O228" s="1162"/>
      <c r="P228" s="1162"/>
      <c r="Q228" s="440"/>
      <c r="R228" s="629"/>
      <c r="S228" s="441">
        <v>0</v>
      </c>
      <c r="T228" s="552"/>
      <c r="U228" s="443"/>
      <c r="V228" s="630"/>
      <c r="W228" s="444">
        <v>0</v>
      </c>
      <c r="X228" s="552"/>
      <c r="Y228" s="446"/>
      <c r="Z228" s="632"/>
      <c r="AA228" s="447">
        <v>0</v>
      </c>
      <c r="AB228" s="552"/>
      <c r="AC228" s="443"/>
      <c r="AD228" s="630"/>
      <c r="AE228" s="444">
        <v>0</v>
      </c>
      <c r="AF228" s="552"/>
      <c r="AG228" s="440"/>
      <c r="AH228" s="629"/>
      <c r="AI228" s="441">
        <v>0</v>
      </c>
      <c r="AK228" s="448">
        <f t="shared" si="24"/>
        <v>0</v>
      </c>
      <c r="AL228" s="438"/>
      <c r="AN228" s="586"/>
      <c r="AO228" s="449">
        <f>'COST MATCH BUDGET'!AK232</f>
        <v>0</v>
      </c>
      <c r="AP228" s="586"/>
    </row>
    <row r="229" spans="1:42" s="450" customFormat="1" x14ac:dyDescent="0.2">
      <c r="A229" s="588"/>
      <c r="B229" s="537" t="s">
        <v>32</v>
      </c>
      <c r="C229" s="1162"/>
      <c r="D229" s="1162"/>
      <c r="E229" s="1162"/>
      <c r="F229" s="1162"/>
      <c r="G229" s="1162"/>
      <c r="H229" s="1162"/>
      <c r="I229" s="1162"/>
      <c r="J229" s="1162"/>
      <c r="K229" s="1162"/>
      <c r="L229" s="1162"/>
      <c r="M229" s="1162"/>
      <c r="N229" s="1162"/>
      <c r="O229" s="1162"/>
      <c r="P229" s="1162"/>
      <c r="Q229" s="440"/>
      <c r="R229" s="629"/>
      <c r="S229" s="441">
        <v>0</v>
      </c>
      <c r="T229" s="552"/>
      <c r="U229" s="443"/>
      <c r="V229" s="630"/>
      <c r="W229" s="444">
        <v>0</v>
      </c>
      <c r="X229" s="552"/>
      <c r="Y229" s="446"/>
      <c r="Z229" s="632"/>
      <c r="AA229" s="447">
        <v>0</v>
      </c>
      <c r="AB229" s="552"/>
      <c r="AC229" s="443"/>
      <c r="AD229" s="630"/>
      <c r="AE229" s="444">
        <v>0</v>
      </c>
      <c r="AF229" s="552"/>
      <c r="AG229" s="440"/>
      <c r="AH229" s="629"/>
      <c r="AI229" s="441">
        <v>0</v>
      </c>
      <c r="AK229" s="448">
        <f t="shared" si="24"/>
        <v>0</v>
      </c>
      <c r="AL229" s="438"/>
      <c r="AN229" s="586"/>
      <c r="AO229" s="449">
        <f>'COST MATCH BUDGET'!AK233</f>
        <v>0</v>
      </c>
      <c r="AP229" s="586"/>
    </row>
    <row r="230" spans="1:42" s="450" customFormat="1" ht="4.5" customHeight="1" x14ac:dyDescent="0.2">
      <c r="A230" s="588"/>
      <c r="B230" s="588"/>
      <c r="Q230" s="396"/>
      <c r="S230" s="438"/>
      <c r="T230" s="552"/>
      <c r="U230" s="396"/>
      <c r="W230" s="438"/>
      <c r="X230" s="552"/>
      <c r="Y230" s="396"/>
      <c r="AA230" s="438"/>
      <c r="AB230" s="552"/>
      <c r="AC230" s="396"/>
      <c r="AE230" s="438"/>
      <c r="AF230" s="552"/>
      <c r="AG230" s="396"/>
      <c r="AI230" s="438"/>
      <c r="AK230" s="438"/>
      <c r="AL230" s="438"/>
      <c r="AN230" s="586"/>
      <c r="AO230" s="671"/>
      <c r="AP230" s="586"/>
    </row>
    <row r="231" spans="1:42" x14ac:dyDescent="0.2">
      <c r="A231" s="588"/>
      <c r="B231" s="588"/>
      <c r="C231" s="1151" t="s">
        <v>658</v>
      </c>
      <c r="D231" s="1152"/>
      <c r="E231" s="1152"/>
      <c r="F231" s="1152"/>
      <c r="G231" s="1152"/>
      <c r="H231" s="1152"/>
      <c r="I231" s="1152"/>
      <c r="J231" s="1152"/>
      <c r="K231" s="1152"/>
      <c r="L231" s="1152"/>
      <c r="M231" s="1152"/>
      <c r="N231" s="1152"/>
      <c r="O231" s="1152"/>
      <c r="P231" s="1152"/>
      <c r="Q231" s="678"/>
      <c r="R231" s="679" t="s">
        <v>46</v>
      </c>
      <c r="S231" s="680">
        <f>SUM(S225:S229)</f>
        <v>0</v>
      </c>
      <c r="T231" s="680"/>
      <c r="U231" s="678"/>
      <c r="V231" s="679" t="s">
        <v>47</v>
      </c>
      <c r="W231" s="680">
        <f>SUM(W225:W229)</f>
        <v>0</v>
      </c>
      <c r="X231" s="680"/>
      <c r="Y231" s="678"/>
      <c r="Z231" s="679" t="s">
        <v>48</v>
      </c>
      <c r="AA231" s="680">
        <f>SUM(AA225:AA229)</f>
        <v>0</v>
      </c>
      <c r="AB231" s="680"/>
      <c r="AC231" s="678"/>
      <c r="AD231" s="679" t="s">
        <v>49</v>
      </c>
      <c r="AE231" s="680">
        <f>SUM(AE225:AE229)</f>
        <v>0</v>
      </c>
      <c r="AF231" s="680"/>
      <c r="AG231" s="678"/>
      <c r="AH231" s="679" t="s">
        <v>50</v>
      </c>
      <c r="AI231" s="680">
        <f>SUM(AI225:AI229)</f>
        <v>0</v>
      </c>
      <c r="AJ231" s="678"/>
      <c r="AK231" s="681">
        <f>S231+W231+AA231+AE231+AI231</f>
        <v>0</v>
      </c>
      <c r="AL231" s="602"/>
      <c r="AN231" s="400"/>
      <c r="AO231" s="682">
        <f>'COST MATCH BUDGET'!AK232</f>
        <v>0</v>
      </c>
      <c r="AP231" s="400"/>
    </row>
    <row r="232" spans="1:42" ht="8.25" customHeight="1" thickBot="1" x14ac:dyDescent="0.25">
      <c r="A232" s="588"/>
      <c r="B232" s="588"/>
      <c r="C232" s="672"/>
      <c r="D232" s="672"/>
      <c r="E232" s="672"/>
      <c r="F232" s="672"/>
      <c r="G232" s="672"/>
      <c r="H232" s="672"/>
      <c r="I232" s="672"/>
      <c r="J232" s="672"/>
      <c r="K232" s="672"/>
      <c r="L232" s="672"/>
      <c r="M232" s="672"/>
      <c r="N232" s="672"/>
      <c r="O232" s="672"/>
      <c r="P232" s="672"/>
      <c r="Q232" s="450"/>
      <c r="R232" s="670"/>
      <c r="S232" s="552"/>
      <c r="T232" s="552"/>
      <c r="U232" s="450"/>
      <c r="V232" s="670"/>
      <c r="W232" s="552"/>
      <c r="X232" s="552"/>
      <c r="Y232" s="450"/>
      <c r="Z232" s="670"/>
      <c r="AA232" s="552"/>
      <c r="AB232" s="552"/>
      <c r="AC232" s="450"/>
      <c r="AD232" s="670"/>
      <c r="AE232" s="552"/>
      <c r="AF232" s="552"/>
      <c r="AG232" s="450"/>
      <c r="AH232" s="670"/>
      <c r="AI232" s="552"/>
      <c r="AJ232" s="450"/>
      <c r="AK232" s="552"/>
      <c r="AL232" s="552"/>
      <c r="AN232" s="400"/>
      <c r="AO232" s="671"/>
      <c r="AP232" s="400"/>
    </row>
    <row r="233" spans="1:42" x14ac:dyDescent="0.2">
      <c r="A233" s="581"/>
      <c r="B233" s="582"/>
      <c r="C233" s="1193" t="s">
        <v>661</v>
      </c>
      <c r="D233" s="1212"/>
      <c r="E233" s="1212"/>
      <c r="F233" s="1212"/>
      <c r="G233" s="1212"/>
      <c r="H233" s="1212"/>
      <c r="I233" s="1212"/>
      <c r="J233" s="1212"/>
      <c r="K233" s="1212"/>
      <c r="L233" s="1212"/>
      <c r="M233" s="1212"/>
      <c r="N233" s="1212"/>
      <c r="O233" s="1212"/>
      <c r="P233" s="1212"/>
      <c r="Q233" s="582"/>
      <c r="R233" s="583" t="s">
        <v>46</v>
      </c>
      <c r="S233" s="584">
        <f>SUM(S171+S176+S185+S190+S199+S211+S222+S231)</f>
        <v>0</v>
      </c>
      <c r="T233" s="584"/>
      <c r="U233" s="582"/>
      <c r="V233" s="583" t="s">
        <v>47</v>
      </c>
      <c r="W233" s="584">
        <f>SUM(W171+W176+W185+W190+W199+W211+W222+W231)</f>
        <v>0</v>
      </c>
      <c r="X233" s="584"/>
      <c r="Y233" s="582"/>
      <c r="Z233" s="583" t="s">
        <v>48</v>
      </c>
      <c r="AA233" s="584">
        <f>SUM(AA171+AA176+AA185+AA190+AA199+AA211+AA222+AA231)</f>
        <v>0</v>
      </c>
      <c r="AB233" s="584"/>
      <c r="AC233" s="582"/>
      <c r="AD233" s="583" t="s">
        <v>49</v>
      </c>
      <c r="AE233" s="584">
        <f>SUM(AE171+AE176+AE185+AE190+AE199+AE211+AE222+AE231)</f>
        <v>0</v>
      </c>
      <c r="AF233" s="584"/>
      <c r="AG233" s="582"/>
      <c r="AH233" s="583" t="s">
        <v>50</v>
      </c>
      <c r="AI233" s="584">
        <f>SUM(AI171+AI176+AI185+AI190+AI199+AI211+AI222+AI231)</f>
        <v>0</v>
      </c>
      <c r="AJ233" s="582"/>
      <c r="AK233" s="585">
        <f>S233+W233+AA233+AE233+AI233</f>
        <v>0</v>
      </c>
      <c r="AL233" s="552"/>
      <c r="AN233" s="400"/>
      <c r="AO233" s="799">
        <f>'COST MATCH BUDGET'!AK234</f>
        <v>0</v>
      </c>
      <c r="AP233" s="400"/>
    </row>
    <row r="234" spans="1:42" s="450" customFormat="1" ht="6.75" customHeight="1" thickBot="1" x14ac:dyDescent="0.25">
      <c r="A234" s="427"/>
      <c r="B234" s="427"/>
      <c r="C234" s="427"/>
      <c r="D234" s="427"/>
      <c r="E234" s="427"/>
      <c r="F234" s="427"/>
      <c r="G234" s="427"/>
      <c r="H234" s="427"/>
      <c r="I234" s="427"/>
      <c r="J234" s="427"/>
      <c r="K234" s="427"/>
      <c r="L234" s="427"/>
      <c r="M234" s="427"/>
      <c r="N234" s="427"/>
      <c r="O234" s="427"/>
      <c r="P234" s="427"/>
      <c r="Q234" s="427"/>
      <c r="R234" s="427"/>
      <c r="S234" s="427"/>
      <c r="T234" s="427"/>
      <c r="U234" s="427"/>
      <c r="V234" s="427"/>
      <c r="W234" s="427"/>
      <c r="X234" s="427"/>
      <c r="Y234" s="427"/>
      <c r="Z234" s="427"/>
      <c r="AA234" s="427"/>
      <c r="AB234" s="427"/>
      <c r="AC234" s="427"/>
      <c r="AD234" s="427"/>
      <c r="AE234" s="427"/>
      <c r="AF234" s="427"/>
      <c r="AG234" s="427"/>
      <c r="AH234" s="427"/>
      <c r="AI234" s="427"/>
      <c r="AJ234" s="427"/>
      <c r="AK234" s="427"/>
      <c r="AL234" s="427"/>
      <c r="AN234" s="586"/>
      <c r="AO234" s="800"/>
      <c r="AP234" s="586"/>
    </row>
    <row r="235" spans="1:42" s="450" customFormat="1" ht="12.75" customHeight="1" x14ac:dyDescent="0.2">
      <c r="A235" s="683" t="s">
        <v>91</v>
      </c>
      <c r="B235" s="684" t="s">
        <v>197</v>
      </c>
      <c r="C235" s="684"/>
      <c r="D235" s="684"/>
      <c r="E235" s="684"/>
      <c r="F235" s="684"/>
      <c r="G235" s="684"/>
      <c r="H235" s="684"/>
      <c r="I235" s="684"/>
      <c r="J235" s="684"/>
      <c r="K235" s="684"/>
      <c r="L235" s="684"/>
      <c r="M235" s="685"/>
      <c r="N235" s="685"/>
      <c r="O235" s="685"/>
      <c r="P235" s="686"/>
      <c r="Q235" s="687"/>
      <c r="R235" s="688" t="s">
        <v>46</v>
      </c>
      <c r="S235" s="828">
        <f>S115+S131+S142+S159+S233</f>
        <v>0</v>
      </c>
      <c r="T235" s="689"/>
      <c r="U235" s="690"/>
      <c r="V235" s="691" t="s">
        <v>47</v>
      </c>
      <c r="W235" s="833">
        <f>W115+W131+W142+W159+W233</f>
        <v>0</v>
      </c>
      <c r="X235" s="465"/>
      <c r="Y235" s="692"/>
      <c r="Z235" s="693" t="s">
        <v>48</v>
      </c>
      <c r="AA235" s="836">
        <f>AA115+AA131+AA142+AA159+AA233</f>
        <v>0</v>
      </c>
      <c r="AB235" s="465"/>
      <c r="AC235" s="694"/>
      <c r="AD235" s="691" t="s">
        <v>49</v>
      </c>
      <c r="AE235" s="833">
        <f>AE115+AE131+AE142+AE159+AE233</f>
        <v>0</v>
      </c>
      <c r="AF235" s="465"/>
      <c r="AG235" s="695"/>
      <c r="AH235" s="688" t="s">
        <v>50</v>
      </c>
      <c r="AI235" s="828">
        <f>AI115+AI131+AI142+AI159+AI233</f>
        <v>0</v>
      </c>
      <c r="AJ235" s="462"/>
      <c r="AK235" s="819">
        <f>S235+W235+AA235+AE235+AI235</f>
        <v>0</v>
      </c>
      <c r="AL235" s="634"/>
      <c r="AN235" s="586"/>
      <c r="AO235" s="812">
        <f>'COST MATCH BUDGET'!AK236</f>
        <v>0</v>
      </c>
      <c r="AP235" s="586"/>
    </row>
    <row r="236" spans="1:42" s="450" customFormat="1" ht="6" customHeight="1" x14ac:dyDescent="0.2">
      <c r="A236" s="565"/>
      <c r="B236" s="396"/>
      <c r="C236" s="396"/>
      <c r="D236" s="396"/>
      <c r="E236" s="396"/>
      <c r="F236" s="396"/>
      <c r="G236" s="396"/>
      <c r="H236" s="396"/>
      <c r="I236" s="396"/>
      <c r="J236" s="396"/>
      <c r="K236" s="396"/>
      <c r="L236" s="396"/>
      <c r="M236" s="396"/>
      <c r="N236" s="396"/>
      <c r="O236" s="396"/>
      <c r="P236" s="396"/>
      <c r="Q236" s="396"/>
      <c r="S236" s="552"/>
      <c r="T236" s="634"/>
      <c r="U236" s="396"/>
      <c r="W236" s="552"/>
      <c r="X236" s="438"/>
      <c r="Y236" s="396"/>
      <c r="AA236" s="552"/>
      <c r="AB236" s="438"/>
      <c r="AC236" s="396"/>
      <c r="AE236" s="552"/>
      <c r="AF236" s="438"/>
      <c r="AG236" s="396"/>
      <c r="AI236" s="552"/>
      <c r="AJ236" s="396"/>
      <c r="AK236" s="820"/>
      <c r="AL236" s="634"/>
      <c r="AN236" s="586"/>
      <c r="AO236" s="813"/>
      <c r="AP236" s="586"/>
    </row>
    <row r="237" spans="1:42" s="450" customFormat="1" x14ac:dyDescent="0.2">
      <c r="A237" s="698" t="s">
        <v>92</v>
      </c>
      <c r="B237" s="468" t="s">
        <v>607</v>
      </c>
      <c r="C237" s="468"/>
      <c r="D237" s="468"/>
      <c r="E237" s="468"/>
      <c r="F237" s="468"/>
      <c r="G237" s="468"/>
      <c r="H237" s="468"/>
      <c r="I237" s="468"/>
      <c r="J237" s="468"/>
      <c r="K237" s="468"/>
      <c r="L237" s="468"/>
      <c r="M237" s="699"/>
      <c r="N237" s="699"/>
      <c r="O237" s="699"/>
      <c r="P237" s="700"/>
      <c r="Q237" s="629"/>
      <c r="R237" s="666" t="s">
        <v>46</v>
      </c>
      <c r="S237" s="595">
        <f>S235-S131-S159-S231-'SUBK(s) BUDGET(s)'!U91-'SUBK(s) BUDGET(s)'!U97</f>
        <v>0</v>
      </c>
      <c r="T237" s="634"/>
      <c r="U237" s="630"/>
      <c r="V237" s="667" t="s">
        <v>47</v>
      </c>
      <c r="W237" s="596">
        <f>W235-W131-W159-W231-'SUBK(s) BUDGET(s)'!Y91-'SUBK(s) BUDGET(s)'!Y97</f>
        <v>0</v>
      </c>
      <c r="X237" s="438"/>
      <c r="Y237" s="446"/>
      <c r="Z237" s="668" t="s">
        <v>48</v>
      </c>
      <c r="AA237" s="597">
        <f>AA235-AA131-AA159-AA231-'SUBK(s) BUDGET(s)'!AC91-'SUBK(s) BUDGET(s)'!AC97</f>
        <v>0</v>
      </c>
      <c r="AB237" s="438"/>
      <c r="AC237" s="443"/>
      <c r="AD237" s="667" t="s">
        <v>49</v>
      </c>
      <c r="AE237" s="596">
        <f>AE235-AE131-AE159-AE231-'SUBK(s) BUDGET(s)'!AG91-'SUBK(s) BUDGET(s)'!AG97</f>
        <v>0</v>
      </c>
      <c r="AF237" s="438"/>
      <c r="AG237" s="440"/>
      <c r="AH237" s="666" t="s">
        <v>50</v>
      </c>
      <c r="AI237" s="595">
        <f>AI235-AI131-AI159-AI231-'SUBK(s) BUDGET(s)'!AK91-'SUBK(s) BUDGET(s)'!AK97</f>
        <v>0</v>
      </c>
      <c r="AJ237" s="396"/>
      <c r="AK237" s="821">
        <f>S237+W237+AA237+AE237+AI237</f>
        <v>0</v>
      </c>
      <c r="AL237" s="634"/>
      <c r="AN237" s="586"/>
      <c r="AO237" s="814">
        <f>'COST MATCH BUDGET'!AK238</f>
        <v>0</v>
      </c>
      <c r="AP237" s="586"/>
    </row>
    <row r="238" spans="1:42" s="702" customFormat="1" ht="6" customHeight="1" thickBot="1" x14ac:dyDescent="0.25">
      <c r="A238" s="701"/>
      <c r="R238" s="703"/>
      <c r="S238" s="839"/>
      <c r="T238" s="704"/>
      <c r="V238" s="703"/>
      <c r="W238" s="829"/>
      <c r="X238" s="705"/>
      <c r="Z238" s="703"/>
      <c r="AA238" s="829"/>
      <c r="AB238" s="705"/>
      <c r="AD238" s="703"/>
      <c r="AE238" s="829"/>
      <c r="AF238" s="705"/>
      <c r="AH238" s="703"/>
      <c r="AI238" s="829"/>
      <c r="AK238" s="822"/>
      <c r="AL238" s="707"/>
      <c r="AN238" s="708"/>
      <c r="AO238" s="815"/>
      <c r="AP238" s="708"/>
    </row>
    <row r="239" spans="1:42" s="450" customFormat="1" ht="13.5" hidden="1" customHeight="1" thickBot="1" x14ac:dyDescent="0.25">
      <c r="A239" s="709"/>
      <c r="B239" s="710"/>
      <c r="C239" s="711"/>
      <c r="D239" s="710"/>
      <c r="E239" s="710"/>
      <c r="F239" s="710"/>
      <c r="G239" s="710"/>
      <c r="H239" s="710"/>
      <c r="I239" s="710"/>
      <c r="J239" s="710"/>
      <c r="L239" s="712"/>
      <c r="M239" s="506"/>
      <c r="N239" s="713" t="s">
        <v>93</v>
      </c>
      <c r="O239" s="714">
        <v>0</v>
      </c>
      <c r="P239" s="413"/>
      <c r="Q239" s="715"/>
      <c r="R239" s="716" t="s">
        <v>46</v>
      </c>
      <c r="S239" s="840">
        <f>S237*O239</f>
        <v>0</v>
      </c>
      <c r="T239" s="634"/>
      <c r="U239" s="715"/>
      <c r="V239" s="717" t="s">
        <v>47</v>
      </c>
      <c r="W239" s="830">
        <f>W237*R239</f>
        <v>0</v>
      </c>
      <c r="X239" s="438"/>
      <c r="Y239" s="638"/>
      <c r="Z239" s="719" t="s">
        <v>48</v>
      </c>
      <c r="AA239" s="830">
        <f>AA237*V239</f>
        <v>0</v>
      </c>
      <c r="AB239" s="438"/>
      <c r="AC239" s="720"/>
      <c r="AD239" s="721" t="s">
        <v>49</v>
      </c>
      <c r="AE239" s="830">
        <f>AE237*Z239</f>
        <v>0</v>
      </c>
      <c r="AF239" s="438"/>
      <c r="AG239" s="722"/>
      <c r="AH239" s="723" t="s">
        <v>50</v>
      </c>
      <c r="AI239" s="830">
        <f>AI237*AD239</f>
        <v>0</v>
      </c>
      <c r="AJ239" s="396"/>
      <c r="AK239" s="823">
        <f>S239+W239+AA239+AE239+AI239</f>
        <v>0</v>
      </c>
      <c r="AL239" s="634"/>
      <c r="AN239" s="586"/>
      <c r="AO239" s="816">
        <f>V239+Z239+AD239+AH239+AM239</f>
        <v>-14</v>
      </c>
      <c r="AP239" s="586"/>
    </row>
    <row r="240" spans="1:42" s="450" customFormat="1" ht="13.5" hidden="1" customHeight="1" thickBot="1" x14ac:dyDescent="0.25">
      <c r="A240" s="709"/>
      <c r="B240" s="710"/>
      <c r="C240" s="711"/>
      <c r="D240" s="710"/>
      <c r="E240" s="710"/>
      <c r="F240" s="710"/>
      <c r="G240" s="710"/>
      <c r="H240" s="710"/>
      <c r="I240" s="710"/>
      <c r="J240" s="710"/>
      <c r="L240" s="712"/>
      <c r="M240" s="506"/>
      <c r="N240" s="713"/>
      <c r="O240" s="714"/>
      <c r="P240" s="413"/>
      <c r="Q240" s="715"/>
      <c r="R240" s="716"/>
      <c r="S240" s="840"/>
      <c r="T240" s="634"/>
      <c r="U240" s="715"/>
      <c r="V240" s="717"/>
      <c r="W240" s="830"/>
      <c r="X240" s="438"/>
      <c r="Y240" s="638"/>
      <c r="Z240" s="719"/>
      <c r="AA240" s="830"/>
      <c r="AB240" s="438"/>
      <c r="AC240" s="720"/>
      <c r="AD240" s="721"/>
      <c r="AE240" s="830"/>
      <c r="AF240" s="438"/>
      <c r="AG240" s="722"/>
      <c r="AH240" s="723"/>
      <c r="AI240" s="830"/>
      <c r="AJ240" s="396"/>
      <c r="AK240" s="823"/>
      <c r="AL240" s="634"/>
      <c r="AN240" s="586"/>
      <c r="AO240" s="816"/>
      <c r="AP240" s="586"/>
    </row>
    <row r="241" spans="1:42" s="450" customFormat="1" ht="14.25" customHeight="1" thickBot="1" x14ac:dyDescent="0.25">
      <c r="A241" s="725" t="s">
        <v>94</v>
      </c>
      <c r="B241" s="1149" t="s">
        <v>608</v>
      </c>
      <c r="C241" s="1149"/>
      <c r="D241" s="1149"/>
      <c r="E241" s="1149"/>
      <c r="F241" s="1149"/>
      <c r="G241" s="1149"/>
      <c r="H241" s="1149"/>
      <c r="I241" s="1149"/>
      <c r="J241" s="1149"/>
      <c r="K241" s="1149"/>
      <c r="L241" s="1149"/>
      <c r="M241" s="1149"/>
      <c r="N241" s="1150"/>
      <c r="O241" s="726">
        <v>0.505</v>
      </c>
      <c r="P241" s="727"/>
      <c r="Q241" s="629"/>
      <c r="R241" s="666" t="s">
        <v>46</v>
      </c>
      <c r="S241" s="595">
        <f>S237*O241</f>
        <v>0</v>
      </c>
      <c r="T241" s="634"/>
      <c r="U241" s="630"/>
      <c r="V241" s="667" t="s">
        <v>47</v>
      </c>
      <c r="W241" s="596">
        <f>W237*O241</f>
        <v>0</v>
      </c>
      <c r="X241" s="438"/>
      <c r="Y241" s="446"/>
      <c r="Z241" s="668" t="s">
        <v>48</v>
      </c>
      <c r="AA241" s="597">
        <f>AA237*O241</f>
        <v>0</v>
      </c>
      <c r="AB241" s="438"/>
      <c r="AC241" s="443"/>
      <c r="AD241" s="667" t="s">
        <v>49</v>
      </c>
      <c r="AE241" s="596">
        <f>AE237*O241</f>
        <v>0</v>
      </c>
      <c r="AF241" s="438"/>
      <c r="AG241" s="440"/>
      <c r="AH241" s="666" t="s">
        <v>50</v>
      </c>
      <c r="AI241" s="595">
        <f>AI237*O241</f>
        <v>0</v>
      </c>
      <c r="AJ241" s="396"/>
      <c r="AK241" s="824">
        <f>S241+W241+AA241+AE241+AI241</f>
        <v>0</v>
      </c>
      <c r="AL241" s="634"/>
      <c r="AN241" s="586"/>
      <c r="AO241" s="814">
        <f>'COST MATCH BUDGET'!AK242</f>
        <v>0</v>
      </c>
      <c r="AP241" s="586"/>
    </row>
    <row r="242" spans="1:42" s="450" customFormat="1" ht="3.75" customHeight="1" x14ac:dyDescent="0.2">
      <c r="A242" s="728"/>
      <c r="C242" s="574"/>
      <c r="I242" s="396"/>
      <c r="J242" s="396"/>
      <c r="K242" s="396"/>
      <c r="M242" s="729"/>
      <c r="N242" s="729"/>
      <c r="O242" s="730"/>
      <c r="P242" s="727"/>
      <c r="R242" s="670"/>
      <c r="S242" s="552"/>
      <c r="T242" s="634"/>
      <c r="U242" s="396"/>
      <c r="V242" s="670"/>
      <c r="W242" s="552"/>
      <c r="X242" s="438"/>
      <c r="Y242" s="396"/>
      <c r="Z242" s="670"/>
      <c r="AA242" s="552"/>
      <c r="AB242" s="438"/>
      <c r="AC242" s="396"/>
      <c r="AD242" s="670"/>
      <c r="AE242" s="552"/>
      <c r="AF242" s="438"/>
      <c r="AG242" s="396"/>
      <c r="AH242" s="670"/>
      <c r="AI242" s="552"/>
      <c r="AJ242" s="396"/>
      <c r="AK242" s="820"/>
      <c r="AL242" s="634"/>
      <c r="AN242" s="586"/>
      <c r="AO242" s="671"/>
      <c r="AP242" s="586"/>
    </row>
    <row r="243" spans="1:42" s="450" customFormat="1" ht="15" customHeight="1" x14ac:dyDescent="0.2">
      <c r="A243" s="731"/>
      <c r="B243" s="1209" t="s">
        <v>609</v>
      </c>
      <c r="C243" s="1210"/>
      <c r="D243" s="1210"/>
      <c r="E243" s="1210"/>
      <c r="F243" s="1210"/>
      <c r="G243" s="1210"/>
      <c r="H243" s="1210"/>
      <c r="I243" s="1210"/>
      <c r="J243" s="1210"/>
      <c r="K243" s="1210"/>
      <c r="L243" s="1210"/>
      <c r="M243" s="1210"/>
      <c r="N243" s="1211"/>
      <c r="O243" s="732">
        <v>0</v>
      </c>
      <c r="P243" s="727"/>
      <c r="Q243" s="629"/>
      <c r="R243" s="733" t="s">
        <v>46</v>
      </c>
      <c r="S243" s="831">
        <f>S237*O243</f>
        <v>0</v>
      </c>
      <c r="T243" s="734"/>
      <c r="U243" s="735"/>
      <c r="V243" s="736" t="s">
        <v>47</v>
      </c>
      <c r="W243" s="834">
        <f>W237*O243</f>
        <v>0</v>
      </c>
      <c r="X243" s="649"/>
      <c r="Y243" s="652"/>
      <c r="Z243" s="737" t="s">
        <v>48</v>
      </c>
      <c r="AA243" s="837">
        <f>AA237*O243</f>
        <v>0</v>
      </c>
      <c r="AB243" s="649"/>
      <c r="AC243" s="650"/>
      <c r="AD243" s="736" t="s">
        <v>49</v>
      </c>
      <c r="AE243" s="834">
        <f>AE237*O243</f>
        <v>0</v>
      </c>
      <c r="AF243" s="649"/>
      <c r="AG243" s="654"/>
      <c r="AH243" s="733" t="s">
        <v>50</v>
      </c>
      <c r="AI243" s="831">
        <f>AI237*O243</f>
        <v>0</v>
      </c>
      <c r="AJ243" s="416"/>
      <c r="AK243" s="825">
        <f>S243+W243+AA243+AE243+AI243</f>
        <v>0</v>
      </c>
      <c r="AL243" s="734"/>
      <c r="AM243" s="554"/>
      <c r="AN243" s="738"/>
      <c r="AO243" s="817">
        <f>'COST MATCH BUDGET'!AK244</f>
        <v>0</v>
      </c>
      <c r="AP243" s="586"/>
    </row>
    <row r="244" spans="1:42" ht="6" customHeight="1" x14ac:dyDescent="0.2">
      <c r="A244" s="565"/>
      <c r="R244" s="450"/>
      <c r="S244" s="450"/>
      <c r="T244" s="556"/>
      <c r="V244" s="450"/>
      <c r="W244" s="450"/>
      <c r="Z244" s="450"/>
      <c r="AA244" s="450"/>
      <c r="AD244" s="450"/>
      <c r="AE244" s="450"/>
      <c r="AH244" s="450"/>
      <c r="AI244" s="450"/>
      <c r="AK244" s="826"/>
      <c r="AL244" s="556"/>
      <c r="AN244" s="400"/>
      <c r="AO244" s="671"/>
      <c r="AP244" s="400"/>
    </row>
    <row r="245" spans="1:42" s="450" customFormat="1" ht="18" customHeight="1" thickBot="1" x14ac:dyDescent="0.25">
      <c r="A245" s="740" t="s">
        <v>95</v>
      </c>
      <c r="B245" s="741" t="s">
        <v>96</v>
      </c>
      <c r="C245" s="742"/>
      <c r="D245" s="741"/>
      <c r="E245" s="741"/>
      <c r="F245" s="741"/>
      <c r="G245" s="741"/>
      <c r="H245" s="741"/>
      <c r="I245" s="741"/>
      <c r="J245" s="741"/>
      <c r="K245" s="741"/>
      <c r="L245" s="741"/>
      <c r="M245" s="743"/>
      <c r="N245" s="743"/>
      <c r="O245" s="743"/>
      <c r="P245" s="744"/>
      <c r="Q245" s="745"/>
      <c r="R245" s="746" t="s">
        <v>46</v>
      </c>
      <c r="S245" s="832">
        <f>S235+S241+S243</f>
        <v>0</v>
      </c>
      <c r="T245" s="748"/>
      <c r="U245" s="749"/>
      <c r="V245" s="750" t="s">
        <v>47</v>
      </c>
      <c r="W245" s="835">
        <f>W235+W241+W243</f>
        <v>0</v>
      </c>
      <c r="X245" s="519"/>
      <c r="Y245" s="752"/>
      <c r="Z245" s="753" t="s">
        <v>48</v>
      </c>
      <c r="AA245" s="838">
        <f>AA235+AA241+AA243</f>
        <v>0</v>
      </c>
      <c r="AB245" s="519"/>
      <c r="AC245" s="755"/>
      <c r="AD245" s="750" t="s">
        <v>49</v>
      </c>
      <c r="AE245" s="835">
        <f>AE235+AE241+AE243</f>
        <v>0</v>
      </c>
      <c r="AF245" s="519"/>
      <c r="AG245" s="756"/>
      <c r="AH245" s="746" t="s">
        <v>50</v>
      </c>
      <c r="AI245" s="832">
        <f>AI235+AI241+AI243</f>
        <v>0</v>
      </c>
      <c r="AJ245" s="519"/>
      <c r="AK245" s="827">
        <f>S245+W245+AA245+AE245+AI245</f>
        <v>0</v>
      </c>
      <c r="AL245" s="634"/>
      <c r="AN245" s="586"/>
      <c r="AO245" s="818">
        <f>'COST MATCH BUDGET'!AK246</f>
        <v>0</v>
      </c>
      <c r="AP245" s="586"/>
    </row>
    <row r="246" spans="1:42" ht="9" hidden="1" customHeight="1" x14ac:dyDescent="0.2">
      <c r="AN246" s="400"/>
      <c r="AO246" s="739"/>
      <c r="AP246" s="400"/>
    </row>
    <row r="247" spans="1:42" ht="13.5" hidden="1" thickBot="1" x14ac:dyDescent="0.25">
      <c r="A247" s="450"/>
      <c r="B247" s="450"/>
      <c r="C247" s="450"/>
      <c r="D247" s="450"/>
      <c r="E247" s="450"/>
      <c r="F247" s="450"/>
      <c r="G247" s="450"/>
      <c r="H247" s="450"/>
      <c r="I247" s="450"/>
      <c r="J247" s="450"/>
      <c r="K247" s="450"/>
      <c r="L247" s="450"/>
      <c r="M247" s="450"/>
      <c r="N247" s="450"/>
      <c r="O247" s="450"/>
      <c r="AN247" s="400"/>
      <c r="AO247" s="757">
        <f>V247+Z247+AD247+AH247+AM247</f>
        <v>0</v>
      </c>
      <c r="AP247" s="400"/>
    </row>
    <row r="248" spans="1:42" hidden="1" x14ac:dyDescent="0.2">
      <c r="A248" s="450"/>
      <c r="B248" s="450"/>
      <c r="C248" s="450"/>
      <c r="D248" s="450"/>
      <c r="E248" s="450"/>
      <c r="F248" s="450"/>
      <c r="G248" s="450"/>
      <c r="H248" s="450"/>
      <c r="I248" s="450"/>
      <c r="J248" s="450"/>
      <c r="K248" s="450"/>
      <c r="L248" s="450"/>
      <c r="M248" s="450"/>
      <c r="N248" s="450"/>
      <c r="O248" s="450"/>
      <c r="AN248" s="400"/>
      <c r="AP248" s="400"/>
    </row>
    <row r="249" spans="1:42" s="403" customFormat="1" ht="15" hidden="1" customHeight="1" x14ac:dyDescent="0.2">
      <c r="A249" s="1186"/>
      <c r="B249" s="1186"/>
      <c r="C249" s="1186"/>
      <c r="D249" s="1186"/>
      <c r="E249" s="1186"/>
      <c r="F249" s="1186"/>
      <c r="G249" s="1186"/>
      <c r="H249" s="1186"/>
      <c r="I249" s="1186"/>
      <c r="J249" s="1186"/>
      <c r="K249" s="1186"/>
      <c r="L249" s="1186"/>
      <c r="M249" s="1186"/>
      <c r="N249" s="1186"/>
      <c r="O249" s="1186"/>
      <c r="P249" s="1186"/>
      <c r="Q249" s="1186"/>
      <c r="R249" s="1186"/>
      <c r="S249" s="1186"/>
      <c r="T249" s="1186"/>
      <c r="U249" s="1186"/>
      <c r="V249" s="1186"/>
      <c r="W249" s="1186"/>
      <c r="X249" s="1186"/>
      <c r="Y249" s="1186"/>
      <c r="Z249" s="1186"/>
      <c r="AA249" s="1186"/>
      <c r="AB249" s="1186"/>
      <c r="AC249" s="1186"/>
      <c r="AD249" s="1186"/>
      <c r="AI249" s="396"/>
      <c r="AJ249" s="396"/>
      <c r="AK249" s="396"/>
      <c r="AL249" s="396"/>
      <c r="AN249" s="758"/>
      <c r="AO249" s="396"/>
      <c r="AP249" s="758"/>
    </row>
    <row r="250" spans="1:42" hidden="1" x14ac:dyDescent="0.2">
      <c r="AN250" s="400"/>
      <c r="AP250" s="400"/>
    </row>
    <row r="251" spans="1:42" ht="9" hidden="1" customHeight="1" thickBot="1" x14ac:dyDescent="0.25">
      <c r="AN251" s="400"/>
      <c r="AP251" s="400"/>
    </row>
    <row r="252" spans="1:42" ht="17.25" hidden="1" customHeight="1" x14ac:dyDescent="0.2">
      <c r="C252" s="1206" t="s">
        <v>97</v>
      </c>
      <c r="D252" s="1207"/>
      <c r="E252" s="1207"/>
      <c r="F252" s="1207"/>
      <c r="G252" s="1207"/>
      <c r="H252" s="1207"/>
      <c r="I252" s="1207"/>
      <c r="J252" s="1207"/>
      <c r="K252" s="1207"/>
      <c r="L252" s="1207"/>
      <c r="M252" s="1207"/>
      <c r="N252" s="1207"/>
      <c r="O252" s="1208"/>
      <c r="AN252" s="400"/>
      <c r="AP252" s="400"/>
    </row>
    <row r="253" spans="1:42" hidden="1" x14ac:dyDescent="0.2">
      <c r="C253" s="1203" t="s">
        <v>98</v>
      </c>
      <c r="D253" s="1204"/>
      <c r="E253" s="1204"/>
      <c r="F253" s="1204"/>
      <c r="G253" s="1204"/>
      <c r="H253" s="1204"/>
      <c r="I253" s="1204"/>
      <c r="J253" s="1204"/>
      <c r="K253" s="1204"/>
      <c r="L253" s="1204"/>
      <c r="M253" s="1204"/>
      <c r="N253" s="1204"/>
      <c r="O253" s="1205"/>
      <c r="AN253" s="400"/>
      <c r="AP253" s="400"/>
    </row>
    <row r="254" spans="1:42" hidden="1" x14ac:dyDescent="0.2">
      <c r="C254" s="759"/>
      <c r="D254" s="760" t="s">
        <v>99</v>
      </c>
      <c r="E254" s="760"/>
      <c r="F254" s="760"/>
      <c r="G254" s="760"/>
      <c r="H254" s="760"/>
      <c r="I254" s="760"/>
      <c r="J254" s="760"/>
      <c r="K254" s="760"/>
      <c r="L254" s="760"/>
      <c r="M254" s="761" t="s">
        <v>100</v>
      </c>
      <c r="N254" s="761" t="s">
        <v>101</v>
      </c>
      <c r="O254" s="762" t="s">
        <v>16</v>
      </c>
      <c r="AN254" s="400"/>
      <c r="AP254" s="400"/>
    </row>
    <row r="255" spans="1:42" ht="3" hidden="1" customHeight="1" x14ac:dyDescent="0.2">
      <c r="C255" s="1200"/>
      <c r="D255" s="1201"/>
      <c r="E255" s="1201"/>
      <c r="F255" s="1201"/>
      <c r="G255" s="1201"/>
      <c r="H255" s="1201"/>
      <c r="I255" s="1201"/>
      <c r="J255" s="1201"/>
      <c r="K255" s="1201"/>
      <c r="L255" s="1201"/>
      <c r="M255" s="1201"/>
      <c r="N255" s="1201"/>
      <c r="O255" s="1202"/>
      <c r="AN255" s="400"/>
      <c r="AP255" s="400"/>
    </row>
    <row r="256" spans="1:42" hidden="1" x14ac:dyDescent="0.2">
      <c r="C256" s="763" t="s">
        <v>11</v>
      </c>
      <c r="D256" s="764">
        <v>45.5</v>
      </c>
      <c r="E256" s="764"/>
      <c r="F256" s="764"/>
      <c r="G256" s="764"/>
      <c r="H256" s="764"/>
      <c r="I256" s="764"/>
      <c r="J256" s="764"/>
      <c r="K256" s="764"/>
      <c r="L256" s="764"/>
      <c r="M256" s="765">
        <f>SUM(S237)</f>
        <v>0</v>
      </c>
      <c r="N256" s="765"/>
      <c r="O256" s="766">
        <f>SUM(M256:N256)</f>
        <v>0</v>
      </c>
      <c r="AN256" s="400"/>
      <c r="AP256" s="400"/>
    </row>
    <row r="257" spans="2:42" hidden="1" x14ac:dyDescent="0.2">
      <c r="C257" s="767" t="s">
        <v>12</v>
      </c>
      <c r="D257" s="768">
        <v>46.5</v>
      </c>
      <c r="E257" s="768"/>
      <c r="F257" s="768"/>
      <c r="G257" s="768"/>
      <c r="H257" s="768"/>
      <c r="I257" s="768"/>
      <c r="J257" s="768"/>
      <c r="K257" s="768"/>
      <c r="L257" s="768"/>
      <c r="M257" s="769">
        <f>SUM(W237)</f>
        <v>0</v>
      </c>
      <c r="N257" s="769"/>
      <c r="O257" s="770">
        <f>SUM(M257:N257)</f>
        <v>0</v>
      </c>
      <c r="AN257" s="400"/>
      <c r="AP257" s="400"/>
    </row>
    <row r="258" spans="2:42" hidden="1" x14ac:dyDescent="0.2">
      <c r="C258" s="771" t="s">
        <v>13</v>
      </c>
      <c r="D258" s="772">
        <v>47.5</v>
      </c>
      <c r="E258" s="772"/>
      <c r="F258" s="772"/>
      <c r="G258" s="772"/>
      <c r="H258" s="772"/>
      <c r="I258" s="772"/>
      <c r="J258" s="772"/>
      <c r="K258" s="772"/>
      <c r="L258" s="772"/>
      <c r="M258" s="773">
        <f>SUM(AA237)</f>
        <v>0</v>
      </c>
      <c r="N258" s="773"/>
      <c r="O258" s="774">
        <f>SUM(M258:N258)</f>
        <v>0</v>
      </c>
      <c r="AN258" s="400"/>
      <c r="AP258" s="400"/>
    </row>
    <row r="259" spans="2:42" hidden="1" x14ac:dyDescent="0.2">
      <c r="C259" s="775" t="s">
        <v>14</v>
      </c>
      <c r="D259" s="776">
        <f>SUM(D258)</f>
        <v>47.5</v>
      </c>
      <c r="E259" s="776"/>
      <c r="F259" s="776"/>
      <c r="G259" s="776"/>
      <c r="H259" s="776"/>
      <c r="I259" s="776"/>
      <c r="J259" s="776"/>
      <c r="K259" s="776"/>
      <c r="L259" s="776"/>
      <c r="M259" s="777">
        <f>SUM(M258)</f>
        <v>0</v>
      </c>
      <c r="N259" s="777"/>
      <c r="O259" s="778">
        <f>SUM(M259:N259)</f>
        <v>0</v>
      </c>
      <c r="AN259" s="400"/>
      <c r="AP259" s="400"/>
    </row>
    <row r="260" spans="2:42" hidden="1" x14ac:dyDescent="0.2">
      <c r="C260" s="779" t="s">
        <v>15</v>
      </c>
      <c r="D260" s="780">
        <f>SUM(D259)</f>
        <v>47.5</v>
      </c>
      <c r="E260" s="780"/>
      <c r="F260" s="780"/>
      <c r="G260" s="780"/>
      <c r="H260" s="780"/>
      <c r="I260" s="780"/>
      <c r="J260" s="780"/>
      <c r="K260" s="780"/>
      <c r="L260" s="780"/>
      <c r="M260" s="781">
        <f>SUM(AI237)</f>
        <v>0</v>
      </c>
      <c r="N260" s="781"/>
      <c r="O260" s="782">
        <f>SUM(M260:N260)</f>
        <v>0</v>
      </c>
      <c r="AN260" s="400"/>
      <c r="AP260" s="400"/>
    </row>
    <row r="261" spans="2:42" ht="6" hidden="1" customHeight="1" x14ac:dyDescent="0.2">
      <c r="C261" s="1200"/>
      <c r="D261" s="1201"/>
      <c r="E261" s="1201"/>
      <c r="F261" s="1201"/>
      <c r="G261" s="1201"/>
      <c r="H261" s="1201"/>
      <c r="I261" s="1201"/>
      <c r="J261" s="1201"/>
      <c r="K261" s="1201"/>
      <c r="L261" s="1201"/>
      <c r="M261" s="1201"/>
      <c r="N261" s="1201"/>
      <c r="O261" s="1202"/>
      <c r="AN261" s="400"/>
      <c r="AP261" s="400"/>
    </row>
    <row r="262" spans="2:42" ht="21" hidden="1" customHeight="1" thickBot="1" x14ac:dyDescent="0.25">
      <c r="C262" s="1198" t="s">
        <v>102</v>
      </c>
      <c r="D262" s="1199"/>
      <c r="E262" s="783"/>
      <c r="F262" s="783"/>
      <c r="G262" s="783"/>
      <c r="H262" s="783"/>
      <c r="I262" s="783"/>
      <c r="J262" s="783"/>
      <c r="K262" s="783"/>
      <c r="L262" s="783"/>
      <c r="M262" s="784">
        <f>SUM(M256:M260)</f>
        <v>0</v>
      </c>
      <c r="N262" s="784">
        <f>SUM(N256:N260)</f>
        <v>0</v>
      </c>
      <c r="O262" s="785">
        <f>SUM(O256:O260)</f>
        <v>0</v>
      </c>
      <c r="AN262" s="400"/>
      <c r="AP262" s="400"/>
    </row>
    <row r="263" spans="2:42" ht="6.75" hidden="1" customHeight="1" x14ac:dyDescent="0.2">
      <c r="AN263" s="400"/>
      <c r="AP263" s="400"/>
    </row>
    <row r="264" spans="2:42" ht="4.5" customHeight="1" x14ac:dyDescent="0.2">
      <c r="P264" s="786"/>
      <c r="AN264" s="400"/>
      <c r="AO264" s="400"/>
      <c r="AP264" s="400"/>
    </row>
    <row r="266" spans="2:42" x14ac:dyDescent="0.2">
      <c r="C266" s="450"/>
      <c r="D266" s="450"/>
      <c r="E266" s="450"/>
      <c r="F266" s="450"/>
      <c r="G266" s="450"/>
      <c r="H266" s="450"/>
      <c r="I266" s="450"/>
      <c r="J266" s="450"/>
      <c r="K266" s="450"/>
      <c r="L266" s="450"/>
      <c r="M266" s="450"/>
      <c r="N266" s="450"/>
      <c r="O266" s="450"/>
    </row>
    <row r="267" spans="2:42" x14ac:dyDescent="0.2">
      <c r="C267" s="450"/>
      <c r="D267" s="450"/>
      <c r="E267" s="450"/>
      <c r="F267" s="450"/>
      <c r="G267" s="450"/>
      <c r="H267" s="450"/>
      <c r="I267" s="450"/>
      <c r="J267" s="450"/>
      <c r="K267" s="450"/>
      <c r="L267" s="450"/>
      <c r="M267" s="450"/>
      <c r="N267" s="450"/>
      <c r="O267" s="450"/>
    </row>
    <row r="268" spans="2:42" x14ac:dyDescent="0.2">
      <c r="B268" s="787" t="s">
        <v>665</v>
      </c>
      <c r="C268" s="788"/>
      <c r="D268" s="788"/>
      <c r="E268" s="788"/>
      <c r="F268" s="788"/>
      <c r="G268" s="788"/>
      <c r="H268" s="788"/>
      <c r="I268" s="788"/>
      <c r="J268" s="788"/>
      <c r="K268" s="788"/>
      <c r="L268" s="788"/>
      <c r="M268" s="788"/>
      <c r="N268" s="788"/>
      <c r="O268" s="788"/>
    </row>
    <row r="284" spans="41:41" hidden="1" x14ac:dyDescent="0.2"/>
    <row r="285" spans="41:41" hidden="1" x14ac:dyDescent="0.2"/>
    <row r="286" spans="41:41" ht="13.5" hidden="1" thickBot="1" x14ac:dyDescent="0.25">
      <c r="AO286" s="430"/>
    </row>
    <row r="287" spans="41:41" hidden="1" x14ac:dyDescent="0.2">
      <c r="AO287" s="696">
        <f>V287+Z287+AD287+AH287+AM287</f>
        <v>0</v>
      </c>
    </row>
    <row r="288" spans="41:41" hidden="1" x14ac:dyDescent="0.2">
      <c r="AO288" s="697"/>
    </row>
    <row r="289" spans="41:41" hidden="1" x14ac:dyDescent="0.2">
      <c r="AO289" s="724">
        <f>V289+Z289+AD289+AH289+AM289</f>
        <v>0</v>
      </c>
    </row>
    <row r="290" spans="41:41" hidden="1" x14ac:dyDescent="0.2">
      <c r="AO290" s="706"/>
    </row>
    <row r="291" spans="41:41" hidden="1" x14ac:dyDescent="0.2">
      <c r="AO291" s="724">
        <f>V291+Z291+AD291+AH291+AM291</f>
        <v>0</v>
      </c>
    </row>
    <row r="292" spans="41:41" hidden="1" x14ac:dyDescent="0.2">
      <c r="AO292" s="724"/>
    </row>
    <row r="293" spans="41:41" hidden="1" x14ac:dyDescent="0.2">
      <c r="AO293" s="724">
        <f>V293+Z293+AD293+AH293+AM293</f>
        <v>0</v>
      </c>
    </row>
    <row r="294" spans="41:41" hidden="1" x14ac:dyDescent="0.2">
      <c r="AO294" s="697"/>
    </row>
    <row r="295" spans="41:41" hidden="1" x14ac:dyDescent="0.2">
      <c r="AO295" s="724">
        <f>V295+Z295+AD295+AH295+AM295</f>
        <v>0</v>
      </c>
    </row>
    <row r="296" spans="41:41" hidden="1" x14ac:dyDescent="0.2">
      <c r="AO296" s="739"/>
    </row>
    <row r="297" spans="41:41" ht="13.5" hidden="1" thickBot="1" x14ac:dyDescent="0.25">
      <c r="AO297" s="757">
        <f>V297+Z297+AD297+AH297+AM297</f>
        <v>0</v>
      </c>
    </row>
    <row r="298" spans="41:41" hidden="1" x14ac:dyDescent="0.2"/>
    <row r="299" spans="41:41" hidden="1" x14ac:dyDescent="0.2"/>
    <row r="300" spans="41:41" ht="13.5" hidden="1" thickBot="1" x14ac:dyDescent="0.25">
      <c r="AO300" s="430"/>
    </row>
    <row r="301" spans="41:41" hidden="1" x14ac:dyDescent="0.2">
      <c r="AO301" s="696">
        <f>V301+Z301+AD301+AH301+AM301</f>
        <v>0</v>
      </c>
    </row>
    <row r="302" spans="41:41" hidden="1" x14ac:dyDescent="0.2">
      <c r="AO302" s="697"/>
    </row>
    <row r="303" spans="41:41" hidden="1" x14ac:dyDescent="0.2">
      <c r="AO303" s="724">
        <f>V303+Z303+AD303+AH303+AM303</f>
        <v>0</v>
      </c>
    </row>
    <row r="304" spans="41:41" hidden="1" x14ac:dyDescent="0.2">
      <c r="AO304" s="706"/>
    </row>
    <row r="305" spans="41:41" hidden="1" x14ac:dyDescent="0.2">
      <c r="AO305" s="724">
        <f>V305+Z305+AD305+AH305+AM305</f>
        <v>0</v>
      </c>
    </row>
    <row r="306" spans="41:41" hidden="1" x14ac:dyDescent="0.2">
      <c r="AO306" s="724"/>
    </row>
    <row r="307" spans="41:41" hidden="1" x14ac:dyDescent="0.2">
      <c r="AO307" s="724">
        <f>V307+Z307+AD307+AH307+AM307</f>
        <v>0</v>
      </c>
    </row>
    <row r="308" spans="41:41" hidden="1" x14ac:dyDescent="0.2">
      <c r="AO308" s="697"/>
    </row>
    <row r="309" spans="41:41" hidden="1" x14ac:dyDescent="0.2">
      <c r="AO309" s="724">
        <f>V309+Z309+AD309+AH309+AM309</f>
        <v>0</v>
      </c>
    </row>
    <row r="310" spans="41:41" hidden="1" x14ac:dyDescent="0.2">
      <c r="AO310" s="697"/>
    </row>
    <row r="311" spans="41:41" hidden="1" x14ac:dyDescent="0.2">
      <c r="AO311" s="724">
        <f>V311+Z311+AD311+AH311+AM311</f>
        <v>0</v>
      </c>
    </row>
    <row r="312" spans="41:41" hidden="1" x14ac:dyDescent="0.2">
      <c r="AO312" s="739"/>
    </row>
    <row r="313" spans="41:41" ht="13.5" hidden="1" thickBot="1" x14ac:dyDescent="0.25">
      <c r="AO313" s="757">
        <f>V313+Z313+AD313+AH313+AM313</f>
        <v>0</v>
      </c>
    </row>
    <row r="314" spans="41:41" hidden="1" x14ac:dyDescent="0.2"/>
  </sheetData>
  <dataConsolidate/>
  <mergeCells count="184">
    <mergeCell ref="C227:P227"/>
    <mergeCell ref="C228:P228"/>
    <mergeCell ref="C229:P229"/>
    <mergeCell ref="C152:O152"/>
    <mergeCell ref="N124:P124"/>
    <mergeCell ref="C126:O126"/>
    <mergeCell ref="A131:P131"/>
    <mergeCell ref="C151:O151"/>
    <mergeCell ref="AO11:AO14"/>
    <mergeCell ref="AO17:AO19"/>
    <mergeCell ref="AO20:AO23"/>
    <mergeCell ref="C10:F11"/>
    <mergeCell ref="D14:G14"/>
    <mergeCell ref="B10:B11"/>
    <mergeCell ref="D26:F26"/>
    <mergeCell ref="D28:F28"/>
    <mergeCell ref="D30:F30"/>
    <mergeCell ref="M24:M26"/>
    <mergeCell ref="O45:P45"/>
    <mergeCell ref="D51:M51"/>
    <mergeCell ref="D54:M54"/>
    <mergeCell ref="D188:P188"/>
    <mergeCell ref="C179:O179"/>
    <mergeCell ref="D140:O140"/>
    <mergeCell ref="S9:T9"/>
    <mergeCell ref="D7:G7"/>
    <mergeCell ref="C8:G8"/>
    <mergeCell ref="C13:G13"/>
    <mergeCell ref="C127:O127"/>
    <mergeCell ref="C128:O128"/>
    <mergeCell ref="Q14:S14"/>
    <mergeCell ref="B121:P121"/>
    <mergeCell ref="B122:P122"/>
    <mergeCell ref="B123:P123"/>
    <mergeCell ref="D101:M101"/>
    <mergeCell ref="D110:M110"/>
    <mergeCell ref="D111:M111"/>
    <mergeCell ref="C9:G9"/>
    <mergeCell ref="C12:G12"/>
    <mergeCell ref="C71:O71"/>
    <mergeCell ref="A1:AK1"/>
    <mergeCell ref="A117:S117"/>
    <mergeCell ref="D90:M90"/>
    <mergeCell ref="C185:P185"/>
    <mergeCell ref="D186:O186"/>
    <mergeCell ref="D57:M57"/>
    <mergeCell ref="D58:M58"/>
    <mergeCell ref="D59:M59"/>
    <mergeCell ref="D96:M96"/>
    <mergeCell ref="D89:M89"/>
    <mergeCell ref="C115:P115"/>
    <mergeCell ref="H81:J81"/>
    <mergeCell ref="D76:M76"/>
    <mergeCell ref="D75:M75"/>
    <mergeCell ref="U14:W14"/>
    <mergeCell ref="D22:M22"/>
    <mergeCell ref="D93:M93"/>
    <mergeCell ref="H30:J30"/>
    <mergeCell ref="D48:M48"/>
    <mergeCell ref="D47:O47"/>
    <mergeCell ref="C157:O157"/>
    <mergeCell ref="Q8:R8"/>
    <mergeCell ref="Q9:R9"/>
    <mergeCell ref="S8:T8"/>
    <mergeCell ref="C262:D262"/>
    <mergeCell ref="C153:O153"/>
    <mergeCell ref="C155:O155"/>
    <mergeCell ref="C154:O154"/>
    <mergeCell ref="C261:O261"/>
    <mergeCell ref="C255:O255"/>
    <mergeCell ref="C253:O253"/>
    <mergeCell ref="C252:O252"/>
    <mergeCell ref="B243:N243"/>
    <mergeCell ref="C231:P231"/>
    <mergeCell ref="C233:P233"/>
    <mergeCell ref="C222:P222"/>
    <mergeCell ref="C164:O164"/>
    <mergeCell ref="C165:O165"/>
    <mergeCell ref="C166:O166"/>
    <mergeCell ref="C167:O167"/>
    <mergeCell ref="C211:P211"/>
    <mergeCell ref="C197:P197"/>
    <mergeCell ref="B215:O215"/>
    <mergeCell ref="B213:V213"/>
    <mergeCell ref="C199:P199"/>
    <mergeCell ref="B192:W192"/>
    <mergeCell ref="C180:O180"/>
    <mergeCell ref="C181:O181"/>
    <mergeCell ref="A249:AD249"/>
    <mergeCell ref="A161:S161"/>
    <mergeCell ref="C125:O125"/>
    <mergeCell ref="C113:P113"/>
    <mergeCell ref="D98:M98"/>
    <mergeCell ref="D55:M55"/>
    <mergeCell ref="D56:M56"/>
    <mergeCell ref="D104:M104"/>
    <mergeCell ref="D105:M105"/>
    <mergeCell ref="D106:M106"/>
    <mergeCell ref="D107:M107"/>
    <mergeCell ref="D108:M108"/>
    <mergeCell ref="D100:M100"/>
    <mergeCell ref="D148:H148"/>
    <mergeCell ref="A142:O142"/>
    <mergeCell ref="A144:S144"/>
    <mergeCell ref="D136:P136"/>
    <mergeCell ref="A159:P159"/>
    <mergeCell ref="C195:P195"/>
    <mergeCell ref="A149:B150"/>
    <mergeCell ref="C168:O168"/>
    <mergeCell ref="C169:O169"/>
    <mergeCell ref="D173:P173"/>
    <mergeCell ref="D174:P174"/>
    <mergeCell ref="C218:O218"/>
    <mergeCell ref="B201:S201"/>
    <mergeCell ref="C203:O203"/>
    <mergeCell ref="C204:O204"/>
    <mergeCell ref="C205:O205"/>
    <mergeCell ref="C206:O206"/>
    <mergeCell ref="C207:O207"/>
    <mergeCell ref="C208:O208"/>
    <mergeCell ref="C209:O209"/>
    <mergeCell ref="H28:J28"/>
    <mergeCell ref="D137:P137"/>
    <mergeCell ref="D139:P139"/>
    <mergeCell ref="A133:S133"/>
    <mergeCell ref="D187:P187"/>
    <mergeCell ref="F83:L83"/>
    <mergeCell ref="M68:M69"/>
    <mergeCell ref="D87:M87"/>
    <mergeCell ref="B120:P120"/>
    <mergeCell ref="D99:M99"/>
    <mergeCell ref="D103:M103"/>
    <mergeCell ref="A73:S73"/>
    <mergeCell ref="D141:F141"/>
    <mergeCell ref="B119:P119"/>
    <mergeCell ref="D95:M95"/>
    <mergeCell ref="C219:O219"/>
    <mergeCell ref="C193:P193"/>
    <mergeCell ref="C217:O217"/>
    <mergeCell ref="A3:AK3"/>
    <mergeCell ref="F79:L79"/>
    <mergeCell ref="AC14:AE14"/>
    <mergeCell ref="AG14:AI14"/>
    <mergeCell ref="Y14:AA14"/>
    <mergeCell ref="A17:M17"/>
    <mergeCell ref="A45:L45"/>
    <mergeCell ref="D37:M37"/>
    <mergeCell ref="D53:O53"/>
    <mergeCell ref="A19:O19"/>
    <mergeCell ref="D33:M33"/>
    <mergeCell ref="D39:M39"/>
    <mergeCell ref="D34:M34"/>
    <mergeCell ref="D43:M43"/>
    <mergeCell ref="O17:P17"/>
    <mergeCell ref="D36:M36"/>
    <mergeCell ref="D42:M42"/>
    <mergeCell ref="H26:J26"/>
    <mergeCell ref="F25:J25"/>
    <mergeCell ref="D20:O20"/>
    <mergeCell ref="D21:M21"/>
    <mergeCell ref="B221:O221"/>
    <mergeCell ref="B223:O223"/>
    <mergeCell ref="A5:O5"/>
    <mergeCell ref="B241:N241"/>
    <mergeCell ref="C176:P176"/>
    <mergeCell ref="C190:P190"/>
    <mergeCell ref="D86:M86"/>
    <mergeCell ref="C134:M134"/>
    <mergeCell ref="C129:O129"/>
    <mergeCell ref="M63:M64"/>
    <mergeCell ref="D92:M92"/>
    <mergeCell ref="C182:O182"/>
    <mergeCell ref="C183:O183"/>
    <mergeCell ref="B178:O178"/>
    <mergeCell ref="B224:O224"/>
    <mergeCell ref="C225:P225"/>
    <mergeCell ref="C226:P226"/>
    <mergeCell ref="C216:O216"/>
    <mergeCell ref="C171:P171"/>
    <mergeCell ref="D163:P163"/>
    <mergeCell ref="D49:M49"/>
    <mergeCell ref="D50:M50"/>
    <mergeCell ref="D40:M40"/>
    <mergeCell ref="C220:O220"/>
  </mergeCells>
  <phoneticPr fontId="0" type="noConversion"/>
  <dataValidations disablePrompts="1" count="5">
    <dataValidation type="list" allowBlank="1" showInputMessage="1" showErrorMessage="1" sqref="O96 O87 O90 O93" xr:uid="{00000000-0002-0000-0000-000001000000}">
      <formula1>"  -  , 8.85%, 50.31%, 57.45%, 64.45%, 51.83%, 45.03%, 50.95%"</formula1>
    </dataValidation>
    <dataValidation type="list" allowBlank="1" showInputMessage="1" showErrorMessage="1" sqref="O241" xr:uid="{2133D850-14FA-41B8-9697-223BC9DDD6D9}">
      <formula1>"  -  , 50.5%, 52%, 49%, 26%, 47.5%, 50.5%"</formula1>
    </dataValidation>
    <dataValidation type="list" allowBlank="1" showInputMessage="1" showErrorMessage="1" sqref="O75 O89 O86 O92 O95" xr:uid="{4BC0A66F-4EEE-4FC3-B54E-1A1C0446BF7B}">
      <formula1>"  - - , 62.40%, 58.12%, 52.54%, 48.96%, 53.32%,53.48%"</formula1>
    </dataValidation>
    <dataValidation type="list" allowBlank="1" showInputMessage="1" showErrorMessage="1" sqref="O103:O108" xr:uid="{D6EBF878-2218-46E8-8861-A35720B0249F}">
      <formula1>" - , 8.85%, 10.68%, 42.45%, 64.45%"</formula1>
    </dataValidation>
    <dataValidation type="list" allowBlank="1" showInputMessage="1" showErrorMessage="1" sqref="N103:N108" xr:uid="{057BF1CB-FE13-4C96-B068-BB20F04BA4C8}">
      <formula1>" - , Temp/Student, PT, FT, OT"</formula1>
    </dataValidation>
  </dataValidations>
  <hyperlinks>
    <hyperlink ref="D53" r:id="rId1" display="http://www.foundation.csulb.edu/forms/hr002acr.pdf " xr:uid="{00000000-0004-0000-0000-000000000000}"/>
    <hyperlink ref="A149:B150" r:id="rId2" display="*Use latest CSULB Fees on https://www.csulb.edu/student-records/tuition-and-fees   " xr:uid="{E4FF9F97-9843-4652-A980-731A5AF8149B}"/>
    <hyperlink ref="C134:M134" r:id="rId3" display="*CSULB Travel Policy" xr:uid="{0F0E9C10-9C74-49D3-9035-93E636BC6EF3}"/>
  </hyperlinks>
  <pageMargins left="0.25" right="0.25" top="0.25" bottom="0.25" header="0.3" footer="0.3"/>
  <pageSetup scale="48" fitToHeight="0" orientation="landscape" r:id="rId4"/>
  <headerFooter alignWithMargins="0"/>
  <ignoredErrors>
    <ignoredError sqref="A92 A95 A98 R131 V131 Z131 AD131 AH131 A136:A137 A139 R142 V142 Z142 AD142 AH14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3399"/>
  </sheetPr>
  <dimension ref="A1:Y24"/>
  <sheetViews>
    <sheetView workbookViewId="0">
      <selection activeCell="A26" sqref="A26"/>
    </sheetView>
  </sheetViews>
  <sheetFormatPr defaultRowHeight="12.75" x14ac:dyDescent="0.2"/>
  <cols>
    <col min="1" max="1" width="24.7109375" customWidth="1"/>
    <col min="21" max="21" width="23.5703125" customWidth="1"/>
  </cols>
  <sheetData>
    <row r="1" spans="1:25" s="1" customFormat="1" ht="21" customHeight="1" x14ac:dyDescent="0.2">
      <c r="A1" s="1455" t="s">
        <v>190</v>
      </c>
      <c r="B1" s="1455"/>
      <c r="C1" s="1455"/>
      <c r="D1" s="1455"/>
      <c r="E1" s="1455"/>
      <c r="F1" s="1455"/>
      <c r="G1" s="1455"/>
      <c r="H1" s="1455"/>
      <c r="I1" s="1455"/>
      <c r="J1" s="1455"/>
      <c r="K1" s="1455"/>
      <c r="L1" s="1455"/>
      <c r="M1" s="1455"/>
      <c r="N1" s="1455"/>
      <c r="O1" s="1455"/>
      <c r="P1" s="1455"/>
      <c r="Q1" s="1455"/>
    </row>
    <row r="2" spans="1:25" s="1" customFormat="1" ht="3" customHeight="1" x14ac:dyDescent="0.2"/>
    <row r="3" spans="1:25" s="1" customFormat="1" ht="47.25" customHeight="1" x14ac:dyDescent="0.2">
      <c r="A3" s="1454" t="s">
        <v>207</v>
      </c>
      <c r="B3" s="1454"/>
      <c r="C3" s="1454"/>
      <c r="D3" s="1454"/>
      <c r="E3" s="1454"/>
      <c r="F3" s="1454"/>
      <c r="G3" s="1454"/>
      <c r="H3" s="1454"/>
      <c r="I3" s="1454"/>
      <c r="J3" s="1454"/>
      <c r="K3" s="1454"/>
      <c r="L3" s="1454"/>
      <c r="M3" s="1454"/>
      <c r="N3" s="1454"/>
      <c r="O3" s="1454"/>
      <c r="P3" s="1454"/>
      <c r="Q3" s="1454"/>
      <c r="R3" s="1454"/>
      <c r="S3" s="1454"/>
      <c r="T3" s="1454"/>
      <c r="U3" s="1454"/>
    </row>
    <row r="4" spans="1:25" s="1" customFormat="1" ht="11.25" customHeight="1" x14ac:dyDescent="0.2">
      <c r="A4" s="1457"/>
      <c r="B4" s="1457"/>
      <c r="C4" s="1457"/>
      <c r="D4" s="1457"/>
      <c r="E4" s="1457"/>
      <c r="F4" s="1457"/>
      <c r="G4" s="1457"/>
      <c r="H4" s="1457"/>
      <c r="I4" s="1457"/>
      <c r="J4" s="1457"/>
      <c r="K4" s="1457"/>
      <c r="L4" s="1457"/>
      <c r="M4" s="1457"/>
      <c r="N4" s="1457"/>
      <c r="O4" s="1457"/>
      <c r="P4" s="1457"/>
      <c r="Q4" s="1457"/>
      <c r="R4" s="1457"/>
      <c r="S4" s="1457"/>
      <c r="T4" s="1457"/>
      <c r="U4" s="1457"/>
    </row>
    <row r="5" spans="1:25" s="1" customFormat="1" ht="18.75" customHeight="1" x14ac:dyDescent="0.2">
      <c r="A5" s="1456" t="s">
        <v>205</v>
      </c>
      <c r="B5" s="1456"/>
      <c r="C5" s="1456"/>
      <c r="D5" s="1456"/>
      <c r="E5" s="1456"/>
      <c r="F5" s="1456"/>
      <c r="G5" s="1456"/>
      <c r="H5" s="1456"/>
      <c r="I5" s="1456"/>
      <c r="J5" s="1456"/>
      <c r="K5" s="1456"/>
      <c r="L5" s="1456"/>
      <c r="M5" s="1456"/>
      <c r="N5" s="1456"/>
      <c r="O5" s="1456"/>
      <c r="P5" s="1456"/>
      <c r="Q5" s="1456"/>
      <c r="R5" s="1456"/>
      <c r="S5" s="1456"/>
      <c r="T5" s="1456"/>
      <c r="U5" s="1456"/>
      <c r="V5" s="1456"/>
    </row>
    <row r="6" spans="1:25" s="1" customFormat="1" ht="19.5" customHeight="1" x14ac:dyDescent="0.2">
      <c r="A6" s="24"/>
      <c r="B6" s="1451" t="s">
        <v>202</v>
      </c>
      <c r="C6" s="1451"/>
      <c r="D6" s="1451"/>
      <c r="E6" s="1451"/>
      <c r="F6" s="1451"/>
      <c r="G6" s="1451"/>
      <c r="H6" s="1451"/>
      <c r="I6" s="1451"/>
      <c r="J6" s="1451"/>
      <c r="K6" s="1451"/>
      <c r="L6" s="1451"/>
      <c r="M6" s="1451"/>
      <c r="N6" s="1451"/>
      <c r="O6" s="1451"/>
      <c r="P6" s="1451"/>
      <c r="Q6" s="1451"/>
      <c r="R6" s="1451"/>
      <c r="S6" s="1451"/>
      <c r="T6" s="1451"/>
      <c r="U6" s="1451"/>
      <c r="V6" s="24"/>
    </row>
    <row r="7" spans="1:25" s="1" customFormat="1" ht="21" customHeight="1" x14ac:dyDescent="0.2">
      <c r="A7" s="1457"/>
      <c r="B7" s="1457"/>
      <c r="C7" s="1457"/>
      <c r="D7" s="1457"/>
      <c r="E7" s="1457"/>
      <c r="F7" s="1457"/>
      <c r="G7" s="1457"/>
      <c r="H7" s="1457"/>
      <c r="I7" s="1457"/>
      <c r="J7" s="1457"/>
      <c r="K7" s="1457"/>
      <c r="L7" s="1457"/>
      <c r="M7" s="1457"/>
      <c r="N7" s="1457"/>
      <c r="O7" s="1457"/>
      <c r="P7" s="1457"/>
      <c r="Q7" s="1457"/>
      <c r="R7" s="1457"/>
      <c r="S7" s="1457"/>
      <c r="T7" s="1457"/>
      <c r="U7" s="1457"/>
      <c r="V7" s="24"/>
    </row>
    <row r="8" spans="1:25" s="1" customFormat="1" ht="13.5" customHeight="1" x14ac:dyDescent="0.2">
      <c r="A8" s="1456" t="s">
        <v>210</v>
      </c>
      <c r="B8" s="1457"/>
      <c r="C8" s="1457"/>
      <c r="D8" s="1457"/>
      <c r="E8" s="1457"/>
      <c r="F8" s="1457"/>
      <c r="G8" s="1457"/>
      <c r="H8" s="1457"/>
      <c r="I8" s="1457"/>
      <c r="J8" s="1457"/>
      <c r="K8" s="1457"/>
      <c r="L8" s="1457"/>
      <c r="M8" s="1457"/>
      <c r="N8" s="1457"/>
      <c r="O8" s="1457"/>
      <c r="P8" s="1457"/>
      <c r="Q8" s="1457"/>
      <c r="R8" s="1457"/>
      <c r="S8" s="1457"/>
      <c r="T8" s="1457"/>
      <c r="U8" s="1457"/>
      <c r="V8" s="187"/>
      <c r="W8" s="187"/>
      <c r="X8" s="187"/>
      <c r="Y8" s="187"/>
    </row>
    <row r="9" spans="1:25" s="1" customFormat="1" ht="13.5" customHeight="1" x14ac:dyDescent="0.2">
      <c r="A9" s="190"/>
      <c r="B9" s="1452" t="s">
        <v>209</v>
      </c>
      <c r="C9" s="1456"/>
      <c r="D9" s="1456"/>
      <c r="E9" s="1456"/>
      <c r="F9" s="1456"/>
      <c r="G9" s="1456"/>
      <c r="H9" s="1456"/>
      <c r="I9" s="1456"/>
      <c r="J9" s="1456"/>
      <c r="K9" s="1456"/>
      <c r="L9" s="1456"/>
      <c r="M9" s="1456"/>
      <c r="N9" s="1456"/>
      <c r="O9" s="1456"/>
      <c r="P9" s="1456"/>
      <c r="Q9" s="1456"/>
      <c r="R9" s="1456"/>
      <c r="S9" s="1456"/>
      <c r="T9" s="1456"/>
      <c r="U9" s="1456"/>
      <c r="V9" s="187"/>
      <c r="W9" s="187"/>
      <c r="X9" s="187"/>
      <c r="Y9" s="187"/>
    </row>
    <row r="10" spans="1:25" s="1" customFormat="1" ht="15" customHeight="1" x14ac:dyDescent="0.2">
      <c r="A10" s="192"/>
      <c r="B10" s="1452" t="s">
        <v>200</v>
      </c>
      <c r="C10" s="1452"/>
      <c r="D10" s="1452"/>
      <c r="E10" s="1452"/>
      <c r="F10" s="1452"/>
      <c r="G10" s="1452"/>
      <c r="H10" s="1452"/>
      <c r="I10" s="1452"/>
      <c r="J10" s="1452"/>
      <c r="K10" s="1452"/>
      <c r="L10" s="1452"/>
      <c r="M10" s="1452"/>
      <c r="N10" s="1452"/>
      <c r="O10" s="1452"/>
      <c r="P10" s="1452"/>
      <c r="Q10" s="1452"/>
      <c r="R10" s="1452"/>
      <c r="S10" s="1452"/>
      <c r="T10" s="1452"/>
      <c r="U10" s="1452"/>
      <c r="V10" s="187"/>
      <c r="W10" s="187"/>
      <c r="X10" s="187"/>
      <c r="Y10" s="187"/>
    </row>
    <row r="11" spans="1:25" s="1" customFormat="1" ht="15.75" customHeight="1" x14ac:dyDescent="0.2">
      <c r="A11" s="186"/>
      <c r="B11" s="1452" t="s">
        <v>206</v>
      </c>
      <c r="C11" s="1453"/>
      <c r="D11" s="1453"/>
      <c r="E11" s="1453"/>
      <c r="F11" s="1453"/>
      <c r="G11" s="1453"/>
      <c r="H11" s="1453"/>
      <c r="I11" s="1453"/>
      <c r="J11" s="1453"/>
      <c r="K11" s="1453"/>
      <c r="L11" s="1453"/>
      <c r="M11" s="1453"/>
      <c r="N11" s="1453"/>
      <c r="O11" s="1453"/>
      <c r="P11" s="1453"/>
      <c r="Q11" s="1453"/>
      <c r="R11" s="1453"/>
      <c r="S11" s="1453"/>
      <c r="T11" s="1453"/>
      <c r="U11" s="1453"/>
      <c r="V11" s="187"/>
      <c r="W11" s="187"/>
      <c r="X11" s="187"/>
      <c r="Y11" s="187"/>
    </row>
    <row r="12" spans="1:25" s="1" customFormat="1" ht="15.75" customHeight="1" x14ac:dyDescent="0.2">
      <c r="A12" s="186"/>
      <c r="B12" s="1451" t="s">
        <v>213</v>
      </c>
      <c r="C12" s="1451"/>
      <c r="D12" s="1451"/>
      <c r="E12" s="1451"/>
      <c r="F12" s="1451"/>
      <c r="G12" s="1451"/>
      <c r="H12" s="1451"/>
      <c r="I12" s="1451"/>
      <c r="J12" s="1451"/>
      <c r="K12" s="1451"/>
      <c r="L12" s="1451"/>
      <c r="M12" s="1451"/>
      <c r="N12" s="1451"/>
      <c r="O12" s="1451"/>
      <c r="P12" s="1451"/>
      <c r="Q12" s="1451"/>
      <c r="R12" s="1451"/>
      <c r="S12" s="1451"/>
      <c r="T12" s="1451"/>
      <c r="U12" s="1451"/>
      <c r="V12" s="187"/>
      <c r="W12" s="187"/>
      <c r="X12" s="187"/>
      <c r="Y12" s="187"/>
    </row>
    <row r="13" spans="1:25" s="1" customFormat="1" ht="15.75" customHeight="1" x14ac:dyDescent="0.2">
      <c r="A13" s="192"/>
      <c r="B13" s="1452" t="s">
        <v>54</v>
      </c>
      <c r="C13" s="1456"/>
      <c r="D13" s="1456"/>
      <c r="E13" s="1456"/>
      <c r="F13" s="1456"/>
      <c r="G13" s="1456"/>
      <c r="H13" s="1456"/>
      <c r="I13" s="1456"/>
      <c r="J13" s="1456"/>
      <c r="K13" s="1456"/>
      <c r="L13" s="1456"/>
      <c r="M13" s="1456"/>
      <c r="N13" s="1456"/>
      <c r="O13" s="1456"/>
      <c r="P13" s="1456"/>
      <c r="Q13" s="1456"/>
      <c r="R13" s="1456"/>
      <c r="S13" s="1456"/>
      <c r="T13" s="1456"/>
      <c r="U13" s="1456"/>
      <c r="V13" s="187"/>
      <c r="W13" s="187"/>
      <c r="X13" s="187"/>
      <c r="Y13" s="187"/>
    </row>
    <row r="14" spans="1:25" s="1" customFormat="1" ht="15.75" customHeight="1" x14ac:dyDescent="0.2">
      <c r="A14" s="1457" t="s">
        <v>216</v>
      </c>
      <c r="B14" s="1457"/>
      <c r="C14" s="1457"/>
      <c r="D14" s="1457"/>
      <c r="E14" s="1457"/>
      <c r="F14" s="1457"/>
      <c r="G14" s="1457"/>
      <c r="H14" s="1457"/>
      <c r="I14" s="1457"/>
      <c r="J14" s="1457"/>
      <c r="K14" s="1457"/>
      <c r="L14" s="1457"/>
      <c r="M14" s="1457"/>
      <c r="N14" s="1457"/>
      <c r="O14" s="1457"/>
      <c r="P14" s="1457"/>
      <c r="Q14" s="1457"/>
      <c r="R14" s="1457"/>
      <c r="S14" s="1457"/>
      <c r="T14" s="1457"/>
      <c r="U14" s="1457"/>
      <c r="V14" s="187"/>
      <c r="W14" s="187"/>
      <c r="X14" s="187"/>
      <c r="Y14" s="187"/>
    </row>
    <row r="15" spans="1:25" s="1" customFormat="1" ht="15.75" customHeight="1" x14ac:dyDescent="0.2">
      <c r="A15" s="192"/>
      <c r="B15" s="1451" t="s">
        <v>215</v>
      </c>
      <c r="C15" s="1451"/>
      <c r="D15" s="1451"/>
      <c r="E15" s="1451"/>
      <c r="F15" s="1451"/>
      <c r="G15" s="1451"/>
      <c r="H15" s="1451"/>
      <c r="I15" s="1451"/>
      <c r="J15" s="1451"/>
      <c r="K15" s="1451"/>
      <c r="L15" s="1451"/>
      <c r="M15" s="1451"/>
      <c r="N15" s="1451"/>
      <c r="O15" s="1451"/>
      <c r="P15" s="1451"/>
      <c r="Q15" s="1451"/>
      <c r="R15" s="1451"/>
      <c r="S15" s="1451"/>
      <c r="T15" s="1451"/>
      <c r="U15" s="1451"/>
      <c r="V15" s="187"/>
      <c r="W15" s="187"/>
      <c r="X15" s="187"/>
      <c r="Y15" s="187"/>
    </row>
    <row r="16" spans="1:25" s="1" customFormat="1" ht="15.75" customHeight="1" x14ac:dyDescent="0.2">
      <c r="A16" s="191" t="s">
        <v>212</v>
      </c>
      <c r="B16" s="1451" t="s">
        <v>211</v>
      </c>
      <c r="C16" s="1451"/>
      <c r="D16" s="1451"/>
      <c r="E16" s="1451"/>
      <c r="F16" s="1451"/>
      <c r="G16" s="1451"/>
      <c r="H16" s="1451"/>
      <c r="I16" s="1451"/>
      <c r="J16" s="1451"/>
      <c r="K16" s="1451"/>
      <c r="L16" s="1451"/>
      <c r="M16" s="1451"/>
      <c r="N16" s="1451"/>
      <c r="O16" s="1451"/>
      <c r="P16" s="1451"/>
      <c r="Q16" s="1451"/>
      <c r="R16" s="1451"/>
      <c r="S16" s="1451"/>
      <c r="T16" s="1451"/>
      <c r="U16" s="1451"/>
      <c r="V16" s="187"/>
      <c r="W16" s="187"/>
      <c r="X16" s="187"/>
      <c r="Y16" s="187"/>
    </row>
    <row r="17" spans="1:25" s="1" customFormat="1" ht="21" customHeight="1" x14ac:dyDescent="0.2">
      <c r="A17" s="1453"/>
      <c r="B17" s="1453"/>
      <c r="C17" s="1453"/>
      <c r="D17" s="1453"/>
      <c r="E17" s="1453"/>
      <c r="F17" s="1453"/>
      <c r="G17" s="1453"/>
      <c r="H17" s="1453"/>
      <c r="I17" s="1453"/>
      <c r="J17" s="1453"/>
      <c r="K17" s="1453"/>
      <c r="L17" s="1453"/>
      <c r="M17" s="1453"/>
      <c r="N17" s="1453"/>
      <c r="O17" s="1453"/>
      <c r="P17" s="1453"/>
      <c r="Q17" s="1453"/>
      <c r="R17" s="1453"/>
      <c r="S17" s="1453"/>
      <c r="T17" s="1453"/>
      <c r="U17" s="1453"/>
      <c r="V17" s="174"/>
      <c r="W17" s="174"/>
      <c r="X17" s="174"/>
      <c r="Y17" s="174"/>
    </row>
    <row r="18" spans="1:25" s="1" customFormat="1" ht="16.5" customHeight="1" x14ac:dyDescent="0.2">
      <c r="A18" s="1456" t="s">
        <v>208</v>
      </c>
      <c r="B18" s="1456"/>
      <c r="C18" s="1456"/>
      <c r="D18" s="1456"/>
      <c r="E18" s="1456"/>
      <c r="F18" s="1456"/>
      <c r="G18" s="1456"/>
      <c r="H18" s="1456"/>
      <c r="I18" s="1456"/>
      <c r="J18" s="1456"/>
      <c r="K18" s="1456"/>
      <c r="L18" s="1456"/>
      <c r="M18" s="1456"/>
      <c r="N18" s="1456"/>
      <c r="O18" s="1456"/>
      <c r="P18" s="1456"/>
      <c r="Q18" s="1456"/>
      <c r="R18" s="1456"/>
      <c r="S18" s="1456"/>
      <c r="T18" s="1456"/>
      <c r="U18" s="1456"/>
      <c r="V18" s="174"/>
      <c r="W18" s="174"/>
      <c r="X18" s="174"/>
      <c r="Y18" s="174"/>
    </row>
    <row r="19" spans="1:25" s="1" customFormat="1" ht="18" customHeight="1" x14ac:dyDescent="0.2">
      <c r="A19" s="188"/>
      <c r="B19" s="1451" t="s">
        <v>209</v>
      </c>
      <c r="C19" s="1458"/>
      <c r="D19" s="1458"/>
      <c r="E19" s="1458"/>
      <c r="F19" s="1458"/>
      <c r="G19" s="1458"/>
      <c r="H19" s="1458"/>
      <c r="I19" s="1458"/>
      <c r="J19" s="1458"/>
      <c r="K19" s="1458"/>
      <c r="L19" s="1458"/>
      <c r="M19" s="1458"/>
      <c r="N19" s="1458"/>
      <c r="O19" s="1458"/>
      <c r="P19" s="1458"/>
      <c r="Q19" s="1458"/>
      <c r="R19" s="1458"/>
      <c r="S19" s="1458"/>
      <c r="T19" s="1458"/>
      <c r="U19" s="1458"/>
      <c r="V19" s="174"/>
      <c r="W19" s="174"/>
      <c r="X19" s="174"/>
      <c r="Y19" s="174"/>
    </row>
    <row r="20" spans="1:25" s="1" customFormat="1" ht="18" customHeight="1" x14ac:dyDescent="0.2">
      <c r="A20" s="186"/>
      <c r="B20" s="1452" t="s">
        <v>214</v>
      </c>
      <c r="C20" s="1452"/>
      <c r="D20" s="1452"/>
      <c r="E20" s="1452"/>
      <c r="F20" s="1452"/>
      <c r="G20" s="1452"/>
      <c r="H20" s="1452"/>
      <c r="I20" s="1452"/>
      <c r="J20" s="1452"/>
      <c r="K20" s="1452"/>
      <c r="L20" s="1452"/>
      <c r="M20" s="1452"/>
      <c r="N20" s="1452"/>
      <c r="O20" s="1452"/>
      <c r="P20" s="1452"/>
      <c r="Q20" s="1452"/>
      <c r="R20" s="1452"/>
      <c r="S20" s="1452"/>
      <c r="T20" s="1452"/>
      <c r="U20" s="1452"/>
      <c r="V20" s="174"/>
      <c r="W20" s="174"/>
      <c r="X20" s="174"/>
      <c r="Y20" s="174"/>
    </row>
    <row r="21" spans="1:25" s="1" customFormat="1" ht="23.25" customHeight="1" x14ac:dyDescent="0.2">
      <c r="A21" s="1458"/>
      <c r="B21" s="1458"/>
      <c r="C21" s="1458"/>
      <c r="D21" s="1458"/>
      <c r="E21" s="1458"/>
      <c r="F21" s="1458"/>
      <c r="G21" s="1458"/>
      <c r="H21" s="1458"/>
      <c r="I21" s="1458"/>
      <c r="J21" s="1458"/>
      <c r="K21" s="1458"/>
      <c r="L21" s="1458"/>
      <c r="M21" s="1458"/>
      <c r="N21" s="1458"/>
      <c r="O21" s="1458"/>
      <c r="P21" s="1458"/>
      <c r="Q21" s="1458"/>
      <c r="R21" s="1458"/>
      <c r="S21" s="1458"/>
      <c r="T21" s="1458"/>
      <c r="U21" s="1458"/>
      <c r="V21" s="174"/>
      <c r="W21" s="174"/>
      <c r="X21" s="174"/>
      <c r="Y21" s="174"/>
    </row>
    <row r="22" spans="1:25" s="1" customFormat="1" ht="15.75" customHeight="1" x14ac:dyDescent="0.2">
      <c r="A22" s="1456" t="s">
        <v>201</v>
      </c>
      <c r="B22" s="1456"/>
      <c r="C22" s="1456"/>
      <c r="D22" s="1456"/>
      <c r="E22" s="1456"/>
      <c r="F22" s="1456"/>
      <c r="G22" s="1456"/>
      <c r="H22" s="1456"/>
      <c r="I22" s="1456"/>
      <c r="J22" s="1456"/>
      <c r="K22" s="1456"/>
      <c r="L22" s="1456"/>
      <c r="M22" s="1456"/>
      <c r="N22" s="1456"/>
      <c r="O22" s="1456"/>
      <c r="P22" s="1456"/>
      <c r="Q22" s="1456"/>
      <c r="R22" s="1456"/>
      <c r="S22" s="1456"/>
      <c r="T22" s="1456"/>
      <c r="U22" s="1456"/>
      <c r="V22" s="174"/>
      <c r="W22" s="174"/>
      <c r="X22" s="174"/>
      <c r="Y22" s="174"/>
    </row>
    <row r="23" spans="1:25" s="1" customFormat="1" ht="15" customHeight="1" x14ac:dyDescent="0.2">
      <c r="A23" s="188"/>
      <c r="B23" s="1451" t="s">
        <v>204</v>
      </c>
      <c r="C23" s="1458"/>
      <c r="D23" s="1458"/>
      <c r="E23" s="1458"/>
      <c r="F23" s="1458"/>
      <c r="G23" s="1458"/>
      <c r="H23" s="1458"/>
      <c r="I23" s="1458"/>
      <c r="J23" s="1458"/>
      <c r="K23" s="1458"/>
      <c r="L23" s="1458"/>
      <c r="M23" s="1458"/>
      <c r="N23" s="1458"/>
      <c r="O23" s="1458"/>
      <c r="P23" s="1458"/>
      <c r="Q23" s="1458"/>
      <c r="R23" s="1458"/>
      <c r="S23" s="1458"/>
      <c r="T23" s="1458"/>
      <c r="U23" s="1458"/>
      <c r="V23" s="174"/>
      <c r="W23" s="174"/>
      <c r="X23" s="174"/>
      <c r="Y23" s="174"/>
    </row>
    <row r="24" spans="1:25" s="1" customFormat="1" ht="21" customHeight="1" x14ac:dyDescent="0.2">
      <c r="A24" s="189"/>
      <c r="B24" s="1451" t="s">
        <v>203</v>
      </c>
      <c r="C24" s="1451"/>
      <c r="D24" s="1451"/>
      <c r="E24" s="1451"/>
      <c r="F24" s="1451"/>
      <c r="G24" s="1451"/>
      <c r="H24" s="1451"/>
      <c r="I24" s="1451"/>
      <c r="J24" s="1451"/>
      <c r="K24" s="1451"/>
      <c r="L24" s="1451"/>
      <c r="M24" s="1451"/>
      <c r="N24" s="1451"/>
      <c r="O24" s="1451"/>
      <c r="P24" s="1451"/>
      <c r="Q24" s="1451"/>
      <c r="R24" s="1451"/>
      <c r="S24" s="1451"/>
      <c r="T24" s="1451"/>
      <c r="U24" s="1451"/>
    </row>
  </sheetData>
  <mergeCells count="23">
    <mergeCell ref="A7:U7"/>
    <mergeCell ref="B9:U9"/>
    <mergeCell ref="B16:U16"/>
    <mergeCell ref="B12:U12"/>
    <mergeCell ref="B13:U13"/>
    <mergeCell ref="B15:U15"/>
    <mergeCell ref="A14:U14"/>
    <mergeCell ref="B24:U24"/>
    <mergeCell ref="B11:U11"/>
    <mergeCell ref="A3:U3"/>
    <mergeCell ref="B6:U6"/>
    <mergeCell ref="A1:Q1"/>
    <mergeCell ref="A5:V5"/>
    <mergeCell ref="A8:U8"/>
    <mergeCell ref="B10:U10"/>
    <mergeCell ref="A22:U22"/>
    <mergeCell ref="B23:U23"/>
    <mergeCell ref="A18:U18"/>
    <mergeCell ref="B20:U20"/>
    <mergeCell ref="A17:U17"/>
    <mergeCell ref="B19:U19"/>
    <mergeCell ref="A21:U21"/>
    <mergeCell ref="A4:U4"/>
  </mergeCells>
  <hyperlinks>
    <hyperlink ref="B10" r:id="rId1" xr:uid="{B712C63D-6B97-43BC-907A-F77457322776}"/>
    <hyperlink ref="B6:U6" r:id="rId2" display=" https://www.csulb.edu/sites/default/files/2024/documents/documents_fm_controller_ap_csulb_travel_procedure_2024_04.pdf " xr:uid="{77D56644-C731-4CDD-9350-C556F3CF4DF8}"/>
    <hyperlink ref="B24" r:id="rId3" xr:uid="{C36D1EC3-3BEA-4350-990B-30192A65AD29}"/>
    <hyperlink ref="B23" r:id="rId4" xr:uid="{361EEED9-03BE-4A9E-BF7C-5317E0E361FF}"/>
    <hyperlink ref="B9" r:id="rId5" xr:uid="{9BBE0D55-D020-4002-97FA-3F6A439931C2}"/>
    <hyperlink ref="B11" r:id="rId6" xr:uid="{8392AE39-8B84-4CB3-B46D-202EAC7BA90F}"/>
    <hyperlink ref="B19" r:id="rId7" xr:uid="{09FBEEB7-FD7B-4C65-8B07-C72ED3390EE4}"/>
    <hyperlink ref="B16" r:id="rId8" xr:uid="{3392EC77-73BA-4C8F-B9A5-DF2E9E702955}"/>
    <hyperlink ref="B12" r:id="rId9" xr:uid="{A74617BB-7117-4EBB-9167-99E3B73498AC}"/>
    <hyperlink ref="B20" r:id="rId10" xr:uid="{E883C8F0-BF83-4F10-BD91-A99C105FB2BB}"/>
    <hyperlink ref="B13" r:id="rId11" xr:uid="{55BB1CAF-F833-4C7E-870D-0BC77FBB4856}"/>
    <hyperlink ref="B15" r:id="rId12" xr:uid="{DE565302-4FAA-443D-9D58-69A949D08546}"/>
  </hyperlinks>
  <pageMargins left="0.7" right="0.7" top="0.75" bottom="0.75" header="0.3" footer="0.3"/>
  <pageSetup orientation="portrait" horizontalDpi="1200" verticalDpi="1200" r:id="rId1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499984740745262"/>
  </sheetPr>
  <dimension ref="A2:AK14"/>
  <sheetViews>
    <sheetView showGridLines="0" workbookViewId="0">
      <selection activeCell="V24" sqref="V24"/>
    </sheetView>
  </sheetViews>
  <sheetFormatPr defaultRowHeight="12.75" x14ac:dyDescent="0.2"/>
  <cols>
    <col min="1" max="1" width="22.140625" customWidth="1"/>
    <col min="2" max="2" width="17.140625" customWidth="1"/>
    <col min="4" max="4" width="9.7109375" customWidth="1"/>
  </cols>
  <sheetData>
    <row r="2" spans="1:37" ht="12.75" customHeight="1" x14ac:dyDescent="0.2">
      <c r="A2" s="1453" t="s">
        <v>538</v>
      </c>
      <c r="B2" s="1453"/>
      <c r="C2" s="1453"/>
      <c r="D2" s="1453"/>
      <c r="E2" s="1453"/>
      <c r="F2" s="1453"/>
      <c r="G2" s="1453"/>
      <c r="H2" s="1453"/>
      <c r="I2" s="1453"/>
      <c r="J2" s="1453"/>
      <c r="K2" s="1453"/>
      <c r="L2" s="1453"/>
      <c r="M2" s="1453"/>
      <c r="N2" s="1453"/>
      <c r="O2" s="1453"/>
      <c r="P2" s="1453"/>
      <c r="Q2" s="1453"/>
      <c r="R2" s="1453"/>
      <c r="S2" s="1453"/>
      <c r="T2" s="1453"/>
      <c r="U2" s="1453"/>
      <c r="V2" s="1453"/>
      <c r="W2" s="1453"/>
      <c r="X2" s="1453"/>
      <c r="Y2" s="18"/>
      <c r="Z2" s="18"/>
      <c r="AA2" s="18"/>
      <c r="AB2" s="18"/>
      <c r="AC2" s="18"/>
      <c r="AD2" s="18"/>
      <c r="AE2" s="2"/>
      <c r="AF2" s="2"/>
      <c r="AG2" s="2"/>
      <c r="AH2" s="2"/>
      <c r="AK2" s="20"/>
    </row>
    <row r="3" spans="1:37" ht="12.75" customHeight="1" x14ac:dyDescent="0.2">
      <c r="A3" s="1453"/>
      <c r="B3" s="1453"/>
      <c r="C3" s="1453"/>
      <c r="D3" s="1453"/>
      <c r="E3" s="1453"/>
      <c r="F3" s="1453"/>
      <c r="G3" s="1453"/>
      <c r="H3" s="1453"/>
      <c r="I3" s="1453"/>
      <c r="J3" s="1453"/>
      <c r="K3" s="1453"/>
      <c r="L3" s="1453"/>
      <c r="M3" s="1453"/>
      <c r="N3" s="1453"/>
      <c r="O3" s="1453"/>
      <c r="P3" s="1453"/>
      <c r="Q3" s="1453"/>
      <c r="R3" s="1453"/>
      <c r="S3" s="1453"/>
      <c r="T3" s="1453"/>
      <c r="U3" s="1453"/>
      <c r="V3" s="1453"/>
      <c r="W3" s="1453"/>
      <c r="X3" s="1453"/>
      <c r="Y3" s="12"/>
      <c r="Z3" s="12"/>
      <c r="AA3" s="12"/>
      <c r="AB3" s="12"/>
      <c r="AC3" s="12"/>
      <c r="AD3" s="12"/>
      <c r="AE3" s="2"/>
      <c r="AF3" s="2"/>
      <c r="AG3" s="2"/>
      <c r="AH3" s="2"/>
      <c r="AK3" s="20"/>
    </row>
    <row r="4" spans="1:37" ht="12.75" customHeight="1" x14ac:dyDescent="0.2">
      <c r="A4" s="12"/>
      <c r="B4" s="12"/>
      <c r="C4" s="12"/>
      <c r="D4" s="12"/>
      <c r="E4" s="12"/>
      <c r="F4" s="12"/>
      <c r="G4" s="12"/>
      <c r="H4" s="12"/>
      <c r="I4" s="12"/>
      <c r="J4" s="12"/>
      <c r="K4" s="12"/>
      <c r="L4" s="12"/>
      <c r="M4" s="12"/>
      <c r="N4" s="12"/>
      <c r="O4" s="12"/>
      <c r="P4" s="12"/>
      <c r="Q4" s="18"/>
      <c r="R4" s="18"/>
      <c r="S4" s="12"/>
      <c r="T4" s="12"/>
      <c r="U4" s="12"/>
      <c r="V4" s="12"/>
      <c r="W4" s="12"/>
      <c r="X4" s="12"/>
      <c r="Y4" s="12"/>
      <c r="Z4" s="12"/>
      <c r="AA4" s="12"/>
      <c r="AB4" s="12"/>
      <c r="AC4" s="12"/>
      <c r="AD4" s="12"/>
      <c r="AE4" s="2"/>
      <c r="AF4" s="2"/>
      <c r="AG4" s="2"/>
      <c r="AH4" s="2"/>
      <c r="AK4" s="20"/>
    </row>
    <row r="5" spans="1:37" ht="7.5" customHeight="1" x14ac:dyDescent="0.2">
      <c r="A5" s="27"/>
      <c r="B5" s="19"/>
      <c r="C5" s="19"/>
      <c r="D5" s="19"/>
      <c r="E5" s="26"/>
      <c r="F5" s="19"/>
      <c r="G5" s="19"/>
      <c r="H5" s="19"/>
      <c r="I5" s="19"/>
      <c r="J5" s="19"/>
      <c r="K5" s="19"/>
      <c r="L5" s="19"/>
      <c r="M5" s="19"/>
      <c r="N5" s="19"/>
      <c r="O5" s="19"/>
      <c r="P5" s="19"/>
      <c r="Q5" s="19"/>
      <c r="R5" s="19"/>
      <c r="S5" s="19"/>
      <c r="T5" s="19"/>
      <c r="U5" s="19"/>
      <c r="V5" s="19"/>
      <c r="W5" s="19"/>
      <c r="X5" s="19"/>
      <c r="Y5" s="19"/>
      <c r="Z5" s="19"/>
      <c r="AA5" s="19"/>
      <c r="AB5" s="12"/>
      <c r="AC5" s="12"/>
      <c r="AD5" s="12"/>
      <c r="AE5" s="2"/>
      <c r="AF5" s="2"/>
      <c r="AG5" s="2"/>
      <c r="AH5" s="2"/>
      <c r="AK5" s="20"/>
    </row>
    <row r="6" spans="1:37" ht="15" x14ac:dyDescent="0.2">
      <c r="A6" s="22" t="s">
        <v>132</v>
      </c>
      <c r="B6" s="19"/>
      <c r="C6" s="19"/>
      <c r="D6" s="19"/>
      <c r="E6" s="26"/>
      <c r="F6" s="19"/>
      <c r="G6" s="19"/>
      <c r="H6" s="19"/>
      <c r="I6" s="19"/>
      <c r="J6" s="19"/>
      <c r="K6" s="19"/>
      <c r="L6" s="19"/>
      <c r="M6" s="19"/>
      <c r="N6" s="19"/>
      <c r="O6" s="19"/>
      <c r="P6" s="19"/>
      <c r="Q6" s="19"/>
      <c r="R6" s="19"/>
      <c r="S6" s="19"/>
      <c r="T6" s="19"/>
      <c r="U6" s="19"/>
      <c r="V6" s="19"/>
      <c r="W6" s="19"/>
      <c r="X6" s="19"/>
      <c r="Y6" s="19"/>
      <c r="Z6" s="19"/>
      <c r="AA6" s="19"/>
      <c r="AB6" s="12"/>
      <c r="AC6" s="12"/>
      <c r="AD6" s="12"/>
      <c r="AE6" s="2"/>
      <c r="AF6" s="2"/>
      <c r="AG6" s="2"/>
      <c r="AH6" s="2"/>
      <c r="AK6" s="20"/>
    </row>
    <row r="7" spans="1:37" ht="16.5" hidden="1" customHeight="1" x14ac:dyDescent="0.2">
      <c r="A7" s="23" t="s">
        <v>133</v>
      </c>
      <c r="B7" s="6" t="s">
        <v>134</v>
      </c>
      <c r="C7" s="19"/>
      <c r="D7" s="19"/>
      <c r="E7" s="19"/>
      <c r="F7" s="19"/>
      <c r="G7" s="19"/>
      <c r="H7" s="19"/>
      <c r="I7" s="19"/>
      <c r="J7" s="19"/>
      <c r="K7" s="19"/>
      <c r="L7" s="19"/>
      <c r="M7" s="19"/>
      <c r="N7" s="19"/>
      <c r="O7" s="19"/>
      <c r="P7" s="19"/>
      <c r="Q7" s="19"/>
      <c r="R7" s="19"/>
      <c r="S7" s="19"/>
      <c r="T7" s="19"/>
      <c r="U7" s="19"/>
      <c r="V7" s="19"/>
      <c r="W7" s="19"/>
      <c r="X7" s="19"/>
      <c r="Y7" s="19"/>
      <c r="Z7" s="19"/>
      <c r="AA7" s="19"/>
      <c r="AB7" s="12"/>
      <c r="AC7" s="12"/>
      <c r="AD7" s="12"/>
      <c r="AE7" s="2"/>
      <c r="AF7" s="2"/>
      <c r="AG7" s="2"/>
      <c r="AH7" s="2"/>
      <c r="AK7" s="20"/>
    </row>
    <row r="8" spans="1:37" ht="3.75" customHeight="1" x14ac:dyDescent="0.2">
      <c r="A8" s="23"/>
      <c r="B8" s="6"/>
      <c r="C8" s="19"/>
      <c r="D8" s="19"/>
      <c r="E8" s="19"/>
      <c r="F8" s="19"/>
      <c r="G8" s="19"/>
      <c r="H8" s="19"/>
      <c r="I8" s="19"/>
      <c r="J8" s="19"/>
      <c r="K8" s="19"/>
      <c r="L8" s="19"/>
      <c r="M8" s="19"/>
      <c r="N8" s="19"/>
      <c r="O8" s="19"/>
      <c r="P8" s="19"/>
      <c r="Q8" s="19"/>
      <c r="R8" s="19"/>
      <c r="S8" s="19"/>
      <c r="T8" s="19"/>
      <c r="U8" s="19"/>
      <c r="V8" s="19"/>
      <c r="W8" s="19"/>
      <c r="X8" s="19"/>
      <c r="Y8" s="19"/>
      <c r="Z8" s="19"/>
      <c r="AA8" s="19"/>
      <c r="AB8" s="12"/>
      <c r="AC8" s="12"/>
      <c r="AD8" s="12"/>
      <c r="AE8" s="2"/>
      <c r="AF8" s="2"/>
      <c r="AG8" s="2"/>
      <c r="AH8" s="2"/>
      <c r="AK8" s="20"/>
    </row>
    <row r="9" spans="1:37" ht="15" x14ac:dyDescent="0.2">
      <c r="A9" s="23" t="s">
        <v>534</v>
      </c>
      <c r="B9" s="6" t="s">
        <v>535</v>
      </c>
      <c r="C9" s="19"/>
      <c r="D9" s="19"/>
      <c r="E9" s="19"/>
      <c r="F9" s="19"/>
      <c r="G9" s="19"/>
      <c r="H9" s="19"/>
      <c r="I9" s="19"/>
      <c r="J9" s="19"/>
      <c r="K9" s="19"/>
      <c r="L9" s="19"/>
      <c r="M9" s="19"/>
      <c r="N9" s="19"/>
      <c r="O9" s="19"/>
      <c r="P9" s="19"/>
      <c r="Q9" s="19"/>
      <c r="R9" s="19"/>
      <c r="S9" s="19"/>
      <c r="T9" s="19"/>
      <c r="U9" s="19"/>
      <c r="V9" s="19"/>
      <c r="W9" s="19"/>
      <c r="X9" s="19"/>
      <c r="Y9" s="19"/>
      <c r="Z9" s="19"/>
      <c r="AA9" s="19"/>
      <c r="AB9" s="12"/>
      <c r="AC9" s="12"/>
      <c r="AD9" s="12"/>
      <c r="AE9" s="2"/>
      <c r="AF9" s="2"/>
      <c r="AG9" s="2"/>
      <c r="AH9" s="2"/>
      <c r="AK9" s="20"/>
    </row>
    <row r="12" spans="1:37" ht="12.75" customHeight="1" x14ac:dyDescent="0.2">
      <c r="A12" s="20" t="s">
        <v>135</v>
      </c>
      <c r="B12" s="1459" t="s">
        <v>136</v>
      </c>
      <c r="C12" s="1459"/>
      <c r="D12" s="1459"/>
      <c r="E12" s="1459"/>
      <c r="F12" s="1459"/>
      <c r="G12" s="1459"/>
      <c r="H12" s="1459"/>
      <c r="I12" s="1459"/>
      <c r="J12" s="1459"/>
      <c r="K12" s="1459"/>
      <c r="L12" s="1459"/>
      <c r="M12" s="1459"/>
      <c r="N12" s="1459"/>
      <c r="O12" s="1459"/>
      <c r="P12" s="1459"/>
      <c r="Q12" s="1459"/>
      <c r="R12" s="1459"/>
      <c r="S12" s="1459"/>
      <c r="T12" s="1459"/>
      <c r="U12" s="1459"/>
    </row>
    <row r="13" spans="1:37" x14ac:dyDescent="0.2">
      <c r="B13" s="1459"/>
      <c r="C13" s="1459"/>
      <c r="D13" s="1459"/>
      <c r="E13" s="1459"/>
      <c r="F13" s="1459"/>
      <c r="G13" s="1459"/>
      <c r="H13" s="1459"/>
      <c r="I13" s="1459"/>
      <c r="J13" s="1459"/>
      <c r="K13" s="1459"/>
      <c r="L13" s="1459"/>
      <c r="M13" s="1459"/>
      <c r="N13" s="1459"/>
      <c r="O13" s="1459"/>
      <c r="P13" s="1459"/>
      <c r="Q13" s="1459"/>
      <c r="R13" s="1459"/>
      <c r="S13" s="1459"/>
      <c r="T13" s="1459"/>
      <c r="U13" s="1459"/>
    </row>
    <row r="14" spans="1:37" x14ac:dyDescent="0.2">
      <c r="B14" s="1459"/>
      <c r="C14" s="1459"/>
      <c r="D14" s="1459"/>
      <c r="E14" s="1459"/>
      <c r="F14" s="1459"/>
      <c r="G14" s="1459"/>
      <c r="H14" s="1459"/>
      <c r="I14" s="1459"/>
      <c r="J14" s="1459"/>
      <c r="K14" s="1459"/>
      <c r="L14" s="1459"/>
      <c r="M14" s="1459"/>
      <c r="N14" s="1459"/>
      <c r="O14" s="1459"/>
      <c r="P14" s="1459"/>
      <c r="Q14" s="1459"/>
      <c r="R14" s="1459"/>
      <c r="S14" s="1459"/>
      <c r="T14" s="1459"/>
      <c r="U14" s="1459"/>
    </row>
  </sheetData>
  <mergeCells count="2">
    <mergeCell ref="B12:U14"/>
    <mergeCell ref="A2:X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3399"/>
    <pageSetUpPr fitToPage="1"/>
  </sheetPr>
  <dimension ref="A1:BG316"/>
  <sheetViews>
    <sheetView zoomScaleNormal="100" workbookViewId="0">
      <pane ySplit="19" topLeftCell="A310" activePane="bottomLeft" state="frozen"/>
      <selection pane="bottomLeft" activeCell="H320" sqref="H320"/>
    </sheetView>
  </sheetViews>
  <sheetFormatPr defaultRowHeight="12.75" x14ac:dyDescent="0.2"/>
  <cols>
    <col min="1" max="1" width="4.5703125" style="396" customWidth="1"/>
    <col min="2" max="3" width="29.7109375" style="396" customWidth="1"/>
    <col min="4" max="4" width="11.7109375" style="396" customWidth="1"/>
    <col min="5" max="5" width="0.28515625" style="396" customWidth="1"/>
    <col min="6" max="6" width="10" style="396" customWidth="1"/>
    <col min="7" max="7" width="0.5703125" style="396" customWidth="1"/>
    <col min="8" max="8" width="9.85546875" style="396" customWidth="1"/>
    <col min="9" max="9" width="0.42578125" style="396" customWidth="1"/>
    <col min="10" max="10" width="9.140625" style="396" customWidth="1"/>
    <col min="11" max="11" width="0.42578125" style="396" customWidth="1"/>
    <col min="12" max="12" width="10.42578125" style="396" customWidth="1"/>
    <col min="13" max="13" width="12.5703125" style="396" customWidth="1"/>
    <col min="14" max="14" width="13.85546875" style="396" customWidth="1"/>
    <col min="15" max="15" width="12.85546875" style="396" customWidth="1"/>
    <col min="16" max="16" width="1.7109375" style="396" customWidth="1"/>
    <col min="17" max="17" width="10" style="396" customWidth="1"/>
    <col min="18" max="18" width="5.5703125" style="396" bestFit="1" customWidth="1"/>
    <col min="19" max="19" width="10.7109375" style="396" bestFit="1" customWidth="1"/>
    <col min="20" max="20" width="0.7109375" style="396" customWidth="1"/>
    <col min="21" max="21" width="5.85546875" style="396" customWidth="1"/>
    <col min="22" max="22" width="5.5703125" style="396" customWidth="1"/>
    <col min="23" max="23" width="12.28515625" style="396" customWidth="1"/>
    <col min="24" max="24" width="0.85546875" style="396" customWidth="1"/>
    <col min="25" max="25" width="5.85546875" style="396" customWidth="1"/>
    <col min="26" max="26" width="5.5703125" style="396" customWidth="1"/>
    <col min="27" max="27" width="12.140625" style="396" customWidth="1"/>
    <col min="28" max="28" width="0.85546875" style="396" customWidth="1"/>
    <col min="29" max="29" width="5.85546875" style="396" customWidth="1"/>
    <col min="30" max="30" width="5.5703125" style="396" customWidth="1"/>
    <col min="31" max="31" width="12.140625" style="396" customWidth="1"/>
    <col min="32" max="32" width="1" style="396" customWidth="1"/>
    <col min="33" max="33" width="5.7109375" style="396" customWidth="1"/>
    <col min="34" max="34" width="5.5703125" style="396" customWidth="1"/>
    <col min="35" max="35" width="12.5703125" style="396" customWidth="1"/>
    <col min="36" max="36" width="0.7109375" style="396" customWidth="1"/>
    <col min="37" max="37" width="20.42578125" style="396" customWidth="1"/>
    <col min="38" max="16384" width="9.140625" style="396"/>
  </cols>
  <sheetData>
    <row r="1" spans="1:37" ht="56.25" customHeight="1" thickBot="1" x14ac:dyDescent="0.25">
      <c r="A1" s="1264" t="s">
        <v>656</v>
      </c>
      <c r="B1" s="1265"/>
      <c r="C1" s="1265"/>
      <c r="D1" s="1265"/>
      <c r="E1" s="1265"/>
      <c r="F1" s="1265"/>
      <c r="G1" s="1265"/>
      <c r="H1" s="1265"/>
      <c r="I1" s="1265"/>
      <c r="J1" s="1265"/>
      <c r="K1" s="1265"/>
      <c r="L1" s="1265"/>
      <c r="M1" s="1265"/>
      <c r="N1" s="1265"/>
      <c r="O1" s="1265"/>
      <c r="P1" s="1265"/>
      <c r="Q1" s="1265"/>
      <c r="R1" s="1265"/>
      <c r="S1" s="1265"/>
      <c r="T1" s="1265"/>
      <c r="U1" s="1265"/>
      <c r="V1" s="1265"/>
      <c r="W1" s="1265"/>
      <c r="X1" s="1265"/>
      <c r="Y1" s="1265"/>
      <c r="Z1" s="1265"/>
      <c r="AA1" s="1265"/>
      <c r="AB1" s="1265"/>
      <c r="AC1" s="1265"/>
      <c r="AD1" s="1265"/>
      <c r="AE1" s="1265"/>
      <c r="AF1" s="1265"/>
      <c r="AG1" s="1265"/>
      <c r="AH1" s="1265"/>
      <c r="AI1" s="1265"/>
      <c r="AJ1" s="1265"/>
      <c r="AK1" s="1266"/>
    </row>
    <row r="2" spans="1:37" ht="3" customHeight="1" x14ac:dyDescent="0.25">
      <c r="A2" s="398"/>
      <c r="B2" s="398"/>
      <c r="R2" s="399"/>
      <c r="S2" s="399"/>
    </row>
    <row r="3" spans="1:37" ht="18" customHeight="1" x14ac:dyDescent="0.2">
      <c r="A3" s="1267" t="s">
        <v>634</v>
      </c>
      <c r="B3" s="1268"/>
      <c r="C3" s="1268"/>
      <c r="D3" s="1268"/>
      <c r="E3" s="1268"/>
      <c r="F3" s="1268"/>
      <c r="G3" s="1268"/>
      <c r="H3" s="1268"/>
      <c r="I3" s="1268"/>
      <c r="J3" s="1268"/>
      <c r="K3" s="1268"/>
      <c r="L3" s="1268"/>
      <c r="M3" s="1268"/>
      <c r="N3" s="1268"/>
      <c r="O3" s="1268"/>
      <c r="P3" s="1268"/>
      <c r="Q3" s="1268"/>
      <c r="R3" s="1268"/>
      <c r="S3" s="1268"/>
      <c r="T3" s="1268"/>
      <c r="U3" s="1268"/>
      <c r="V3" s="1268"/>
      <c r="W3" s="1268"/>
      <c r="X3" s="1268"/>
      <c r="Y3" s="1268"/>
      <c r="Z3" s="1268"/>
      <c r="AA3" s="1268"/>
      <c r="AB3" s="1268"/>
      <c r="AC3" s="1268"/>
      <c r="AD3" s="1268"/>
      <c r="AE3" s="1268"/>
      <c r="AF3" s="1268"/>
      <c r="AG3" s="1268"/>
      <c r="AH3" s="1268"/>
      <c r="AI3" s="1268"/>
      <c r="AJ3" s="1268"/>
      <c r="AK3" s="1269"/>
    </row>
    <row r="4" spans="1:37" ht="5.25" customHeight="1" x14ac:dyDescent="0.25">
      <c r="A4" s="398"/>
      <c r="B4" s="398"/>
      <c r="R4" s="399"/>
      <c r="S4" s="399"/>
    </row>
    <row r="5" spans="1:37" ht="16.5" customHeight="1" x14ac:dyDescent="0.25">
      <c r="A5" s="1270" t="s">
        <v>610</v>
      </c>
      <c r="B5" s="1271"/>
      <c r="C5" s="1271"/>
      <c r="D5" s="1271"/>
      <c r="E5" s="1271"/>
      <c r="F5" s="1271"/>
      <c r="G5" s="1271"/>
      <c r="H5" s="1271"/>
      <c r="I5" s="1271"/>
      <c r="J5" s="1271"/>
      <c r="K5" s="1271"/>
      <c r="L5" s="1271"/>
      <c r="M5" s="1271"/>
      <c r="N5" s="1271"/>
      <c r="O5" s="1271"/>
      <c r="R5" s="399"/>
      <c r="S5" s="399"/>
    </row>
    <row r="6" spans="1:37" ht="5.25" customHeight="1" thickBot="1" x14ac:dyDescent="0.3">
      <c r="A6" s="398"/>
      <c r="R6" s="399"/>
      <c r="S6" s="399"/>
    </row>
    <row r="7" spans="1:37" ht="5.25" customHeight="1" x14ac:dyDescent="0.25">
      <c r="A7" s="398"/>
      <c r="B7" s="841"/>
      <c r="C7" s="842"/>
      <c r="D7" s="1296"/>
      <c r="E7" s="1296"/>
      <c r="F7" s="1297"/>
      <c r="G7" s="663"/>
      <c r="H7" s="663"/>
      <c r="I7" s="663"/>
      <c r="J7" s="663"/>
      <c r="K7" s="663"/>
      <c r="L7" s="663"/>
      <c r="R7" s="399"/>
      <c r="S7" s="399"/>
    </row>
    <row r="8" spans="1:37" ht="15.75" customHeight="1" x14ac:dyDescent="0.2">
      <c r="B8" s="843" t="s">
        <v>585</v>
      </c>
      <c r="C8" s="1141">
        <f>'PROPOSED BUDGET'!C7</f>
        <v>0</v>
      </c>
      <c r="D8" s="1298"/>
      <c r="E8" s="1298"/>
      <c r="F8" s="1299"/>
      <c r="G8" s="844"/>
      <c r="H8" s="845"/>
      <c r="I8" s="845"/>
      <c r="J8" s="845"/>
      <c r="K8" s="845"/>
      <c r="L8" s="845"/>
      <c r="N8" s="403"/>
      <c r="O8" s="403"/>
      <c r="Q8" s="399"/>
      <c r="R8" s="399"/>
      <c r="S8" s="399"/>
      <c r="AJ8" s="846"/>
      <c r="AK8" s="846"/>
    </row>
    <row r="9" spans="1:37" ht="3" customHeight="1" x14ac:dyDescent="0.2">
      <c r="B9" s="406"/>
      <c r="C9" s="1300"/>
      <c r="D9" s="1301"/>
      <c r="E9" s="1301"/>
      <c r="F9" s="1302"/>
      <c r="G9" s="847"/>
      <c r="H9" s="845"/>
      <c r="I9" s="845"/>
      <c r="J9" s="845"/>
      <c r="K9" s="845"/>
      <c r="L9" s="845"/>
      <c r="N9" s="403"/>
      <c r="O9" s="403"/>
      <c r="Q9" s="399"/>
      <c r="R9" s="399"/>
      <c r="S9" s="399"/>
      <c r="AJ9" s="846"/>
      <c r="AK9" s="846"/>
    </row>
    <row r="10" spans="1:37" ht="17.25" customHeight="1" x14ac:dyDescent="0.2">
      <c r="B10" s="848" t="s">
        <v>1</v>
      </c>
      <c r="C10" s="1303">
        <f>'PROPOSED BUDGET'!C8</f>
        <v>0</v>
      </c>
      <c r="D10" s="1304"/>
      <c r="E10" s="1304"/>
      <c r="F10" s="1305"/>
      <c r="G10" s="849"/>
      <c r="H10" s="849"/>
      <c r="I10" s="849"/>
      <c r="J10" s="849"/>
      <c r="K10" s="849"/>
      <c r="L10" s="849"/>
      <c r="N10" s="403"/>
      <c r="O10" s="403"/>
      <c r="Q10" s="399"/>
      <c r="R10" s="399"/>
      <c r="S10" s="399"/>
      <c r="AJ10" s="846"/>
      <c r="AK10" s="846"/>
    </row>
    <row r="11" spans="1:37" ht="15" customHeight="1" x14ac:dyDescent="0.2">
      <c r="B11" s="850" t="s">
        <v>2</v>
      </c>
      <c r="C11" s="1232">
        <f>'PROPOSED BUDGET'!C9</f>
        <v>0</v>
      </c>
      <c r="D11" s="1233"/>
      <c r="E11" s="1233"/>
      <c r="F11" s="1234"/>
      <c r="G11" s="849"/>
      <c r="H11" s="849"/>
      <c r="I11" s="849"/>
      <c r="J11" s="849"/>
      <c r="K11" s="849"/>
      <c r="L11" s="849"/>
      <c r="N11" s="403"/>
      <c r="O11" s="403"/>
      <c r="Q11" s="399"/>
      <c r="R11" s="399"/>
      <c r="S11" s="399"/>
      <c r="AJ11" s="846"/>
      <c r="AK11" s="846"/>
    </row>
    <row r="12" spans="1:37" ht="12.75" customHeight="1" x14ac:dyDescent="0.2">
      <c r="B12" s="1315" t="s">
        <v>3</v>
      </c>
      <c r="C12" s="1306">
        <f>'PROPOSED BUDGET'!C10</f>
        <v>0</v>
      </c>
      <c r="D12" s="1307"/>
      <c r="E12" s="1307"/>
      <c r="F12" s="1308"/>
      <c r="G12" s="849"/>
      <c r="H12" s="849"/>
      <c r="I12" s="849"/>
      <c r="J12" s="849"/>
      <c r="K12" s="849"/>
      <c r="L12" s="849"/>
      <c r="N12" s="403"/>
      <c r="O12" s="403"/>
      <c r="Q12" s="399"/>
      <c r="R12" s="399"/>
      <c r="S12" s="399"/>
      <c r="AJ12" s="846"/>
      <c r="AK12" s="846"/>
    </row>
    <row r="13" spans="1:37" ht="4.5" customHeight="1" x14ac:dyDescent="0.2">
      <c r="B13" s="1316"/>
      <c r="C13" s="1309"/>
      <c r="D13" s="1310"/>
      <c r="E13" s="1310"/>
      <c r="F13" s="1311"/>
      <c r="G13" s="849"/>
      <c r="H13" s="849"/>
      <c r="I13" s="849"/>
      <c r="J13" s="849"/>
      <c r="K13" s="849"/>
      <c r="L13" s="849"/>
      <c r="N13" s="403"/>
      <c r="O13" s="403"/>
      <c r="Q13" s="399"/>
      <c r="R13" s="399"/>
      <c r="S13" s="399"/>
      <c r="AJ13" s="846"/>
      <c r="AK13" s="846"/>
    </row>
    <row r="14" spans="1:37" ht="15" customHeight="1" x14ac:dyDescent="0.2">
      <c r="B14" s="850" t="s">
        <v>4</v>
      </c>
      <c r="C14" s="1232">
        <f>'PROPOSED BUDGET'!C12</f>
        <v>0</v>
      </c>
      <c r="D14" s="1233"/>
      <c r="E14" s="1233"/>
      <c r="F14" s="1234"/>
      <c r="G14" s="849"/>
      <c r="H14" s="849"/>
      <c r="I14" s="849"/>
      <c r="J14" s="849"/>
      <c r="K14" s="849"/>
      <c r="L14" s="849"/>
      <c r="N14" s="403"/>
      <c r="O14" s="403"/>
      <c r="Q14" s="399"/>
      <c r="R14" s="399"/>
      <c r="S14" s="399"/>
      <c r="AJ14" s="846"/>
      <c r="AK14" s="846"/>
    </row>
    <row r="15" spans="1:37" ht="14.25" customHeight="1" x14ac:dyDescent="0.2">
      <c r="B15" s="851" t="s">
        <v>103</v>
      </c>
      <c r="C15" s="1312"/>
      <c r="D15" s="1313"/>
      <c r="E15" s="1313"/>
      <c r="F15" s="1314"/>
      <c r="G15" s="849"/>
      <c r="H15" s="849"/>
      <c r="I15" s="849"/>
      <c r="J15" s="849"/>
      <c r="K15" s="849"/>
      <c r="L15" s="849"/>
      <c r="N15" s="403"/>
      <c r="O15" s="403"/>
      <c r="Q15" s="399"/>
      <c r="R15" s="399"/>
      <c r="S15" s="399"/>
      <c r="AJ15" s="408"/>
      <c r="AK15" s="408"/>
    </row>
    <row r="16" spans="1:37" ht="15" customHeight="1" x14ac:dyDescent="0.25">
      <c r="B16" s="1324" t="s">
        <v>6</v>
      </c>
      <c r="C16" s="1145">
        <f>'PROPOSED BUDGET'!C14</f>
        <v>0</v>
      </c>
      <c r="D16" s="1142"/>
      <c r="E16" s="1142"/>
      <c r="F16" s="1143"/>
      <c r="G16" s="852"/>
      <c r="H16" s="852"/>
      <c r="I16" s="852"/>
      <c r="J16" s="852"/>
      <c r="K16" s="852"/>
      <c r="L16" s="852"/>
      <c r="N16" s="410"/>
      <c r="O16" s="410"/>
      <c r="Q16" s="399"/>
      <c r="R16" s="399"/>
      <c r="S16" s="399"/>
      <c r="AK16" s="412"/>
    </row>
    <row r="17" spans="1:37" ht="5.25" customHeight="1" thickBot="1" x14ac:dyDescent="0.25">
      <c r="A17" s="413"/>
      <c r="B17" s="1325"/>
      <c r="C17" s="853"/>
      <c r="D17" s="854"/>
      <c r="E17" s="854"/>
      <c r="F17" s="855"/>
      <c r="G17" s="415"/>
      <c r="H17" s="415"/>
      <c r="I17" s="415"/>
      <c r="J17" s="415"/>
      <c r="K17" s="415"/>
      <c r="L17" s="415"/>
      <c r="N17" s="410"/>
      <c r="O17" s="410"/>
      <c r="Q17" s="399"/>
      <c r="R17" s="399"/>
      <c r="S17" s="399"/>
      <c r="AK17" s="412"/>
    </row>
    <row r="18" spans="1:37" ht="14.25" customHeight="1" x14ac:dyDescent="0.2">
      <c r="Q18" s="1171" t="str">
        <f>'PROPOSED BUDGET'!Q14</f>
        <v>Project Period Date</v>
      </c>
      <c r="R18" s="1172"/>
      <c r="S18" s="1173"/>
      <c r="U18" s="1171" t="str">
        <f>'PROPOSED BUDGET'!U14</f>
        <v>Project Period Date</v>
      </c>
      <c r="V18" s="1172"/>
      <c r="W18" s="1173"/>
      <c r="Y18" s="1272" t="str">
        <f>'PROPOSED BUDGET'!Y14</f>
        <v>Project Period Date</v>
      </c>
      <c r="Z18" s="1273"/>
      <c r="AA18" s="1274"/>
      <c r="AC18" s="1171" t="str">
        <f>'PROPOSED BUDGET'!AC14</f>
        <v>Project Period Date</v>
      </c>
      <c r="AD18" s="1172"/>
      <c r="AE18" s="1173"/>
      <c r="AG18" s="1272" t="str">
        <f>'PROPOSED BUDGET'!AG14</f>
        <v>Project Period Date</v>
      </c>
      <c r="AH18" s="1273"/>
      <c r="AI18" s="1274"/>
    </row>
    <row r="19" spans="1:37" s="416" customFormat="1" ht="14.25" customHeight="1" thickBot="1" x14ac:dyDescent="0.25">
      <c r="Q19" s="1119" t="s">
        <v>10</v>
      </c>
      <c r="R19" s="1120"/>
      <c r="S19" s="1121" t="s">
        <v>11</v>
      </c>
      <c r="T19" s="420"/>
      <c r="U19" s="1122" t="s">
        <v>10</v>
      </c>
      <c r="V19" s="1123"/>
      <c r="W19" s="1124" t="s">
        <v>12</v>
      </c>
      <c r="X19" s="420"/>
      <c r="Y19" s="1127" t="s">
        <v>10</v>
      </c>
      <c r="Z19" s="1126"/>
      <c r="AA19" s="1125" t="s">
        <v>13</v>
      </c>
      <c r="AB19" s="420"/>
      <c r="AC19" s="1122" t="s">
        <v>10</v>
      </c>
      <c r="AD19" s="1123"/>
      <c r="AE19" s="1124" t="s">
        <v>14</v>
      </c>
      <c r="AF19" s="420"/>
      <c r="AG19" s="1129" t="s">
        <v>10</v>
      </c>
      <c r="AH19" s="1128"/>
      <c r="AI19" s="1130" t="s">
        <v>15</v>
      </c>
      <c r="AJ19" s="420"/>
    </row>
    <row r="20" spans="1:37" s="416" customFormat="1" ht="7.5" customHeight="1" thickBot="1" x14ac:dyDescent="0.25">
      <c r="A20" s="427"/>
      <c r="B20" s="427"/>
      <c r="C20" s="427"/>
      <c r="D20" s="427"/>
      <c r="E20" s="427"/>
      <c r="F20" s="427"/>
      <c r="G20" s="427"/>
      <c r="H20" s="427"/>
      <c r="I20" s="427"/>
      <c r="J20" s="427"/>
      <c r="K20" s="427"/>
      <c r="L20" s="427"/>
      <c r="M20" s="427"/>
      <c r="N20" s="428"/>
      <c r="O20" s="429"/>
      <c r="P20" s="429"/>
      <c r="Q20" s="420"/>
      <c r="R20" s="420"/>
      <c r="S20" s="420"/>
      <c r="T20" s="420"/>
      <c r="U20" s="420"/>
      <c r="V20" s="420"/>
      <c r="W20" s="420"/>
      <c r="X20" s="420"/>
      <c r="Y20" s="420"/>
      <c r="Z20" s="420"/>
      <c r="AA20" s="420"/>
      <c r="AB20" s="420"/>
      <c r="AC20" s="420"/>
      <c r="AD20" s="420"/>
      <c r="AE20" s="420"/>
      <c r="AF20" s="420"/>
      <c r="AG20" s="420"/>
      <c r="AH20" s="420"/>
      <c r="AI20" s="420"/>
      <c r="AJ20" s="420"/>
      <c r="AK20" s="420"/>
    </row>
    <row r="21" spans="1:37" s="416" customFormat="1" ht="16.5" customHeight="1" thickBot="1" x14ac:dyDescent="0.25">
      <c r="A21" s="1174" t="s">
        <v>651</v>
      </c>
      <c r="B21" s="1175"/>
      <c r="C21" s="1175"/>
      <c r="D21" s="1175"/>
      <c r="E21" s="1175"/>
      <c r="F21" s="1175"/>
      <c r="G21" s="1175"/>
      <c r="H21" s="1175"/>
      <c r="I21" s="1175"/>
      <c r="J21" s="1175"/>
      <c r="K21" s="1175"/>
      <c r="L21" s="1175"/>
      <c r="M21" s="1175"/>
      <c r="N21" s="425" t="s">
        <v>9</v>
      </c>
      <c r="O21" s="1275" t="s">
        <v>29</v>
      </c>
      <c r="P21" s="1275"/>
      <c r="Q21" s="425"/>
      <c r="R21" s="425"/>
      <c r="S21" s="426"/>
      <c r="T21" s="420"/>
      <c r="U21" s="420"/>
      <c r="V21" s="420"/>
      <c r="W21" s="420"/>
      <c r="X21" s="420"/>
      <c r="Y21" s="420"/>
      <c r="Z21" s="420"/>
      <c r="AA21" s="420"/>
      <c r="AB21" s="420"/>
      <c r="AC21" s="420"/>
      <c r="AD21" s="420"/>
      <c r="AE21" s="420"/>
      <c r="AF21" s="420"/>
      <c r="AG21" s="420"/>
      <c r="AH21" s="420"/>
      <c r="AI21" s="420"/>
      <c r="AJ21" s="420"/>
      <c r="AK21" s="420"/>
    </row>
    <row r="22" spans="1:37" s="416" customFormat="1" ht="5.25" customHeight="1" thickBot="1" x14ac:dyDescent="0.25">
      <c r="A22" s="427"/>
      <c r="B22" s="427"/>
      <c r="C22" s="427"/>
      <c r="D22" s="427"/>
      <c r="E22" s="427"/>
      <c r="F22" s="427"/>
      <c r="G22" s="427"/>
      <c r="H22" s="427"/>
      <c r="I22" s="427"/>
      <c r="J22" s="427"/>
      <c r="K22" s="427"/>
      <c r="L22" s="427"/>
      <c r="M22" s="427"/>
      <c r="N22" s="428"/>
      <c r="O22" s="429"/>
      <c r="P22" s="429"/>
      <c r="Q22" s="420"/>
      <c r="R22" s="420"/>
      <c r="S22" s="420"/>
      <c r="T22" s="420"/>
      <c r="U22" s="420"/>
      <c r="V22" s="420"/>
      <c r="W22" s="420"/>
      <c r="X22" s="420"/>
      <c r="Y22" s="420"/>
      <c r="Z22" s="420"/>
      <c r="AA22" s="420"/>
      <c r="AB22" s="420"/>
      <c r="AC22" s="420"/>
      <c r="AD22" s="420"/>
      <c r="AE22" s="420"/>
      <c r="AF22" s="420"/>
      <c r="AG22" s="420"/>
      <c r="AH22" s="420"/>
      <c r="AI22" s="420"/>
      <c r="AJ22" s="420"/>
      <c r="AK22" s="420"/>
    </row>
    <row r="23" spans="1:37" ht="15.75" customHeight="1" thickBot="1" x14ac:dyDescent="0.25">
      <c r="A23" s="1177" t="s">
        <v>655</v>
      </c>
      <c r="B23" s="1177"/>
      <c r="C23" s="1177"/>
      <c r="D23" s="1177"/>
      <c r="E23" s="1177"/>
      <c r="F23" s="1177"/>
      <c r="G23" s="1177"/>
      <c r="H23" s="1177"/>
      <c r="I23" s="1177"/>
      <c r="J23" s="1177"/>
      <c r="K23" s="1177"/>
      <c r="L23" s="1177"/>
      <c r="M23" s="1177"/>
      <c r="N23" s="1177"/>
      <c r="O23" s="1177"/>
      <c r="P23" s="430"/>
      <c r="Q23" s="430"/>
      <c r="R23" s="430"/>
      <c r="S23" s="430"/>
      <c r="T23" s="430"/>
      <c r="U23" s="430"/>
      <c r="V23" s="430"/>
      <c r="W23" s="430"/>
      <c r="X23" s="430"/>
      <c r="Y23" s="430"/>
      <c r="Z23" s="430"/>
      <c r="AA23" s="430"/>
      <c r="AB23" s="430"/>
      <c r="AC23" s="430"/>
      <c r="AD23" s="430"/>
      <c r="AE23" s="430"/>
      <c r="AF23" s="430"/>
      <c r="AG23" s="430"/>
      <c r="AH23" s="430"/>
      <c r="AI23" s="430"/>
      <c r="AJ23" s="430"/>
      <c r="AK23" s="421" t="s">
        <v>102</v>
      </c>
    </row>
    <row r="24" spans="1:37" ht="12" customHeight="1" x14ac:dyDescent="0.2">
      <c r="A24" s="427"/>
      <c r="B24" s="432" t="s">
        <v>17</v>
      </c>
      <c r="C24" s="857" t="s">
        <v>18</v>
      </c>
      <c r="D24" s="1260" t="s">
        <v>645</v>
      </c>
      <c r="E24" s="1260"/>
      <c r="F24" s="1260"/>
      <c r="G24" s="1260"/>
      <c r="H24" s="1260"/>
      <c r="I24" s="1260"/>
      <c r="J24" s="1260"/>
      <c r="K24" s="1260"/>
      <c r="L24" s="1260"/>
      <c r="M24" s="1260"/>
      <c r="N24" s="1260"/>
      <c r="O24" s="1260"/>
      <c r="P24" s="436"/>
      <c r="Q24" s="436"/>
      <c r="R24" s="430"/>
      <c r="S24" s="430"/>
      <c r="T24" s="430"/>
      <c r="U24" s="430"/>
      <c r="V24" s="430"/>
      <c r="W24" s="430"/>
      <c r="X24" s="430"/>
      <c r="Y24" s="430"/>
      <c r="Z24" s="430"/>
      <c r="AA24" s="430"/>
      <c r="AB24" s="430"/>
      <c r="AC24" s="430"/>
      <c r="AD24" s="430"/>
      <c r="AE24" s="430"/>
      <c r="AF24" s="430"/>
      <c r="AG24" s="430"/>
      <c r="AH24" s="430"/>
      <c r="AI24" s="430"/>
      <c r="AJ24" s="430"/>
      <c r="AK24" s="430"/>
    </row>
    <row r="25" spans="1:37" x14ac:dyDescent="0.2">
      <c r="B25" s="434" t="str">
        <f>'PROPOSED BUDGET'!B21</f>
        <v>PI:</v>
      </c>
      <c r="C25" s="789">
        <f>'PROPOSED BUDGET'!C21</f>
        <v>0</v>
      </c>
      <c r="D25" s="1153" t="s">
        <v>616</v>
      </c>
      <c r="E25" s="1153"/>
      <c r="F25" s="1153"/>
      <c r="G25" s="1153"/>
      <c r="H25" s="1153"/>
      <c r="I25" s="1153"/>
      <c r="J25" s="1153"/>
      <c r="K25" s="1153"/>
      <c r="L25" s="1153"/>
      <c r="M25" s="1153"/>
      <c r="N25" s="437">
        <v>0</v>
      </c>
      <c r="O25" s="438">
        <f>SUM(N25/9)</f>
        <v>0</v>
      </c>
      <c r="Q25" s="858">
        <v>0</v>
      </c>
      <c r="R25" s="859" t="s">
        <v>20</v>
      </c>
      <c r="S25" s="860">
        <f>O25*Q25</f>
        <v>0</v>
      </c>
      <c r="T25" s="438"/>
      <c r="U25" s="861">
        <v>0</v>
      </c>
      <c r="V25" s="638" t="s">
        <v>20</v>
      </c>
      <c r="W25" s="535">
        <f>O25*U25*1.05</f>
        <v>0</v>
      </c>
      <c r="X25" s="438"/>
      <c r="Y25" s="862">
        <v>0</v>
      </c>
      <c r="Z25" s="635" t="s">
        <v>20</v>
      </c>
      <c r="AA25" s="863">
        <f>O25*Y25*1.05*1.05</f>
        <v>0</v>
      </c>
      <c r="AB25" s="438"/>
      <c r="AC25" s="861">
        <v>0</v>
      </c>
      <c r="AD25" s="638" t="s">
        <v>20</v>
      </c>
      <c r="AE25" s="535">
        <f>O25*AC25*1.05*1.05*1.05</f>
        <v>0</v>
      </c>
      <c r="AF25" s="438"/>
      <c r="AG25" s="858">
        <v>0</v>
      </c>
      <c r="AH25" s="859" t="s">
        <v>20</v>
      </c>
      <c r="AI25" s="860">
        <f>O25*AG25*1.05*1.05*1.05*1.05</f>
        <v>0</v>
      </c>
      <c r="AK25" s="448">
        <f>S25+W25+AA25+AE25+AI25</f>
        <v>0</v>
      </c>
    </row>
    <row r="26" spans="1:37" x14ac:dyDescent="0.2">
      <c r="B26" s="434" t="str">
        <f>B25</f>
        <v>PI:</v>
      </c>
      <c r="C26" s="789">
        <f>'PROPOSED BUDGET'!C22</f>
        <v>0</v>
      </c>
      <c r="D26" s="1153" t="s">
        <v>617</v>
      </c>
      <c r="E26" s="1153"/>
      <c r="F26" s="1153"/>
      <c r="G26" s="1153"/>
      <c r="H26" s="1153"/>
      <c r="I26" s="1153"/>
      <c r="J26" s="1153"/>
      <c r="K26" s="1153"/>
      <c r="L26" s="1153"/>
      <c r="M26" s="1153"/>
      <c r="N26" s="437">
        <v>0</v>
      </c>
      <c r="O26" s="438">
        <f>SUM(N26/9)</f>
        <v>0</v>
      </c>
      <c r="Q26" s="858">
        <v>0</v>
      </c>
      <c r="R26" s="859" t="s">
        <v>20</v>
      </c>
      <c r="S26" s="860">
        <f>O26*Q26</f>
        <v>0</v>
      </c>
      <c r="T26" s="438"/>
      <c r="U26" s="861">
        <v>0</v>
      </c>
      <c r="V26" s="638" t="s">
        <v>20</v>
      </c>
      <c r="W26" s="535">
        <f>O26*U26*1.05</f>
        <v>0</v>
      </c>
      <c r="X26" s="438"/>
      <c r="Y26" s="862">
        <v>0</v>
      </c>
      <c r="Z26" s="635" t="s">
        <v>20</v>
      </c>
      <c r="AA26" s="863">
        <f>O26*Y26*1.05*1.05</f>
        <v>0</v>
      </c>
      <c r="AB26" s="438"/>
      <c r="AC26" s="861">
        <v>0</v>
      </c>
      <c r="AD26" s="638" t="s">
        <v>20</v>
      </c>
      <c r="AE26" s="535">
        <f>O26*AC26*1.05*1.05*1.05</f>
        <v>0</v>
      </c>
      <c r="AF26" s="438"/>
      <c r="AG26" s="858">
        <v>0</v>
      </c>
      <c r="AH26" s="859" t="s">
        <v>20</v>
      </c>
      <c r="AI26" s="860">
        <f>O26*AG26*1.05*1.05*1.05*1.05</f>
        <v>0</v>
      </c>
      <c r="AK26" s="448">
        <f>S26+W26+AA26+AE26+AI26</f>
        <v>0</v>
      </c>
    </row>
    <row r="27" spans="1:37" ht="6.75" customHeight="1" thickBot="1" x14ac:dyDescent="0.25">
      <c r="B27" s="450"/>
      <c r="C27" s="864"/>
      <c r="D27" s="436"/>
      <c r="E27" s="436"/>
      <c r="F27" s="436"/>
      <c r="G27" s="436"/>
      <c r="H27" s="436"/>
      <c r="I27" s="436"/>
      <c r="J27" s="436"/>
      <c r="K27" s="436"/>
      <c r="L27" s="436"/>
      <c r="M27" s="436"/>
      <c r="N27" s="437"/>
      <c r="O27" s="438"/>
      <c r="Q27" s="452"/>
      <c r="S27" s="438"/>
      <c r="T27" s="438"/>
      <c r="U27" s="452"/>
      <c r="W27" s="438"/>
      <c r="X27" s="438"/>
      <c r="Y27" s="452"/>
      <c r="AA27" s="438"/>
      <c r="AB27" s="438"/>
      <c r="AC27" s="452"/>
      <c r="AE27" s="438"/>
      <c r="AF27" s="438"/>
      <c r="AG27" s="452"/>
      <c r="AI27" s="438"/>
      <c r="AK27" s="438"/>
    </row>
    <row r="28" spans="1:37" ht="5.25" customHeight="1" x14ac:dyDescent="0.2">
      <c r="A28" s="454"/>
      <c r="B28" s="455"/>
      <c r="C28" s="865"/>
      <c r="D28" s="457"/>
      <c r="E28" s="457"/>
      <c r="F28" s="1261"/>
      <c r="G28" s="1261"/>
      <c r="H28" s="1261"/>
      <c r="I28" s="1261"/>
      <c r="J28" s="1261"/>
      <c r="K28" s="457"/>
      <c r="L28" s="457"/>
      <c r="M28" s="457"/>
      <c r="N28" s="460"/>
      <c r="O28" s="461"/>
      <c r="P28" s="462"/>
      <c r="Q28" s="866"/>
      <c r="R28" s="867"/>
      <c r="S28" s="868"/>
      <c r="T28" s="465"/>
      <c r="U28" s="463"/>
      <c r="V28" s="464"/>
      <c r="W28" s="461"/>
      <c r="X28" s="465"/>
      <c r="Y28" s="463"/>
      <c r="Z28" s="464"/>
      <c r="AA28" s="461"/>
      <c r="AB28" s="465"/>
      <c r="AC28" s="463"/>
      <c r="AD28" s="464"/>
      <c r="AE28" s="461"/>
      <c r="AF28" s="465"/>
      <c r="AG28" s="463"/>
      <c r="AH28" s="464"/>
      <c r="AI28" s="461"/>
      <c r="AJ28" s="462"/>
      <c r="AK28" s="560"/>
    </row>
    <row r="29" spans="1:37" ht="14.25" hidden="1" customHeight="1" x14ac:dyDescent="0.2">
      <c r="A29" s="467"/>
      <c r="B29" s="468"/>
      <c r="C29" s="869"/>
      <c r="D29" s="470"/>
      <c r="E29" s="470"/>
      <c r="F29" s="472"/>
      <c r="G29" s="472"/>
      <c r="H29" s="870"/>
      <c r="I29" s="870"/>
      <c r="J29" s="870"/>
      <c r="K29" s="870"/>
      <c r="L29" s="870"/>
      <c r="M29" s="470"/>
      <c r="N29" s="473"/>
      <c r="O29" s="474"/>
      <c r="Q29" s="871"/>
      <c r="R29" s="872"/>
      <c r="S29" s="873"/>
      <c r="T29" s="438"/>
      <c r="U29" s="475"/>
      <c r="V29" s="476"/>
      <c r="W29" s="474"/>
      <c r="X29" s="438"/>
      <c r="Y29" s="475"/>
      <c r="Z29" s="476"/>
      <c r="AA29" s="474"/>
      <c r="AB29" s="438"/>
      <c r="AC29" s="475"/>
      <c r="AD29" s="476"/>
      <c r="AE29" s="474"/>
      <c r="AF29" s="438"/>
      <c r="AG29" s="475"/>
      <c r="AH29" s="476"/>
      <c r="AI29" s="474"/>
      <c r="AK29" s="511"/>
    </row>
    <row r="30" spans="1:37" ht="15.75" customHeight="1" x14ac:dyDescent="0.2">
      <c r="A30" s="874" t="s">
        <v>21</v>
      </c>
      <c r="B30" s="790" t="s">
        <v>104</v>
      </c>
      <c r="C30" s="479">
        <f>C10</f>
        <v>0</v>
      </c>
      <c r="D30" s="476" t="s">
        <v>618</v>
      </c>
      <c r="E30" s="476"/>
      <c r="F30" s="875"/>
      <c r="G30" s="875"/>
      <c r="H30" s="1262" t="s">
        <v>191</v>
      </c>
      <c r="I30" s="1262"/>
      <c r="J30" s="1262"/>
      <c r="K30" s="481"/>
      <c r="L30" s="481"/>
      <c r="M30" s="562" t="s">
        <v>42</v>
      </c>
      <c r="N30" s="876">
        <v>0</v>
      </c>
      <c r="O30" s="482">
        <f>SUM(N30/12)</f>
        <v>0</v>
      </c>
      <c r="P30" s="483"/>
      <c r="Q30" s="877">
        <v>0</v>
      </c>
      <c r="R30" s="878" t="s">
        <v>20</v>
      </c>
      <c r="S30" s="879">
        <f>O30*Q30</f>
        <v>0</v>
      </c>
      <c r="T30" s="486"/>
      <c r="U30" s="484">
        <v>0</v>
      </c>
      <c r="V30" s="485" t="s">
        <v>20</v>
      </c>
      <c r="W30" s="482">
        <f>O30*U30*1.05</f>
        <v>0</v>
      </c>
      <c r="X30" s="486"/>
      <c r="Y30" s="484">
        <v>0</v>
      </c>
      <c r="Z30" s="485" t="s">
        <v>20</v>
      </c>
      <c r="AA30" s="482">
        <f>O30*Y30*1.05*1.05</f>
        <v>0</v>
      </c>
      <c r="AB30" s="486"/>
      <c r="AC30" s="484">
        <v>0</v>
      </c>
      <c r="AD30" s="485" t="s">
        <v>20</v>
      </c>
      <c r="AE30" s="482">
        <f>O30*AC30*1.05*1.05*1.05</f>
        <v>0</v>
      </c>
      <c r="AF30" s="486"/>
      <c r="AG30" s="484">
        <v>0</v>
      </c>
      <c r="AH30" s="485" t="s">
        <v>20</v>
      </c>
      <c r="AI30" s="482">
        <f>O30*AG30*1.05*1.05*1.05*1.05</f>
        <v>0</v>
      </c>
      <c r="AJ30" s="483"/>
      <c r="AK30" s="880">
        <f>S30+W30+AA30+AE30+AI30</f>
        <v>0</v>
      </c>
    </row>
    <row r="31" spans="1:37" ht="2.25" customHeight="1" x14ac:dyDescent="0.2">
      <c r="A31" s="881"/>
      <c r="B31" s="435"/>
      <c r="F31" s="491"/>
      <c r="G31" s="491"/>
      <c r="H31" s="882"/>
      <c r="I31" s="882"/>
      <c r="J31" s="883"/>
      <c r="K31" s="492"/>
      <c r="L31" s="492"/>
      <c r="M31" s="493"/>
      <c r="N31" s="884"/>
      <c r="O31" s="486"/>
      <c r="P31" s="483"/>
      <c r="Q31" s="494"/>
      <c r="R31" s="483"/>
      <c r="S31" s="486"/>
      <c r="T31" s="486"/>
      <c r="U31" s="494"/>
      <c r="V31" s="483"/>
      <c r="W31" s="486"/>
      <c r="X31" s="486"/>
      <c r="Y31" s="494"/>
      <c r="Z31" s="483"/>
      <c r="AA31" s="486"/>
      <c r="AB31" s="486"/>
      <c r="AC31" s="494"/>
      <c r="AD31" s="483"/>
      <c r="AE31" s="486"/>
      <c r="AF31" s="486"/>
      <c r="AG31" s="494"/>
      <c r="AH31" s="483"/>
      <c r="AI31" s="486"/>
      <c r="AJ31" s="483"/>
      <c r="AK31" s="495"/>
    </row>
    <row r="32" spans="1:37" ht="15.75" customHeight="1" x14ac:dyDescent="0.2">
      <c r="A32" s="874"/>
      <c r="B32" s="790" t="str">
        <f>B30</f>
        <v xml:space="preserve">PI/PD: </v>
      </c>
      <c r="C32" s="479">
        <f>C30</f>
        <v>0</v>
      </c>
      <c r="D32" s="476" t="s">
        <v>619</v>
      </c>
      <c r="E32" s="476"/>
      <c r="F32" s="476"/>
      <c r="G32" s="497"/>
      <c r="H32" s="885"/>
      <c r="I32" s="885"/>
      <c r="J32" s="885"/>
      <c r="K32" s="498"/>
      <c r="L32" s="498"/>
      <c r="M32" s="562" t="s">
        <v>23</v>
      </c>
      <c r="N32" s="473">
        <v>0</v>
      </c>
      <c r="O32" s="474">
        <f>SUM(N32/12)</f>
        <v>0</v>
      </c>
      <c r="Q32" s="475">
        <v>0</v>
      </c>
      <c r="R32" s="476" t="s">
        <v>20</v>
      </c>
      <c r="S32" s="482">
        <f>O32*Q32</f>
        <v>0</v>
      </c>
      <c r="T32" s="486"/>
      <c r="U32" s="484">
        <v>0</v>
      </c>
      <c r="V32" s="485" t="s">
        <v>20</v>
      </c>
      <c r="W32" s="482">
        <f>O32*U32*1.05</f>
        <v>0</v>
      </c>
      <c r="X32" s="486"/>
      <c r="Y32" s="484">
        <v>0</v>
      </c>
      <c r="Z32" s="485" t="s">
        <v>20</v>
      </c>
      <c r="AA32" s="482">
        <f>O32*Y32*1.05*1.05</f>
        <v>0</v>
      </c>
      <c r="AB32" s="486"/>
      <c r="AC32" s="484">
        <v>0</v>
      </c>
      <c r="AD32" s="485" t="s">
        <v>20</v>
      </c>
      <c r="AE32" s="482">
        <f>O32*AC32*1.05*1.05*1.05</f>
        <v>0</v>
      </c>
      <c r="AF32" s="486"/>
      <c r="AG32" s="484">
        <v>0</v>
      </c>
      <c r="AH32" s="485" t="s">
        <v>20</v>
      </c>
      <c r="AI32" s="482">
        <f>O32*AG32*1.05*1.05*1.05*1.05</f>
        <v>0</v>
      </c>
      <c r="AK32" s="511">
        <f>S32+W32+AA32+AE32+AI32</f>
        <v>0</v>
      </c>
    </row>
    <row r="33" spans="1:37" ht="3.75" customHeight="1" x14ac:dyDescent="0.2">
      <c r="A33" s="881"/>
      <c r="B33" s="435"/>
      <c r="G33" s="500"/>
      <c r="H33" s="883"/>
      <c r="I33" s="883"/>
      <c r="J33" s="883"/>
      <c r="K33" s="501"/>
      <c r="L33" s="501"/>
      <c r="M33" s="493"/>
      <c r="N33" s="437"/>
      <c r="O33" s="438"/>
      <c r="Q33" s="452"/>
      <c r="S33" s="438"/>
      <c r="T33" s="438"/>
      <c r="U33" s="452"/>
      <c r="W33" s="438"/>
      <c r="X33" s="438"/>
      <c r="Y33" s="452"/>
      <c r="AA33" s="438"/>
      <c r="AB33" s="438"/>
      <c r="AC33" s="452"/>
      <c r="AE33" s="438"/>
      <c r="AF33" s="438"/>
      <c r="AG33" s="452"/>
      <c r="AI33" s="438"/>
      <c r="AK33" s="502"/>
    </row>
    <row r="34" spans="1:37" ht="14.25" customHeight="1" x14ac:dyDescent="0.2">
      <c r="A34" s="886" t="s">
        <v>21</v>
      </c>
      <c r="B34" s="617" t="s">
        <v>19</v>
      </c>
      <c r="C34" s="504">
        <f>'PROPOSED BUDGET'!C30</f>
        <v>0</v>
      </c>
      <c r="D34" s="506" t="s">
        <v>620</v>
      </c>
      <c r="E34" s="506"/>
      <c r="F34" s="506"/>
      <c r="G34" s="506"/>
      <c r="H34" s="1263" t="s">
        <v>191</v>
      </c>
      <c r="I34" s="1263"/>
      <c r="J34" s="1263"/>
      <c r="K34" s="506"/>
      <c r="L34" s="506"/>
      <c r="M34" s="887" t="s">
        <v>23</v>
      </c>
      <c r="N34" s="508">
        <v>0</v>
      </c>
      <c r="O34" s="448">
        <f>SUM(N34/12)</f>
        <v>0</v>
      </c>
      <c r="Q34" s="509">
        <v>0</v>
      </c>
      <c r="R34" s="506" t="s">
        <v>20</v>
      </c>
      <c r="S34" s="448">
        <f>O34*Q34</f>
        <v>0</v>
      </c>
      <c r="T34" s="438"/>
      <c r="U34" s="509">
        <v>0</v>
      </c>
      <c r="V34" s="506" t="s">
        <v>20</v>
      </c>
      <c r="W34" s="448">
        <f>O34*U34*1.05</f>
        <v>0</v>
      </c>
      <c r="X34" s="438"/>
      <c r="Y34" s="509">
        <v>0</v>
      </c>
      <c r="Z34" s="506" t="s">
        <v>20</v>
      </c>
      <c r="AA34" s="448">
        <f>O34*Y34*1.05*1.05</f>
        <v>0</v>
      </c>
      <c r="AB34" s="438"/>
      <c r="AC34" s="509">
        <v>0</v>
      </c>
      <c r="AD34" s="506" t="s">
        <v>20</v>
      </c>
      <c r="AE34" s="448">
        <f>O34*AC34*1.05*1.05*1.05</f>
        <v>0</v>
      </c>
      <c r="AF34" s="438"/>
      <c r="AG34" s="509">
        <v>0</v>
      </c>
      <c r="AH34" s="506" t="s">
        <v>20</v>
      </c>
      <c r="AI34" s="448">
        <f>O34*AG34*1.05*1.05*1.05*1.05</f>
        <v>0</v>
      </c>
      <c r="AK34" s="511">
        <f>S34+W34+AA34+AE34+AI34</f>
        <v>0</v>
      </c>
    </row>
    <row r="35" spans="1:37" ht="4.5" customHeight="1" thickBot="1" x14ac:dyDescent="0.25">
      <c r="A35" s="888"/>
      <c r="B35" s="513"/>
      <c r="C35" s="514"/>
      <c r="D35" s="514"/>
      <c r="E35" s="514"/>
      <c r="F35" s="514"/>
      <c r="G35" s="514"/>
      <c r="H35" s="514"/>
      <c r="I35" s="514"/>
      <c r="J35" s="514"/>
      <c r="K35" s="514"/>
      <c r="L35" s="514"/>
      <c r="M35" s="514"/>
      <c r="N35" s="515"/>
      <c r="O35" s="516"/>
      <c r="P35" s="517"/>
      <c r="Q35" s="518"/>
      <c r="R35" s="514"/>
      <c r="S35" s="516"/>
      <c r="T35" s="519"/>
      <c r="U35" s="518"/>
      <c r="V35" s="514"/>
      <c r="W35" s="516"/>
      <c r="X35" s="519"/>
      <c r="Y35" s="518"/>
      <c r="Z35" s="514"/>
      <c r="AA35" s="516"/>
      <c r="AB35" s="519"/>
      <c r="AC35" s="518"/>
      <c r="AD35" s="514"/>
      <c r="AE35" s="516"/>
      <c r="AF35" s="519"/>
      <c r="AG35" s="518"/>
      <c r="AH35" s="514"/>
      <c r="AI35" s="516"/>
      <c r="AJ35" s="517"/>
      <c r="AK35" s="520"/>
    </row>
    <row r="36" spans="1:37" ht="3" customHeight="1" x14ac:dyDescent="0.2">
      <c r="D36" s="436"/>
      <c r="E36" s="436"/>
      <c r="F36" s="436"/>
      <c r="G36" s="436"/>
      <c r="H36" s="436"/>
      <c r="I36" s="436"/>
      <c r="J36" s="436"/>
      <c r="K36" s="436"/>
      <c r="L36" s="436"/>
      <c r="M36" s="436"/>
      <c r="N36" s="437"/>
      <c r="O36" s="438"/>
      <c r="Q36" s="452"/>
      <c r="S36" s="438"/>
      <c r="T36" s="438"/>
      <c r="U36" s="452"/>
      <c r="W36" s="438"/>
      <c r="X36" s="438"/>
      <c r="Y36" s="452"/>
      <c r="AA36" s="438"/>
      <c r="AB36" s="438"/>
      <c r="AC36" s="452"/>
      <c r="AE36" s="438"/>
      <c r="AF36" s="438"/>
      <c r="AG36" s="452"/>
      <c r="AI36" s="438"/>
      <c r="AK36" s="438"/>
    </row>
    <row r="37" spans="1:37" x14ac:dyDescent="0.2">
      <c r="A37" s="521" t="s">
        <v>24</v>
      </c>
      <c r="B37" s="522" t="s">
        <v>25</v>
      </c>
      <c r="C37" s="396" t="str">
        <f>'PROPOSED BUDGET'!C33</f>
        <v>Insert Name</v>
      </c>
      <c r="D37" s="1153" t="s">
        <v>616</v>
      </c>
      <c r="E37" s="1153"/>
      <c r="F37" s="1153"/>
      <c r="G37" s="1153"/>
      <c r="H37" s="1153"/>
      <c r="I37" s="1153"/>
      <c r="J37" s="1153"/>
      <c r="K37" s="1153"/>
      <c r="L37" s="1153"/>
      <c r="M37" s="1153"/>
      <c r="N37" s="437">
        <v>0</v>
      </c>
      <c r="O37" s="438">
        <f>SUM(N37/9)</f>
        <v>0</v>
      </c>
      <c r="Q37" s="858">
        <v>0</v>
      </c>
      <c r="R37" s="859" t="s">
        <v>20</v>
      </c>
      <c r="S37" s="860">
        <f>O37*Q37</f>
        <v>0</v>
      </c>
      <c r="T37" s="438"/>
      <c r="U37" s="861">
        <v>0</v>
      </c>
      <c r="V37" s="638" t="s">
        <v>20</v>
      </c>
      <c r="W37" s="535">
        <f>O37*U37*1.05</f>
        <v>0</v>
      </c>
      <c r="X37" s="438"/>
      <c r="Y37" s="862">
        <v>0</v>
      </c>
      <c r="Z37" s="635" t="s">
        <v>20</v>
      </c>
      <c r="AA37" s="863">
        <f>O37*Y37*1.05*1.05</f>
        <v>0</v>
      </c>
      <c r="AB37" s="438"/>
      <c r="AC37" s="861">
        <v>0</v>
      </c>
      <c r="AD37" s="638" t="s">
        <v>20</v>
      </c>
      <c r="AE37" s="535">
        <f>O37*AC37*1.05*1.05*1.05</f>
        <v>0</v>
      </c>
      <c r="AF37" s="438"/>
      <c r="AG37" s="858">
        <v>0</v>
      </c>
      <c r="AH37" s="859" t="s">
        <v>20</v>
      </c>
      <c r="AI37" s="860">
        <f>O37*AG37*1.05*1.05*1.05*1.05</f>
        <v>0</v>
      </c>
      <c r="AK37" s="448">
        <f>S37+W37+AA37+AE37+AI37</f>
        <v>0</v>
      </c>
    </row>
    <row r="38" spans="1:37" x14ac:dyDescent="0.2">
      <c r="A38" s="523"/>
      <c r="B38" s="522" t="s">
        <v>25</v>
      </c>
      <c r="C38" s="396" t="str">
        <f>'PROPOSED BUDGET'!C34</f>
        <v>Insert Name</v>
      </c>
      <c r="D38" s="1153" t="s">
        <v>617</v>
      </c>
      <c r="E38" s="1153"/>
      <c r="F38" s="1153"/>
      <c r="G38" s="1153"/>
      <c r="H38" s="1153"/>
      <c r="I38" s="1153"/>
      <c r="J38" s="1153"/>
      <c r="K38" s="1153"/>
      <c r="L38" s="1153"/>
      <c r="M38" s="1153"/>
      <c r="N38" s="437">
        <v>0</v>
      </c>
      <c r="O38" s="438">
        <f>SUM(N38/9)</f>
        <v>0</v>
      </c>
      <c r="Q38" s="858">
        <v>0</v>
      </c>
      <c r="R38" s="859" t="s">
        <v>20</v>
      </c>
      <c r="S38" s="860">
        <f>O38*Q38</f>
        <v>0</v>
      </c>
      <c r="T38" s="438"/>
      <c r="U38" s="861">
        <v>0</v>
      </c>
      <c r="V38" s="638" t="s">
        <v>20</v>
      </c>
      <c r="W38" s="535">
        <f>O38*U38*1.05</f>
        <v>0</v>
      </c>
      <c r="X38" s="438"/>
      <c r="Y38" s="862">
        <v>0</v>
      </c>
      <c r="Z38" s="635" t="s">
        <v>20</v>
      </c>
      <c r="AA38" s="863">
        <f>O38*Y38*1.05*1.05</f>
        <v>0</v>
      </c>
      <c r="AB38" s="438"/>
      <c r="AC38" s="861">
        <v>0</v>
      </c>
      <c r="AD38" s="638" t="s">
        <v>20</v>
      </c>
      <c r="AE38" s="535">
        <f>O38*AC38*1.05*1.05*1.05</f>
        <v>0</v>
      </c>
      <c r="AF38" s="438"/>
      <c r="AG38" s="858">
        <v>0</v>
      </c>
      <c r="AH38" s="859" t="s">
        <v>20</v>
      </c>
      <c r="AI38" s="860">
        <f>O38*AG38*1.05*1.05*1.05*1.05</f>
        <v>0</v>
      </c>
      <c r="AK38" s="448">
        <f>S38+W38+AA38+AE38+AI38</f>
        <v>0</v>
      </c>
    </row>
    <row r="39" spans="1:37" ht="6" customHeight="1" x14ac:dyDescent="0.2">
      <c r="A39" s="523"/>
      <c r="B39" s="524"/>
      <c r="D39" s="436"/>
      <c r="E39" s="436"/>
      <c r="F39" s="436"/>
      <c r="G39" s="436"/>
      <c r="H39" s="436"/>
      <c r="I39" s="436"/>
      <c r="J39" s="436"/>
      <c r="K39" s="436"/>
      <c r="L39" s="436"/>
      <c r="M39" s="436"/>
      <c r="N39" s="437"/>
      <c r="O39" s="438"/>
      <c r="Q39" s="452"/>
      <c r="S39" s="438"/>
      <c r="T39" s="438"/>
      <c r="U39" s="452"/>
      <c r="W39" s="438"/>
      <c r="X39" s="438"/>
      <c r="Y39" s="452"/>
      <c r="AA39" s="438"/>
      <c r="AB39" s="438"/>
      <c r="AC39" s="452"/>
      <c r="AE39" s="438"/>
      <c r="AF39" s="438"/>
      <c r="AG39" s="452"/>
      <c r="AI39" s="438"/>
      <c r="AK39" s="438"/>
    </row>
    <row r="40" spans="1:37" x14ac:dyDescent="0.2">
      <c r="A40" s="521" t="s">
        <v>26</v>
      </c>
      <c r="B40" s="522" t="s">
        <v>25</v>
      </c>
      <c r="C40" s="396" t="str">
        <f>'PROPOSED BUDGET'!C36</f>
        <v>Insert Name</v>
      </c>
      <c r="D40" s="1153" t="s">
        <v>616</v>
      </c>
      <c r="E40" s="1153"/>
      <c r="F40" s="1153"/>
      <c r="G40" s="1153"/>
      <c r="H40" s="1153"/>
      <c r="I40" s="1153"/>
      <c r="J40" s="1153"/>
      <c r="K40" s="1153"/>
      <c r="L40" s="1153"/>
      <c r="M40" s="1153"/>
      <c r="N40" s="437">
        <v>0</v>
      </c>
      <c r="O40" s="438">
        <f>SUM(N40/9)</f>
        <v>0</v>
      </c>
      <c r="Q40" s="858">
        <v>0</v>
      </c>
      <c r="R40" s="859" t="s">
        <v>20</v>
      </c>
      <c r="S40" s="860">
        <f>O40*Q40</f>
        <v>0</v>
      </c>
      <c r="T40" s="438"/>
      <c r="U40" s="861">
        <v>0</v>
      </c>
      <c r="V40" s="638" t="s">
        <v>20</v>
      </c>
      <c r="W40" s="535">
        <f>O40*U40*1.05</f>
        <v>0</v>
      </c>
      <c r="X40" s="438"/>
      <c r="Y40" s="862">
        <v>0</v>
      </c>
      <c r="Z40" s="635" t="s">
        <v>20</v>
      </c>
      <c r="AA40" s="863">
        <f>O40*Y40*1.05*1.05</f>
        <v>0</v>
      </c>
      <c r="AB40" s="438"/>
      <c r="AC40" s="861">
        <v>0</v>
      </c>
      <c r="AD40" s="638" t="s">
        <v>20</v>
      </c>
      <c r="AE40" s="535">
        <f>O40*AC40*1.05*1.05*1.05</f>
        <v>0</v>
      </c>
      <c r="AF40" s="438"/>
      <c r="AG40" s="858">
        <v>0</v>
      </c>
      <c r="AH40" s="859" t="s">
        <v>20</v>
      </c>
      <c r="AI40" s="860">
        <f>O40*AG40*1.05*1.05*1.05*1.05</f>
        <v>0</v>
      </c>
      <c r="AK40" s="448">
        <f>S40+W40+AA40+AE40+AI40</f>
        <v>0</v>
      </c>
    </row>
    <row r="41" spans="1:37" x14ac:dyDescent="0.2">
      <c r="A41" s="523"/>
      <c r="B41" s="522" t="s">
        <v>25</v>
      </c>
      <c r="C41" s="396" t="str">
        <f>'PROPOSED BUDGET'!C37</f>
        <v>Insert Name</v>
      </c>
      <c r="D41" s="1153" t="s">
        <v>617</v>
      </c>
      <c r="E41" s="1153"/>
      <c r="F41" s="1153"/>
      <c r="G41" s="1153"/>
      <c r="H41" s="1153"/>
      <c r="I41" s="1153"/>
      <c r="J41" s="1153"/>
      <c r="K41" s="1153"/>
      <c r="L41" s="1153"/>
      <c r="M41" s="1153"/>
      <c r="N41" s="437">
        <v>0</v>
      </c>
      <c r="O41" s="438">
        <f>SUM(N41/9)</f>
        <v>0</v>
      </c>
      <c r="Q41" s="858">
        <v>0</v>
      </c>
      <c r="R41" s="859" t="s">
        <v>20</v>
      </c>
      <c r="S41" s="860">
        <f>O41*Q41</f>
        <v>0</v>
      </c>
      <c r="T41" s="438"/>
      <c r="U41" s="861">
        <v>0</v>
      </c>
      <c r="V41" s="638" t="s">
        <v>20</v>
      </c>
      <c r="W41" s="535">
        <f>O41*U41*1.05</f>
        <v>0</v>
      </c>
      <c r="X41" s="438"/>
      <c r="Y41" s="862">
        <v>0</v>
      </c>
      <c r="Z41" s="635" t="s">
        <v>20</v>
      </c>
      <c r="AA41" s="863">
        <f>O41*Y41*1.05*1.05</f>
        <v>0</v>
      </c>
      <c r="AB41" s="438"/>
      <c r="AC41" s="861">
        <v>0</v>
      </c>
      <c r="AD41" s="638" t="s">
        <v>20</v>
      </c>
      <c r="AE41" s="535">
        <f>O41*AC41*1.05*1.05*1.05</f>
        <v>0</v>
      </c>
      <c r="AF41" s="438"/>
      <c r="AG41" s="858">
        <v>0</v>
      </c>
      <c r="AH41" s="859" t="s">
        <v>20</v>
      </c>
      <c r="AI41" s="860">
        <f>O41*AG41*1.05*1.05*1.05*1.05</f>
        <v>0</v>
      </c>
      <c r="AK41" s="448">
        <f>S41+W41+AA41+AE41+AI41</f>
        <v>0</v>
      </c>
    </row>
    <row r="42" spans="1:37" ht="5.25" customHeight="1" x14ac:dyDescent="0.2">
      <c r="A42" s="523"/>
      <c r="B42" s="524"/>
      <c r="D42" s="436"/>
      <c r="E42" s="436"/>
      <c r="F42" s="436"/>
      <c r="G42" s="436"/>
      <c r="H42" s="436"/>
      <c r="I42" s="436"/>
      <c r="J42" s="436"/>
      <c r="K42" s="436"/>
      <c r="L42" s="436"/>
      <c r="M42" s="436"/>
      <c r="N42" s="437"/>
      <c r="O42" s="438"/>
      <c r="Q42" s="452"/>
      <c r="S42" s="438"/>
      <c r="T42" s="438"/>
      <c r="U42" s="452"/>
      <c r="W42" s="438"/>
      <c r="X42" s="438"/>
      <c r="Y42" s="452"/>
      <c r="AA42" s="438"/>
      <c r="AB42" s="438"/>
      <c r="AC42" s="452"/>
      <c r="AE42" s="438"/>
      <c r="AF42" s="438"/>
      <c r="AG42" s="452"/>
      <c r="AI42" s="438"/>
      <c r="AK42" s="438"/>
    </row>
    <row r="43" spans="1:37" x14ac:dyDescent="0.2">
      <c r="A43" s="521" t="s">
        <v>27</v>
      </c>
      <c r="B43" s="522" t="s">
        <v>25</v>
      </c>
      <c r="C43" s="396" t="str">
        <f>'PROPOSED BUDGET'!C39</f>
        <v>Insert Name</v>
      </c>
      <c r="D43" s="1153" t="s">
        <v>616</v>
      </c>
      <c r="E43" s="1153"/>
      <c r="F43" s="1153"/>
      <c r="G43" s="1153"/>
      <c r="H43" s="1153"/>
      <c r="I43" s="1153"/>
      <c r="J43" s="1153"/>
      <c r="K43" s="1153"/>
      <c r="L43" s="1153"/>
      <c r="M43" s="1153"/>
      <c r="N43" s="437">
        <v>0</v>
      </c>
      <c r="O43" s="438">
        <f>SUM(N43/9)</f>
        <v>0</v>
      </c>
      <c r="Q43" s="858">
        <v>0</v>
      </c>
      <c r="R43" s="859" t="s">
        <v>20</v>
      </c>
      <c r="S43" s="860">
        <f>O43*Q43</f>
        <v>0</v>
      </c>
      <c r="T43" s="438"/>
      <c r="U43" s="861">
        <v>0</v>
      </c>
      <c r="V43" s="638" t="s">
        <v>20</v>
      </c>
      <c r="W43" s="535">
        <f>O43*U43*1.05</f>
        <v>0</v>
      </c>
      <c r="X43" s="438"/>
      <c r="Y43" s="862">
        <v>0</v>
      </c>
      <c r="Z43" s="635" t="s">
        <v>20</v>
      </c>
      <c r="AA43" s="863">
        <f>O43*Y43*1.05*1.05</f>
        <v>0</v>
      </c>
      <c r="AB43" s="438"/>
      <c r="AC43" s="861">
        <v>0</v>
      </c>
      <c r="AD43" s="638" t="s">
        <v>20</v>
      </c>
      <c r="AE43" s="535">
        <f>O43*AC43*1.05*1.05*1.05</f>
        <v>0</v>
      </c>
      <c r="AF43" s="438"/>
      <c r="AG43" s="858">
        <v>0</v>
      </c>
      <c r="AH43" s="859" t="s">
        <v>20</v>
      </c>
      <c r="AI43" s="860">
        <f>O43*AG43*1.05*1.05*1.05*1.05</f>
        <v>0</v>
      </c>
      <c r="AK43" s="448">
        <f>S43+W43+AA43+AE43+AI43</f>
        <v>0</v>
      </c>
    </row>
    <row r="44" spans="1:37" x14ac:dyDescent="0.2">
      <c r="A44" s="523"/>
      <c r="B44" s="522" t="s">
        <v>25</v>
      </c>
      <c r="C44" s="396" t="str">
        <f>'PROPOSED BUDGET'!C40</f>
        <v>Insert Name</v>
      </c>
      <c r="D44" s="1153" t="s">
        <v>617</v>
      </c>
      <c r="E44" s="1153"/>
      <c r="F44" s="1153"/>
      <c r="G44" s="1153"/>
      <c r="H44" s="1153"/>
      <c r="I44" s="1153"/>
      <c r="J44" s="1153"/>
      <c r="K44" s="1153"/>
      <c r="L44" s="1153"/>
      <c r="M44" s="1153"/>
      <c r="N44" s="437">
        <v>0</v>
      </c>
      <c r="O44" s="438">
        <f>SUM(N44/9)</f>
        <v>0</v>
      </c>
      <c r="Q44" s="858">
        <v>0</v>
      </c>
      <c r="R44" s="859" t="s">
        <v>20</v>
      </c>
      <c r="S44" s="860">
        <f>O44*Q44</f>
        <v>0</v>
      </c>
      <c r="T44" s="438"/>
      <c r="U44" s="861">
        <v>0</v>
      </c>
      <c r="V44" s="638" t="s">
        <v>20</v>
      </c>
      <c r="W44" s="535">
        <f>O44*U44*1.05</f>
        <v>0</v>
      </c>
      <c r="X44" s="438"/>
      <c r="Y44" s="862">
        <v>0</v>
      </c>
      <c r="Z44" s="635" t="s">
        <v>20</v>
      </c>
      <c r="AA44" s="863">
        <f>O44*Y44*1.05*1.05</f>
        <v>0</v>
      </c>
      <c r="AB44" s="438"/>
      <c r="AC44" s="861">
        <v>0</v>
      </c>
      <c r="AD44" s="638" t="s">
        <v>20</v>
      </c>
      <c r="AE44" s="535">
        <f>O44*AC44*1.05*1.05*1.05</f>
        <v>0</v>
      </c>
      <c r="AF44" s="438"/>
      <c r="AG44" s="858">
        <v>0</v>
      </c>
      <c r="AH44" s="859" t="s">
        <v>20</v>
      </c>
      <c r="AI44" s="860">
        <f>O44*AG44*1.05*1.05*1.05*1.05</f>
        <v>0</v>
      </c>
      <c r="AK44" s="448">
        <f>S44+W44+AA44+AE44+AI44</f>
        <v>0</v>
      </c>
    </row>
    <row r="45" spans="1:37" ht="6" customHeight="1" x14ac:dyDescent="0.2">
      <c r="A45" s="523"/>
      <c r="B45" s="524"/>
      <c r="D45" s="436"/>
      <c r="E45" s="436"/>
      <c r="F45" s="436"/>
      <c r="G45" s="436"/>
      <c r="H45" s="436"/>
      <c r="I45" s="436"/>
      <c r="J45" s="436"/>
      <c r="K45" s="436"/>
      <c r="L45" s="436"/>
      <c r="M45" s="436"/>
      <c r="N45" s="437"/>
      <c r="O45" s="438"/>
      <c r="Q45" s="452"/>
      <c r="S45" s="438"/>
      <c r="T45" s="438"/>
      <c r="U45" s="452"/>
      <c r="W45" s="438"/>
      <c r="X45" s="438"/>
      <c r="Y45" s="452"/>
      <c r="AA45" s="438"/>
      <c r="AB45" s="438"/>
      <c r="AC45" s="452"/>
      <c r="AE45" s="438"/>
      <c r="AF45" s="438"/>
      <c r="AG45" s="452"/>
      <c r="AI45" s="438"/>
      <c r="AK45" s="438"/>
    </row>
    <row r="46" spans="1:37" x14ac:dyDescent="0.2">
      <c r="A46" s="521" t="s">
        <v>28</v>
      </c>
      <c r="B46" s="522" t="s">
        <v>25</v>
      </c>
      <c r="C46" s="396" t="str">
        <f>'PROPOSED BUDGET'!C42</f>
        <v>Insert Name</v>
      </c>
      <c r="D46" s="1153" t="s">
        <v>616</v>
      </c>
      <c r="E46" s="1153"/>
      <c r="F46" s="1153"/>
      <c r="G46" s="1153"/>
      <c r="H46" s="1153"/>
      <c r="I46" s="1153"/>
      <c r="J46" s="1153"/>
      <c r="K46" s="1153"/>
      <c r="L46" s="1153"/>
      <c r="M46" s="1153"/>
      <c r="N46" s="437">
        <v>0</v>
      </c>
      <c r="O46" s="438">
        <f>SUM(N46/9)</f>
        <v>0</v>
      </c>
      <c r="Q46" s="858">
        <v>0</v>
      </c>
      <c r="R46" s="859" t="s">
        <v>20</v>
      </c>
      <c r="S46" s="860">
        <f>O46*Q46</f>
        <v>0</v>
      </c>
      <c r="T46" s="438"/>
      <c r="U46" s="861">
        <v>0</v>
      </c>
      <c r="V46" s="638" t="s">
        <v>20</v>
      </c>
      <c r="W46" s="535">
        <f>O46*U46*1.05</f>
        <v>0</v>
      </c>
      <c r="X46" s="438"/>
      <c r="Y46" s="862">
        <v>0</v>
      </c>
      <c r="Z46" s="635" t="s">
        <v>20</v>
      </c>
      <c r="AA46" s="863">
        <f>O46*Y46*1.05*1.05</f>
        <v>0</v>
      </c>
      <c r="AB46" s="438"/>
      <c r="AC46" s="861">
        <v>0</v>
      </c>
      <c r="AD46" s="638" t="s">
        <v>20</v>
      </c>
      <c r="AE46" s="535">
        <f>O46*AC46*1.05*1.05*1.05</f>
        <v>0</v>
      </c>
      <c r="AF46" s="438"/>
      <c r="AG46" s="858">
        <v>0</v>
      </c>
      <c r="AH46" s="859" t="s">
        <v>20</v>
      </c>
      <c r="AI46" s="860">
        <f>O46*AG46*1.05*1.05*1.05*1.05</f>
        <v>0</v>
      </c>
      <c r="AK46" s="448">
        <f>S46+W46+AA46+AE46+AI46</f>
        <v>0</v>
      </c>
    </row>
    <row r="47" spans="1:37" x14ac:dyDescent="0.2">
      <c r="A47" s="523"/>
      <c r="B47" s="522" t="s">
        <v>25</v>
      </c>
      <c r="C47" s="396" t="str">
        <f>'PROPOSED BUDGET'!C43</f>
        <v>Insert Name</v>
      </c>
      <c r="D47" s="1153" t="s">
        <v>617</v>
      </c>
      <c r="E47" s="1153"/>
      <c r="F47" s="1153"/>
      <c r="G47" s="1153"/>
      <c r="H47" s="1153"/>
      <c r="I47" s="1153"/>
      <c r="J47" s="1153"/>
      <c r="K47" s="1153"/>
      <c r="L47" s="1153"/>
      <c r="M47" s="1153"/>
      <c r="N47" s="437">
        <v>0</v>
      </c>
      <c r="O47" s="438">
        <f>SUM(N47/9)</f>
        <v>0</v>
      </c>
      <c r="Q47" s="858">
        <v>0</v>
      </c>
      <c r="R47" s="859" t="s">
        <v>20</v>
      </c>
      <c r="S47" s="860">
        <f>O47*Q47</f>
        <v>0</v>
      </c>
      <c r="T47" s="438"/>
      <c r="U47" s="861">
        <v>0</v>
      </c>
      <c r="V47" s="638" t="s">
        <v>20</v>
      </c>
      <c r="W47" s="535">
        <f>O47*U47*1.05</f>
        <v>0</v>
      </c>
      <c r="X47" s="438"/>
      <c r="Y47" s="862">
        <v>0</v>
      </c>
      <c r="Z47" s="635" t="s">
        <v>20</v>
      </c>
      <c r="AA47" s="863">
        <f>O47*Y47*1.05*1.05</f>
        <v>0</v>
      </c>
      <c r="AB47" s="438"/>
      <c r="AC47" s="861">
        <v>0</v>
      </c>
      <c r="AD47" s="638" t="s">
        <v>20</v>
      </c>
      <c r="AE47" s="535">
        <f>O47*AC47*1.05*1.05*1.05</f>
        <v>0</v>
      </c>
      <c r="AF47" s="438"/>
      <c r="AG47" s="858">
        <v>0</v>
      </c>
      <c r="AH47" s="859" t="s">
        <v>20</v>
      </c>
      <c r="AI47" s="860">
        <f>O47*AG47*1.05*1.05*1.05*1.05</f>
        <v>0</v>
      </c>
      <c r="AK47" s="448">
        <f>S47+W47+AA47+AE47+AI47</f>
        <v>0</v>
      </c>
    </row>
    <row r="48" spans="1:37" ht="2.25" customHeight="1" thickBot="1" x14ac:dyDescent="0.25">
      <c r="O48" s="438"/>
      <c r="AG48" s="525"/>
    </row>
    <row r="49" spans="1:37" s="416" customFormat="1" ht="13.5" customHeight="1" thickBot="1" x14ac:dyDescent="0.25">
      <c r="A49" s="1174" t="s">
        <v>621</v>
      </c>
      <c r="B49" s="1175"/>
      <c r="C49" s="1175"/>
      <c r="D49" s="1175"/>
      <c r="E49" s="1175"/>
      <c r="F49" s="1175"/>
      <c r="G49" s="1175"/>
      <c r="H49" s="1175"/>
      <c r="I49" s="1175"/>
      <c r="J49" s="1175"/>
      <c r="K49" s="1175"/>
      <c r="L49" s="1175"/>
      <c r="M49" s="527"/>
      <c r="N49" s="425" t="s">
        <v>9</v>
      </c>
      <c r="O49" s="1275" t="s">
        <v>29</v>
      </c>
      <c r="P49" s="1275"/>
      <c r="Q49" s="527"/>
      <c r="R49" s="527"/>
      <c r="S49" s="528"/>
    </row>
    <row r="50" spans="1:37" ht="12.75" customHeight="1" x14ac:dyDescent="0.2">
      <c r="B50" s="432" t="s">
        <v>17</v>
      </c>
      <c r="C50" s="433" t="s">
        <v>18</v>
      </c>
      <c r="D50" s="1276" t="s">
        <v>217</v>
      </c>
      <c r="E50" s="1276"/>
      <c r="F50" s="1276"/>
      <c r="G50" s="1276"/>
      <c r="H50" s="1276"/>
      <c r="I50" s="1276"/>
      <c r="J50" s="1276"/>
      <c r="K50" s="1276"/>
      <c r="L50" s="1276"/>
      <c r="M50" s="1276"/>
      <c r="N50" s="1276"/>
      <c r="O50" s="1276"/>
      <c r="P50" s="430"/>
      <c r="Q50" s="430"/>
      <c r="R50" s="430"/>
      <c r="S50" s="430"/>
      <c r="T50" s="430"/>
      <c r="U50" s="430"/>
      <c r="V50" s="430"/>
      <c r="W50" s="430"/>
      <c r="X50" s="430"/>
      <c r="Y50" s="430"/>
      <c r="Z50" s="430"/>
      <c r="AA50" s="430"/>
      <c r="AB50" s="430"/>
      <c r="AC50" s="430"/>
      <c r="AD50" s="430"/>
      <c r="AE50" s="430"/>
      <c r="AF50" s="430"/>
      <c r="AG50" s="430"/>
      <c r="AH50" s="430"/>
      <c r="AI50" s="430"/>
      <c r="AJ50" s="430"/>
      <c r="AK50" s="430"/>
    </row>
    <row r="51" spans="1:37" x14ac:dyDescent="0.2">
      <c r="A51" s="521" t="s">
        <v>24</v>
      </c>
      <c r="B51" s="522" t="str">
        <f>'PROPOSED BUDGET'!B48</f>
        <v>TBD</v>
      </c>
      <c r="C51" s="532" t="str">
        <f>'PROPOSED BUDGET'!C48</f>
        <v>Insert Name</v>
      </c>
      <c r="D51" s="1153" t="s">
        <v>622</v>
      </c>
      <c r="E51" s="1153"/>
      <c r="F51" s="1153"/>
      <c r="G51" s="1153"/>
      <c r="H51" s="1153"/>
      <c r="I51" s="1153"/>
      <c r="J51" s="1153"/>
      <c r="K51" s="1153"/>
      <c r="L51" s="1153"/>
      <c r="M51" s="1153"/>
      <c r="N51" s="437">
        <v>0</v>
      </c>
      <c r="O51" s="438">
        <f>SUM(N51/12)</f>
        <v>0</v>
      </c>
      <c r="Q51" s="858">
        <v>0</v>
      </c>
      <c r="R51" s="859" t="s">
        <v>20</v>
      </c>
      <c r="S51" s="860">
        <f>O51*Q51</f>
        <v>0</v>
      </c>
      <c r="T51" s="438"/>
      <c r="U51" s="861">
        <v>0</v>
      </c>
      <c r="V51" s="638" t="s">
        <v>20</v>
      </c>
      <c r="W51" s="535">
        <f>O51*U51*1.05</f>
        <v>0</v>
      </c>
      <c r="X51" s="438"/>
      <c r="Y51" s="862">
        <v>0</v>
      </c>
      <c r="Z51" s="635" t="s">
        <v>20</v>
      </c>
      <c r="AA51" s="863">
        <f>O51*Y51*1.05*1.05</f>
        <v>0</v>
      </c>
      <c r="AB51" s="438"/>
      <c r="AC51" s="861">
        <v>0</v>
      </c>
      <c r="AD51" s="638" t="s">
        <v>20</v>
      </c>
      <c r="AE51" s="535">
        <f>O51*AC51*1.05*1.05*1.05</f>
        <v>0</v>
      </c>
      <c r="AF51" s="438"/>
      <c r="AG51" s="858">
        <v>0</v>
      </c>
      <c r="AH51" s="859" t="s">
        <v>20</v>
      </c>
      <c r="AI51" s="860">
        <f>O51*AG51*1.05*1.05*1.05*1.05</f>
        <v>0</v>
      </c>
      <c r="AK51" s="448">
        <f>S51+W51+AA51+AE51+AI51</f>
        <v>0</v>
      </c>
    </row>
    <row r="52" spans="1:37" x14ac:dyDescent="0.2">
      <c r="A52" s="521" t="s">
        <v>26</v>
      </c>
      <c r="B52" s="522" t="str">
        <f>'PROPOSED BUDGET'!B49</f>
        <v>TBD</v>
      </c>
      <c r="C52" s="532" t="str">
        <f>'PROPOSED BUDGET'!C49</f>
        <v>Insert Name</v>
      </c>
      <c r="D52" s="1153" t="s">
        <v>622</v>
      </c>
      <c r="E52" s="1153"/>
      <c r="F52" s="1153"/>
      <c r="G52" s="1153"/>
      <c r="H52" s="1153"/>
      <c r="I52" s="1153"/>
      <c r="J52" s="1153"/>
      <c r="K52" s="1153"/>
      <c r="L52" s="1153"/>
      <c r="M52" s="1153"/>
      <c r="N52" s="437">
        <v>0</v>
      </c>
      <c r="O52" s="438">
        <f>SUM(N52/12)</f>
        <v>0</v>
      </c>
      <c r="Q52" s="858">
        <v>0</v>
      </c>
      <c r="R52" s="859" t="s">
        <v>20</v>
      </c>
      <c r="S52" s="860">
        <f>O52*Q52</f>
        <v>0</v>
      </c>
      <c r="T52" s="438"/>
      <c r="U52" s="861">
        <v>0</v>
      </c>
      <c r="V52" s="638" t="s">
        <v>20</v>
      </c>
      <c r="W52" s="535">
        <f>O52*U52*1.05</f>
        <v>0</v>
      </c>
      <c r="X52" s="438"/>
      <c r="Y52" s="862">
        <v>0</v>
      </c>
      <c r="Z52" s="635" t="s">
        <v>20</v>
      </c>
      <c r="AA52" s="863">
        <f>O52*Y52*1.05*1.05</f>
        <v>0</v>
      </c>
      <c r="AB52" s="438"/>
      <c r="AC52" s="861">
        <v>0</v>
      </c>
      <c r="AD52" s="638" t="s">
        <v>20</v>
      </c>
      <c r="AE52" s="535">
        <f>O52*AC52*1.05*1.05*1.05</f>
        <v>0</v>
      </c>
      <c r="AF52" s="438"/>
      <c r="AG52" s="858">
        <v>0</v>
      </c>
      <c r="AH52" s="859" t="s">
        <v>20</v>
      </c>
      <c r="AI52" s="860">
        <f>O52*AG52*1.05*1.05*1.05*1.05</f>
        <v>0</v>
      </c>
      <c r="AK52" s="448">
        <f>S52+W52+AA52+AE52+AI52</f>
        <v>0</v>
      </c>
    </row>
    <row r="53" spans="1:37" x14ac:dyDescent="0.2">
      <c r="A53" s="521" t="s">
        <v>27</v>
      </c>
      <c r="B53" s="522" t="str">
        <f>'PROPOSED BUDGET'!B50</f>
        <v>TBD</v>
      </c>
      <c r="C53" s="532" t="str">
        <f>'PROPOSED BUDGET'!C50</f>
        <v>Insert Name</v>
      </c>
      <c r="D53" s="1153" t="s">
        <v>622</v>
      </c>
      <c r="E53" s="1153"/>
      <c r="F53" s="1153"/>
      <c r="G53" s="1153"/>
      <c r="H53" s="1153"/>
      <c r="I53" s="1153"/>
      <c r="J53" s="1153"/>
      <c r="K53" s="1153"/>
      <c r="L53" s="1153"/>
      <c r="M53" s="1153"/>
      <c r="N53" s="437">
        <v>0</v>
      </c>
      <c r="O53" s="438">
        <f>SUM(N53/12)</f>
        <v>0</v>
      </c>
      <c r="Q53" s="858">
        <v>0</v>
      </c>
      <c r="R53" s="859" t="s">
        <v>20</v>
      </c>
      <c r="S53" s="860">
        <f>O53*Q53</f>
        <v>0</v>
      </c>
      <c r="T53" s="438"/>
      <c r="U53" s="861">
        <v>0</v>
      </c>
      <c r="V53" s="638" t="s">
        <v>20</v>
      </c>
      <c r="W53" s="535">
        <f>O53*U53*1.05</f>
        <v>0</v>
      </c>
      <c r="X53" s="438"/>
      <c r="Y53" s="862">
        <v>0</v>
      </c>
      <c r="Z53" s="635" t="s">
        <v>20</v>
      </c>
      <c r="AA53" s="863">
        <f>O53*Y53*1.05*1.05</f>
        <v>0</v>
      </c>
      <c r="AB53" s="438"/>
      <c r="AC53" s="861">
        <v>0</v>
      </c>
      <c r="AD53" s="638" t="s">
        <v>20</v>
      </c>
      <c r="AE53" s="535">
        <f>O53*AC53*1.05*1.05*1.05</f>
        <v>0</v>
      </c>
      <c r="AF53" s="438"/>
      <c r="AG53" s="858">
        <v>0</v>
      </c>
      <c r="AH53" s="859" t="s">
        <v>20</v>
      </c>
      <c r="AI53" s="860">
        <f>O53*AG53*1.05*1.05*1.05*1.05</f>
        <v>0</v>
      </c>
      <c r="AK53" s="448">
        <f>S53+W53+AA53+AE53+AI53</f>
        <v>0</v>
      </c>
    </row>
    <row r="54" spans="1:37" x14ac:dyDescent="0.2">
      <c r="A54" s="521" t="s">
        <v>28</v>
      </c>
      <c r="B54" s="522" t="str">
        <f>'PROPOSED BUDGET'!B51</f>
        <v>TBD</v>
      </c>
      <c r="C54" s="532" t="str">
        <f>'PROPOSED BUDGET'!C51</f>
        <v>Insert Name</v>
      </c>
      <c r="D54" s="1153" t="s">
        <v>622</v>
      </c>
      <c r="E54" s="1153"/>
      <c r="F54" s="1153"/>
      <c r="G54" s="1153"/>
      <c r="H54" s="1153"/>
      <c r="I54" s="1153"/>
      <c r="J54" s="1153"/>
      <c r="K54" s="1153"/>
      <c r="L54" s="1153"/>
      <c r="M54" s="1153"/>
      <c r="N54" s="437">
        <v>0</v>
      </c>
      <c r="O54" s="438">
        <f>SUM(N54/12)</f>
        <v>0</v>
      </c>
      <c r="Q54" s="858">
        <v>0</v>
      </c>
      <c r="R54" s="859" t="s">
        <v>20</v>
      </c>
      <c r="S54" s="860">
        <f>O54*Q54</f>
        <v>0</v>
      </c>
      <c r="T54" s="438"/>
      <c r="U54" s="861">
        <v>0</v>
      </c>
      <c r="V54" s="638" t="s">
        <v>20</v>
      </c>
      <c r="W54" s="535">
        <f>O54*U54*1.05</f>
        <v>0</v>
      </c>
      <c r="X54" s="438"/>
      <c r="Y54" s="862">
        <v>0</v>
      </c>
      <c r="Z54" s="635" t="s">
        <v>20</v>
      </c>
      <c r="AA54" s="863">
        <f>O54*Y54*1.05*1.05</f>
        <v>0</v>
      </c>
      <c r="AB54" s="438"/>
      <c r="AC54" s="861">
        <v>0</v>
      </c>
      <c r="AD54" s="638" t="s">
        <v>20</v>
      </c>
      <c r="AE54" s="535">
        <f>O54*AC54*1.05*1.05*1.05</f>
        <v>0</v>
      </c>
      <c r="AF54" s="438"/>
      <c r="AG54" s="858">
        <v>0</v>
      </c>
      <c r="AH54" s="859" t="s">
        <v>20</v>
      </c>
      <c r="AI54" s="860">
        <f>O54*AG54*1.05*1.05*1.05*1.05</f>
        <v>0</v>
      </c>
      <c r="AK54" s="448">
        <f>S54+W54+AA54+AE54+AI54</f>
        <v>0</v>
      </c>
    </row>
    <row r="55" spans="1:37" ht="4.5" customHeight="1" x14ac:dyDescent="0.2">
      <c r="A55" s="521"/>
      <c r="B55" s="531"/>
      <c r="C55" s="532"/>
      <c r="D55" s="532"/>
      <c r="E55" s="532"/>
      <c r="F55" s="889"/>
      <c r="G55" s="889"/>
      <c r="H55" s="889"/>
      <c r="I55" s="889"/>
      <c r="J55" s="889"/>
      <c r="K55" s="889"/>
      <c r="L55" s="889"/>
      <c r="M55" s="889"/>
      <c r="N55" s="890"/>
      <c r="O55" s="669"/>
      <c r="Q55" s="859"/>
      <c r="R55" s="859"/>
      <c r="S55" s="860"/>
      <c r="T55" s="437"/>
      <c r="U55" s="638"/>
      <c r="V55" s="638"/>
      <c r="W55" s="535"/>
      <c r="X55" s="438"/>
      <c r="Y55" s="635"/>
      <c r="Z55" s="635"/>
      <c r="AA55" s="863"/>
      <c r="AB55" s="438"/>
      <c r="AC55" s="638"/>
      <c r="AD55" s="638"/>
      <c r="AE55" s="535"/>
      <c r="AF55" s="438"/>
      <c r="AG55" s="859"/>
      <c r="AH55" s="859"/>
      <c r="AI55" s="860"/>
      <c r="AK55" s="448"/>
    </row>
    <row r="56" spans="1:37" ht="14.25" customHeight="1" x14ac:dyDescent="0.2">
      <c r="A56" s="523"/>
      <c r="B56" s="435"/>
      <c r="C56" s="532"/>
      <c r="D56" s="1277" t="s">
        <v>648</v>
      </c>
      <c r="E56" s="1277"/>
      <c r="F56" s="1277"/>
      <c r="G56" s="1277"/>
      <c r="H56" s="1277"/>
      <c r="I56" s="1277"/>
      <c r="J56" s="1277"/>
      <c r="K56" s="1277"/>
      <c r="L56" s="1277"/>
      <c r="M56" s="1277"/>
      <c r="N56" s="1277"/>
      <c r="O56" s="1277"/>
      <c r="S56" s="438"/>
      <c r="T56" s="437"/>
      <c r="W56" s="438"/>
      <c r="X56" s="438"/>
      <c r="AA56" s="438"/>
      <c r="AB56" s="438"/>
      <c r="AE56" s="438"/>
      <c r="AF56" s="438"/>
      <c r="AI56" s="438"/>
      <c r="AK56" s="438"/>
    </row>
    <row r="57" spans="1:37" x14ac:dyDescent="0.2">
      <c r="A57" s="521" t="s">
        <v>24</v>
      </c>
      <c r="B57" s="522" t="str">
        <f>'PROPOSED BUDGET'!B54</f>
        <v>TBD</v>
      </c>
      <c r="C57" s="532" t="str">
        <f>'PROPOSED BUDGET'!C54</f>
        <v>Insert Name</v>
      </c>
      <c r="D57" s="1153" t="s">
        <v>623</v>
      </c>
      <c r="E57" s="1153"/>
      <c r="F57" s="1153"/>
      <c r="G57" s="1153"/>
      <c r="H57" s="1153"/>
      <c r="I57" s="1153"/>
      <c r="J57" s="1153"/>
      <c r="K57" s="1153"/>
      <c r="L57" s="1153"/>
      <c r="M57" s="1153"/>
      <c r="N57" s="437">
        <v>0</v>
      </c>
      <c r="O57" s="438">
        <f t="shared" ref="O57:O62" si="0">SUM(N57/12)</f>
        <v>0</v>
      </c>
      <c r="Q57" s="858">
        <v>0</v>
      </c>
      <c r="R57" s="859" t="s">
        <v>20</v>
      </c>
      <c r="S57" s="860">
        <f t="shared" ref="S57:S62" si="1">O57*Q57</f>
        <v>0</v>
      </c>
      <c r="T57" s="438"/>
      <c r="U57" s="861">
        <v>0</v>
      </c>
      <c r="V57" s="638" t="s">
        <v>20</v>
      </c>
      <c r="W57" s="535">
        <f t="shared" ref="W57:W62" si="2">O57*U57*1.05</f>
        <v>0</v>
      </c>
      <c r="X57" s="438"/>
      <c r="Y57" s="862">
        <v>0</v>
      </c>
      <c r="Z57" s="635" t="s">
        <v>20</v>
      </c>
      <c r="AA57" s="863">
        <f t="shared" ref="AA57:AA62" si="3">O57*Y57*1.05*1.05</f>
        <v>0</v>
      </c>
      <c r="AB57" s="438"/>
      <c r="AC57" s="861">
        <v>0</v>
      </c>
      <c r="AD57" s="638" t="s">
        <v>20</v>
      </c>
      <c r="AE57" s="535">
        <f t="shared" ref="AE57:AE62" si="4">O57*AC57*1.05*1.05*1.05</f>
        <v>0</v>
      </c>
      <c r="AF57" s="438"/>
      <c r="AG57" s="858">
        <v>0</v>
      </c>
      <c r="AH57" s="859" t="s">
        <v>20</v>
      </c>
      <c r="AI57" s="860">
        <f t="shared" ref="AI57:AI62" si="5">O57*AG57*1.05*1.05*1.05*1.05</f>
        <v>0</v>
      </c>
      <c r="AK57" s="448">
        <f t="shared" ref="AK57:AK62" si="6">S57+W57+AA57+AE57+AI57</f>
        <v>0</v>
      </c>
    </row>
    <row r="58" spans="1:37" x14ac:dyDescent="0.2">
      <c r="A58" s="521" t="s">
        <v>26</v>
      </c>
      <c r="B58" s="522" t="str">
        <f>'PROPOSED BUDGET'!B55</f>
        <v>TBD</v>
      </c>
      <c r="C58" s="532" t="str">
        <f>'PROPOSED BUDGET'!C55</f>
        <v>Insert Name</v>
      </c>
      <c r="D58" s="1153" t="s">
        <v>623</v>
      </c>
      <c r="E58" s="1153"/>
      <c r="F58" s="1153"/>
      <c r="G58" s="1153"/>
      <c r="H58" s="1153"/>
      <c r="I58" s="1153"/>
      <c r="J58" s="1153"/>
      <c r="K58" s="1153"/>
      <c r="L58" s="1153"/>
      <c r="M58" s="1153"/>
      <c r="N58" s="437">
        <v>0</v>
      </c>
      <c r="O58" s="438">
        <f t="shared" si="0"/>
        <v>0</v>
      </c>
      <c r="Q58" s="858">
        <v>0</v>
      </c>
      <c r="R58" s="859" t="s">
        <v>20</v>
      </c>
      <c r="S58" s="860">
        <f t="shared" si="1"/>
        <v>0</v>
      </c>
      <c r="T58" s="438"/>
      <c r="U58" s="861">
        <v>0</v>
      </c>
      <c r="V58" s="638" t="s">
        <v>20</v>
      </c>
      <c r="W58" s="535">
        <f t="shared" si="2"/>
        <v>0</v>
      </c>
      <c r="X58" s="438"/>
      <c r="Y58" s="862">
        <v>0</v>
      </c>
      <c r="Z58" s="635" t="s">
        <v>20</v>
      </c>
      <c r="AA58" s="863">
        <f t="shared" si="3"/>
        <v>0</v>
      </c>
      <c r="AB58" s="438"/>
      <c r="AC58" s="861">
        <v>0</v>
      </c>
      <c r="AD58" s="638" t="s">
        <v>20</v>
      </c>
      <c r="AE58" s="535">
        <f t="shared" si="4"/>
        <v>0</v>
      </c>
      <c r="AF58" s="438"/>
      <c r="AG58" s="858">
        <v>0</v>
      </c>
      <c r="AH58" s="859" t="s">
        <v>20</v>
      </c>
      <c r="AI58" s="860">
        <f t="shared" si="5"/>
        <v>0</v>
      </c>
      <c r="AK58" s="448">
        <f t="shared" si="6"/>
        <v>0</v>
      </c>
    </row>
    <row r="59" spans="1:37" x14ac:dyDescent="0.2">
      <c r="A59" s="521" t="s">
        <v>27</v>
      </c>
      <c r="B59" s="522" t="str">
        <f>'PROPOSED BUDGET'!B56</f>
        <v>TBD</v>
      </c>
      <c r="C59" s="532" t="str">
        <f>'PROPOSED BUDGET'!C56</f>
        <v>Insert Name</v>
      </c>
      <c r="D59" s="1153" t="s">
        <v>623</v>
      </c>
      <c r="E59" s="1153"/>
      <c r="F59" s="1153"/>
      <c r="G59" s="1153"/>
      <c r="H59" s="1153"/>
      <c r="I59" s="1153"/>
      <c r="J59" s="1153"/>
      <c r="K59" s="1153"/>
      <c r="L59" s="1153"/>
      <c r="M59" s="1153"/>
      <c r="N59" s="437">
        <v>0</v>
      </c>
      <c r="O59" s="438">
        <f t="shared" si="0"/>
        <v>0</v>
      </c>
      <c r="Q59" s="858">
        <v>0</v>
      </c>
      <c r="R59" s="859" t="s">
        <v>20</v>
      </c>
      <c r="S59" s="860">
        <f t="shared" si="1"/>
        <v>0</v>
      </c>
      <c r="T59" s="438"/>
      <c r="U59" s="861">
        <v>0</v>
      </c>
      <c r="V59" s="638" t="s">
        <v>20</v>
      </c>
      <c r="W59" s="535">
        <f t="shared" si="2"/>
        <v>0</v>
      </c>
      <c r="X59" s="438"/>
      <c r="Y59" s="862">
        <v>0</v>
      </c>
      <c r="Z59" s="635" t="s">
        <v>20</v>
      </c>
      <c r="AA59" s="863">
        <f t="shared" si="3"/>
        <v>0</v>
      </c>
      <c r="AB59" s="438"/>
      <c r="AC59" s="861">
        <v>0</v>
      </c>
      <c r="AD59" s="638" t="s">
        <v>20</v>
      </c>
      <c r="AE59" s="535">
        <f t="shared" si="4"/>
        <v>0</v>
      </c>
      <c r="AF59" s="438"/>
      <c r="AG59" s="858">
        <v>0</v>
      </c>
      <c r="AH59" s="859" t="s">
        <v>20</v>
      </c>
      <c r="AI59" s="860">
        <f t="shared" si="5"/>
        <v>0</v>
      </c>
      <c r="AK59" s="448">
        <f t="shared" si="6"/>
        <v>0</v>
      </c>
    </row>
    <row r="60" spans="1:37" x14ac:dyDescent="0.2">
      <c r="A60" s="521" t="s">
        <v>28</v>
      </c>
      <c r="B60" s="522" t="str">
        <f>'PROPOSED BUDGET'!B57</f>
        <v>TBD</v>
      </c>
      <c r="C60" s="532" t="str">
        <f>'PROPOSED BUDGET'!C57</f>
        <v>Insert Name</v>
      </c>
      <c r="D60" s="1153" t="s">
        <v>623</v>
      </c>
      <c r="E60" s="1153"/>
      <c r="F60" s="1153"/>
      <c r="G60" s="1153"/>
      <c r="H60" s="1153"/>
      <c r="I60" s="1153"/>
      <c r="J60" s="1153"/>
      <c r="K60" s="1153"/>
      <c r="L60" s="1153"/>
      <c r="M60" s="1153"/>
      <c r="N60" s="437">
        <v>0</v>
      </c>
      <c r="O60" s="438">
        <f t="shared" si="0"/>
        <v>0</v>
      </c>
      <c r="Q60" s="858">
        <v>0</v>
      </c>
      <c r="R60" s="859" t="s">
        <v>20</v>
      </c>
      <c r="S60" s="860">
        <f t="shared" si="1"/>
        <v>0</v>
      </c>
      <c r="T60" s="438"/>
      <c r="U60" s="861">
        <v>0</v>
      </c>
      <c r="V60" s="638" t="s">
        <v>20</v>
      </c>
      <c r="W60" s="535">
        <f t="shared" si="2"/>
        <v>0</v>
      </c>
      <c r="X60" s="438"/>
      <c r="Y60" s="862">
        <v>0</v>
      </c>
      <c r="Z60" s="635" t="s">
        <v>20</v>
      </c>
      <c r="AA60" s="863">
        <f t="shared" si="3"/>
        <v>0</v>
      </c>
      <c r="AB60" s="438"/>
      <c r="AC60" s="861">
        <v>0</v>
      </c>
      <c r="AD60" s="638" t="s">
        <v>20</v>
      </c>
      <c r="AE60" s="535">
        <f t="shared" si="4"/>
        <v>0</v>
      </c>
      <c r="AF60" s="438"/>
      <c r="AG60" s="858">
        <v>0</v>
      </c>
      <c r="AH60" s="859" t="s">
        <v>20</v>
      </c>
      <c r="AI60" s="860">
        <f t="shared" si="5"/>
        <v>0</v>
      </c>
      <c r="AK60" s="448">
        <f t="shared" si="6"/>
        <v>0</v>
      </c>
    </row>
    <row r="61" spans="1:37" x14ac:dyDescent="0.2">
      <c r="A61" s="521" t="s">
        <v>32</v>
      </c>
      <c r="B61" s="522" t="s">
        <v>30</v>
      </c>
      <c r="C61" s="532" t="str">
        <f>'PROPOSED BUDGET'!C58</f>
        <v>Insert Name</v>
      </c>
      <c r="D61" s="1153" t="s">
        <v>623</v>
      </c>
      <c r="E61" s="1153"/>
      <c r="F61" s="1153"/>
      <c r="G61" s="1153"/>
      <c r="H61" s="1153"/>
      <c r="I61" s="1153"/>
      <c r="J61" s="1153"/>
      <c r="K61" s="1153"/>
      <c r="L61" s="1153"/>
      <c r="M61" s="1153"/>
      <c r="N61" s="437">
        <v>0</v>
      </c>
      <c r="O61" s="438">
        <f t="shared" si="0"/>
        <v>0</v>
      </c>
      <c r="Q61" s="858">
        <v>0</v>
      </c>
      <c r="R61" s="859" t="s">
        <v>20</v>
      </c>
      <c r="S61" s="860">
        <f t="shared" si="1"/>
        <v>0</v>
      </c>
      <c r="T61" s="438"/>
      <c r="U61" s="861">
        <v>0</v>
      </c>
      <c r="V61" s="638" t="s">
        <v>20</v>
      </c>
      <c r="W61" s="535">
        <f t="shared" si="2"/>
        <v>0</v>
      </c>
      <c r="X61" s="438"/>
      <c r="Y61" s="862">
        <v>0</v>
      </c>
      <c r="Z61" s="635" t="s">
        <v>20</v>
      </c>
      <c r="AA61" s="863">
        <f t="shared" si="3"/>
        <v>0</v>
      </c>
      <c r="AB61" s="438"/>
      <c r="AC61" s="861">
        <v>0</v>
      </c>
      <c r="AD61" s="638" t="s">
        <v>20</v>
      </c>
      <c r="AE61" s="535">
        <f t="shared" si="4"/>
        <v>0</v>
      </c>
      <c r="AF61" s="438"/>
      <c r="AG61" s="858">
        <v>0</v>
      </c>
      <c r="AH61" s="859" t="s">
        <v>20</v>
      </c>
      <c r="AI61" s="860">
        <f t="shared" si="5"/>
        <v>0</v>
      </c>
      <c r="AK61" s="448">
        <f t="shared" si="6"/>
        <v>0</v>
      </c>
    </row>
    <row r="62" spans="1:37" x14ac:dyDescent="0.2">
      <c r="A62" s="521" t="s">
        <v>33</v>
      </c>
      <c r="B62" s="522" t="s">
        <v>30</v>
      </c>
      <c r="C62" s="532" t="str">
        <f>'PROPOSED BUDGET'!C59</f>
        <v>Insert Name</v>
      </c>
      <c r="D62" s="1153" t="s">
        <v>623</v>
      </c>
      <c r="E62" s="1153"/>
      <c r="F62" s="1153"/>
      <c r="G62" s="1153"/>
      <c r="H62" s="1153"/>
      <c r="I62" s="1153"/>
      <c r="J62" s="1153"/>
      <c r="K62" s="1153"/>
      <c r="L62" s="1153"/>
      <c r="M62" s="1153"/>
      <c r="N62" s="437">
        <v>0</v>
      </c>
      <c r="O62" s="438">
        <f t="shared" si="0"/>
        <v>0</v>
      </c>
      <c r="Q62" s="858">
        <v>0</v>
      </c>
      <c r="R62" s="859" t="s">
        <v>20</v>
      </c>
      <c r="S62" s="860">
        <f t="shared" si="1"/>
        <v>0</v>
      </c>
      <c r="T62" s="438"/>
      <c r="U62" s="861">
        <v>0</v>
      </c>
      <c r="V62" s="638" t="s">
        <v>20</v>
      </c>
      <c r="W62" s="535">
        <f t="shared" si="2"/>
        <v>0</v>
      </c>
      <c r="X62" s="438"/>
      <c r="Y62" s="862">
        <v>0</v>
      </c>
      <c r="Z62" s="635" t="s">
        <v>20</v>
      </c>
      <c r="AA62" s="863">
        <f t="shared" si="3"/>
        <v>0</v>
      </c>
      <c r="AB62" s="438"/>
      <c r="AC62" s="861">
        <v>0</v>
      </c>
      <c r="AD62" s="638" t="s">
        <v>20</v>
      </c>
      <c r="AE62" s="535">
        <f t="shared" si="4"/>
        <v>0</v>
      </c>
      <c r="AF62" s="438"/>
      <c r="AG62" s="858">
        <v>0</v>
      </c>
      <c r="AH62" s="859" t="s">
        <v>20</v>
      </c>
      <c r="AI62" s="860">
        <f t="shared" si="5"/>
        <v>0</v>
      </c>
      <c r="AK62" s="448">
        <f t="shared" si="6"/>
        <v>0</v>
      </c>
    </row>
    <row r="63" spans="1:37" ht="13.5" customHeight="1" x14ac:dyDescent="0.2">
      <c r="C63" s="532"/>
      <c r="D63" s="403"/>
      <c r="E63" s="403"/>
      <c r="F63" s="403"/>
      <c r="G63" s="403"/>
      <c r="H63" s="403"/>
      <c r="I63" s="403"/>
      <c r="J63" s="403"/>
      <c r="K63" s="403"/>
      <c r="L63" s="403"/>
      <c r="M63" s="536" t="s">
        <v>34</v>
      </c>
      <c r="N63" s="437"/>
      <c r="O63" s="438"/>
      <c r="S63" s="438"/>
      <c r="T63" s="437"/>
      <c r="W63" s="438"/>
      <c r="X63" s="438"/>
      <c r="AA63" s="438"/>
      <c r="AB63" s="438"/>
      <c r="AE63" s="438"/>
      <c r="AF63" s="438"/>
      <c r="AI63" s="438"/>
      <c r="AK63" s="438"/>
    </row>
    <row r="64" spans="1:37" x14ac:dyDescent="0.2">
      <c r="B64" s="537" t="s">
        <v>24</v>
      </c>
      <c r="C64" s="434" t="s">
        <v>35</v>
      </c>
      <c r="D64" s="536" t="s">
        <v>11</v>
      </c>
      <c r="E64" s="403"/>
      <c r="F64" s="536" t="s">
        <v>12</v>
      </c>
      <c r="G64" s="403"/>
      <c r="H64" s="536" t="s">
        <v>13</v>
      </c>
      <c r="I64" s="536"/>
      <c r="J64" s="536" t="s">
        <v>14</v>
      </c>
      <c r="K64" s="536"/>
      <c r="L64" s="536" t="s">
        <v>15</v>
      </c>
      <c r="M64" s="538">
        <v>0</v>
      </c>
      <c r="O64" s="438"/>
      <c r="S64" s="437"/>
      <c r="T64" s="437"/>
      <c r="W64" s="438"/>
      <c r="X64" s="438"/>
      <c r="AA64" s="438"/>
      <c r="AB64" s="438"/>
      <c r="AE64" s="438"/>
      <c r="AF64" s="438"/>
      <c r="AI64" s="438"/>
      <c r="AK64" s="438"/>
    </row>
    <row r="65" spans="1:37" ht="12.75" customHeight="1" x14ac:dyDescent="0.2">
      <c r="C65" s="539" t="s">
        <v>36</v>
      </c>
      <c r="D65" s="540">
        <v>0</v>
      </c>
      <c r="E65" s="541"/>
      <c r="F65" s="540">
        <v>0</v>
      </c>
      <c r="G65" s="541"/>
      <c r="H65" s="540">
        <v>0</v>
      </c>
      <c r="I65" s="541"/>
      <c r="J65" s="540">
        <v>0</v>
      </c>
      <c r="K65" s="541"/>
      <c r="L65" s="540">
        <v>0</v>
      </c>
      <c r="M65" s="1157" t="s">
        <v>37</v>
      </c>
      <c r="N65" s="437"/>
      <c r="O65" s="438"/>
      <c r="S65" s="437"/>
      <c r="T65" s="437"/>
      <c r="W65" s="438"/>
      <c r="X65" s="438"/>
      <c r="AA65" s="438"/>
      <c r="AB65" s="438"/>
      <c r="AE65" s="438"/>
      <c r="AF65" s="438"/>
      <c r="AI65" s="438"/>
      <c r="AK65" s="438"/>
    </row>
    <row r="66" spans="1:37" ht="13.5" customHeight="1" x14ac:dyDescent="0.2">
      <c r="C66" s="542" t="s">
        <v>38</v>
      </c>
      <c r="D66" s="543">
        <v>0</v>
      </c>
      <c r="E66" s="541"/>
      <c r="F66" s="543">
        <v>0</v>
      </c>
      <c r="G66" s="541"/>
      <c r="H66" s="543">
        <v>0</v>
      </c>
      <c r="I66" s="541"/>
      <c r="J66" s="543">
        <v>0</v>
      </c>
      <c r="K66" s="541"/>
      <c r="L66" s="543">
        <v>0</v>
      </c>
      <c r="M66" s="1158"/>
      <c r="N66" s="437">
        <f>SUM(M64*2080)</f>
        <v>0</v>
      </c>
      <c r="O66" s="438">
        <f>SUM(N66/12)</f>
        <v>0</v>
      </c>
      <c r="Q66" s="858">
        <f>SUM(D66/173.33)</f>
        <v>0</v>
      </c>
      <c r="R66" s="859" t="s">
        <v>20</v>
      </c>
      <c r="S66" s="891">
        <f>O66*Q66</f>
        <v>0</v>
      </c>
      <c r="T66" s="437"/>
      <c r="U66" s="861">
        <f>SUM(F66/173.33)</f>
        <v>0</v>
      </c>
      <c r="V66" s="638" t="s">
        <v>20</v>
      </c>
      <c r="W66" s="535">
        <f>O66*U66*1.02</f>
        <v>0</v>
      </c>
      <c r="X66" s="438"/>
      <c r="Y66" s="862">
        <f>SUM(H66/173.33)</f>
        <v>0</v>
      </c>
      <c r="Z66" s="635" t="s">
        <v>20</v>
      </c>
      <c r="AA66" s="863">
        <f>O66*Y66*1.02*1.02</f>
        <v>0</v>
      </c>
      <c r="AB66" s="438"/>
      <c r="AC66" s="861">
        <f>SUM(J66/173.33)</f>
        <v>0</v>
      </c>
      <c r="AD66" s="638" t="s">
        <v>20</v>
      </c>
      <c r="AE66" s="535">
        <f>O66*AC66*1.02*1.02*1.02</f>
        <v>0</v>
      </c>
      <c r="AF66" s="438"/>
      <c r="AG66" s="858">
        <f>SUM(L66/173.33)</f>
        <v>0</v>
      </c>
      <c r="AH66" s="859" t="s">
        <v>20</v>
      </c>
      <c r="AI66" s="860">
        <f>O66*AG66*1.02*1.02*1.02*1.02</f>
        <v>0</v>
      </c>
      <c r="AK66" s="448">
        <f>S66+W66+AA66+AE66+AI66</f>
        <v>0</v>
      </c>
    </row>
    <row r="67" spans="1:37" ht="6.75" customHeight="1" x14ac:dyDescent="0.2">
      <c r="C67" s="542"/>
      <c r="D67" s="541"/>
      <c r="E67" s="541"/>
      <c r="F67" s="541"/>
      <c r="G67" s="541"/>
      <c r="H67" s="541"/>
      <c r="I67" s="541"/>
      <c r="J67" s="541"/>
      <c r="K67" s="541"/>
      <c r="L67" s="541"/>
      <c r="M67" s="546"/>
      <c r="N67" s="437"/>
      <c r="O67" s="438"/>
      <c r="Q67" s="892"/>
      <c r="S67" s="437"/>
      <c r="T67" s="437"/>
      <c r="W67" s="438"/>
      <c r="X67" s="438"/>
      <c r="AA67" s="438"/>
      <c r="AB67" s="438"/>
      <c r="AE67" s="438"/>
      <c r="AF67" s="438"/>
      <c r="AI67" s="438"/>
      <c r="AK67" s="438"/>
    </row>
    <row r="68" spans="1:37" x14ac:dyDescent="0.2">
      <c r="C68" s="547"/>
      <c r="D68" s="547"/>
      <c r="E68" s="547"/>
      <c r="F68" s="547"/>
      <c r="G68" s="547"/>
      <c r="H68" s="547"/>
      <c r="I68" s="547"/>
      <c r="J68" s="547"/>
      <c r="K68" s="547"/>
      <c r="L68" s="547"/>
      <c r="M68" s="536" t="s">
        <v>34</v>
      </c>
      <c r="N68" s="437"/>
      <c r="O68" s="438"/>
      <c r="S68" s="437"/>
      <c r="T68" s="437"/>
      <c r="W68" s="438"/>
      <c r="X68" s="438"/>
      <c r="AA68" s="438"/>
      <c r="AB68" s="438"/>
      <c r="AE68" s="438"/>
      <c r="AF68" s="438"/>
      <c r="AI68" s="438"/>
      <c r="AK68" s="438"/>
    </row>
    <row r="69" spans="1:37" x14ac:dyDescent="0.2">
      <c r="B69" s="537" t="s">
        <v>26</v>
      </c>
      <c r="C69" s="450" t="s">
        <v>39</v>
      </c>
      <c r="D69" s="536" t="s">
        <v>11</v>
      </c>
      <c r="E69" s="403"/>
      <c r="F69" s="536" t="s">
        <v>12</v>
      </c>
      <c r="G69" s="403"/>
      <c r="H69" s="536" t="s">
        <v>13</v>
      </c>
      <c r="I69" s="536"/>
      <c r="J69" s="536" t="s">
        <v>14</v>
      </c>
      <c r="K69" s="536"/>
      <c r="L69" s="536" t="s">
        <v>15</v>
      </c>
      <c r="M69" s="538">
        <v>0</v>
      </c>
      <c r="N69" s="437"/>
      <c r="O69" s="438"/>
      <c r="S69" s="437"/>
      <c r="T69" s="437"/>
      <c r="W69" s="438"/>
      <c r="X69" s="438"/>
      <c r="AA69" s="438"/>
      <c r="AB69" s="438"/>
      <c r="AE69" s="438"/>
      <c r="AF69" s="438"/>
      <c r="AI69" s="438"/>
      <c r="AK69" s="438"/>
    </row>
    <row r="70" spans="1:37" ht="13.5" customHeight="1" x14ac:dyDescent="0.2">
      <c r="C70" s="539" t="s">
        <v>36</v>
      </c>
      <c r="D70" s="540">
        <v>0</v>
      </c>
      <c r="E70" s="541"/>
      <c r="F70" s="540">
        <v>0</v>
      </c>
      <c r="G70" s="541"/>
      <c r="H70" s="540">
        <v>0</v>
      </c>
      <c r="I70" s="541"/>
      <c r="J70" s="540">
        <v>0</v>
      </c>
      <c r="K70" s="541"/>
      <c r="L70" s="540">
        <v>0</v>
      </c>
      <c r="M70" s="1157" t="s">
        <v>37</v>
      </c>
      <c r="N70" s="437"/>
      <c r="O70" s="438"/>
      <c r="S70" s="437"/>
      <c r="T70" s="437"/>
      <c r="W70" s="438"/>
      <c r="X70" s="438"/>
      <c r="AA70" s="438"/>
      <c r="AB70" s="438"/>
      <c r="AE70" s="438"/>
      <c r="AF70" s="438"/>
      <c r="AI70" s="438"/>
      <c r="AK70" s="438"/>
    </row>
    <row r="71" spans="1:37" ht="13.5" customHeight="1" x14ac:dyDescent="0.2">
      <c r="C71" s="542" t="s">
        <v>38</v>
      </c>
      <c r="D71" s="543">
        <v>0</v>
      </c>
      <c r="E71" s="541"/>
      <c r="F71" s="543">
        <v>0</v>
      </c>
      <c r="G71" s="541"/>
      <c r="H71" s="543">
        <v>0</v>
      </c>
      <c r="I71" s="541"/>
      <c r="J71" s="543">
        <v>0</v>
      </c>
      <c r="K71" s="541"/>
      <c r="L71" s="543">
        <v>0</v>
      </c>
      <c r="M71" s="1158"/>
      <c r="N71" s="437">
        <f>SUM(M69*2080)</f>
        <v>0</v>
      </c>
      <c r="O71" s="438">
        <f>SUM(N71/12)</f>
        <v>0</v>
      </c>
      <c r="Q71" s="858">
        <f>SUM(D71/173.33)</f>
        <v>0</v>
      </c>
      <c r="R71" s="859" t="s">
        <v>20</v>
      </c>
      <c r="S71" s="891">
        <f>O71*Q71</f>
        <v>0</v>
      </c>
      <c r="T71" s="437"/>
      <c r="U71" s="861">
        <f>SUM(F71/173.33)</f>
        <v>0</v>
      </c>
      <c r="V71" s="638" t="s">
        <v>20</v>
      </c>
      <c r="W71" s="535">
        <f>O71*U71*1.02</f>
        <v>0</v>
      </c>
      <c r="X71" s="438"/>
      <c r="Y71" s="862">
        <f>SUM(H71/173.33)</f>
        <v>0</v>
      </c>
      <c r="Z71" s="635" t="s">
        <v>20</v>
      </c>
      <c r="AA71" s="863">
        <f>O71*Y71*1.02*1.02</f>
        <v>0</v>
      </c>
      <c r="AB71" s="438"/>
      <c r="AC71" s="861">
        <f>SUM(J71/173.33)</f>
        <v>0</v>
      </c>
      <c r="AD71" s="638" t="s">
        <v>20</v>
      </c>
      <c r="AE71" s="535">
        <f>O71*AC71*1.02*1.02*1.02</f>
        <v>0</v>
      </c>
      <c r="AF71" s="438"/>
      <c r="AG71" s="858">
        <f>SUM(L71/173.33)</f>
        <v>0</v>
      </c>
      <c r="AH71" s="859" t="s">
        <v>20</v>
      </c>
      <c r="AI71" s="860">
        <f>O71*AG71*1.02*1.02*1.02*1.02</f>
        <v>0</v>
      </c>
      <c r="AK71" s="448">
        <f>S71+W71+AA71+AE71+AI71</f>
        <v>0</v>
      </c>
    </row>
    <row r="72" spans="1:37" ht="6" customHeight="1" x14ac:dyDescent="0.2">
      <c r="O72" s="438"/>
      <c r="S72" s="437"/>
      <c r="T72" s="437"/>
      <c r="U72" s="437"/>
      <c r="V72" s="437"/>
      <c r="W72" s="437"/>
      <c r="X72" s="437"/>
      <c r="Y72" s="437"/>
      <c r="Z72" s="437"/>
      <c r="AA72" s="437"/>
      <c r="AB72" s="437"/>
      <c r="AC72" s="437"/>
      <c r="AD72" s="437"/>
      <c r="AE72" s="437"/>
      <c r="AF72" s="437"/>
      <c r="AG72" s="437"/>
      <c r="AH72" s="437"/>
      <c r="AI72" s="437"/>
    </row>
    <row r="73" spans="1:37" s="416" customFormat="1" x14ac:dyDescent="0.2">
      <c r="C73" s="1242" t="s">
        <v>105</v>
      </c>
      <c r="D73" s="1243"/>
      <c r="E73" s="1243"/>
      <c r="F73" s="1243"/>
      <c r="G73" s="1243"/>
      <c r="H73" s="1243"/>
      <c r="I73" s="1243"/>
      <c r="J73" s="1243"/>
      <c r="K73" s="1243"/>
      <c r="L73" s="1243"/>
      <c r="M73" s="1243"/>
      <c r="N73" s="1243"/>
      <c r="O73" s="1243"/>
      <c r="P73" s="548"/>
      <c r="Q73" s="549"/>
      <c r="R73" s="549"/>
      <c r="S73" s="550">
        <f>SUM(S25:S72)</f>
        <v>0</v>
      </c>
      <c r="T73" s="550"/>
      <c r="U73" s="550"/>
      <c r="V73" s="550"/>
      <c r="W73" s="550">
        <f>SUM(W25:W71)</f>
        <v>0</v>
      </c>
      <c r="X73" s="550"/>
      <c r="Y73" s="550"/>
      <c r="Z73" s="550"/>
      <c r="AA73" s="550">
        <f>SUM(AA25:AA71)</f>
        <v>0</v>
      </c>
      <c r="AB73" s="550"/>
      <c r="AC73" s="550"/>
      <c r="AD73" s="550"/>
      <c r="AE73" s="550">
        <f>SUM(AE25:AE71)</f>
        <v>0</v>
      </c>
      <c r="AF73" s="550"/>
      <c r="AG73" s="550"/>
      <c r="AH73" s="550"/>
      <c r="AI73" s="550">
        <f>SUM(AI25:AI71)</f>
        <v>0</v>
      </c>
      <c r="AJ73" s="549"/>
      <c r="AK73" s="551">
        <f>S73+W73+AA73+AE73+AI73</f>
        <v>0</v>
      </c>
    </row>
    <row r="74" spans="1:37" ht="4.5" customHeight="1" thickBot="1" x14ac:dyDescent="0.25"/>
    <row r="75" spans="1:37" ht="13.5" thickBot="1" x14ac:dyDescent="0.25">
      <c r="A75" s="1174" t="s">
        <v>662</v>
      </c>
      <c r="B75" s="1175"/>
      <c r="C75" s="1175"/>
      <c r="D75" s="1175"/>
      <c r="E75" s="1175"/>
      <c r="F75" s="1175"/>
      <c r="G75" s="1175"/>
      <c r="H75" s="1175"/>
      <c r="I75" s="1175"/>
      <c r="J75" s="1175"/>
      <c r="K75" s="1175"/>
      <c r="L75" s="1175"/>
      <c r="M75" s="1175"/>
      <c r="N75" s="1175"/>
      <c r="O75" s="1175"/>
      <c r="P75" s="1175"/>
      <c r="Q75" s="1175"/>
      <c r="R75" s="1175"/>
      <c r="S75" s="1183"/>
      <c r="T75" s="554"/>
      <c r="U75" s="554"/>
      <c r="V75" s="554"/>
      <c r="W75" s="554"/>
      <c r="X75" s="554"/>
      <c r="Y75" s="554"/>
      <c r="Z75" s="554"/>
      <c r="AA75" s="554"/>
      <c r="AB75" s="554"/>
      <c r="AC75" s="554"/>
      <c r="AD75" s="554"/>
      <c r="AE75" s="554"/>
      <c r="AF75" s="554"/>
      <c r="AG75" s="554"/>
      <c r="AH75" s="554"/>
      <c r="AI75" s="554"/>
      <c r="AJ75" s="554"/>
      <c r="AK75" s="554"/>
    </row>
    <row r="76" spans="1:37" ht="3" customHeight="1" x14ac:dyDescent="0.2">
      <c r="C76" s="556"/>
      <c r="N76" s="430"/>
      <c r="O76" s="430"/>
      <c r="P76" s="430"/>
      <c r="Q76" s="430"/>
      <c r="R76" s="430"/>
      <c r="S76" s="430"/>
      <c r="T76" s="430"/>
      <c r="U76" s="430"/>
      <c r="V76" s="430"/>
      <c r="W76" s="430"/>
      <c r="X76" s="430"/>
      <c r="Y76" s="430"/>
      <c r="Z76" s="430"/>
      <c r="AA76" s="430"/>
      <c r="AB76" s="430"/>
      <c r="AC76" s="430"/>
      <c r="AD76" s="430"/>
      <c r="AE76" s="430"/>
      <c r="AF76" s="430"/>
      <c r="AG76" s="430"/>
      <c r="AH76" s="430"/>
      <c r="AI76" s="430"/>
      <c r="AJ76" s="430"/>
      <c r="AK76" s="430"/>
    </row>
    <row r="77" spans="1:37" x14ac:dyDescent="0.2">
      <c r="B77" s="450" t="str">
        <f>B25</f>
        <v>PI:</v>
      </c>
      <c r="C77" s="658">
        <f>C25</f>
        <v>0</v>
      </c>
      <c r="D77" s="1153" t="s">
        <v>616</v>
      </c>
      <c r="E77" s="1153"/>
      <c r="F77" s="1153"/>
      <c r="G77" s="1153"/>
      <c r="H77" s="1153"/>
      <c r="I77" s="1153"/>
      <c r="J77" s="1153"/>
      <c r="K77" s="1153"/>
      <c r="L77" s="1153"/>
      <c r="M77" s="1153"/>
      <c r="O77" s="558">
        <f>'PROPOSED BUDGET'!O75</f>
        <v>0.53480000000000005</v>
      </c>
      <c r="Q77" s="859"/>
      <c r="R77" s="859"/>
      <c r="S77" s="860">
        <f>S25*O77</f>
        <v>0</v>
      </c>
      <c r="T77" s="438"/>
      <c r="U77" s="638"/>
      <c r="V77" s="638"/>
      <c r="W77" s="535">
        <f>W25*O77</f>
        <v>0</v>
      </c>
      <c r="X77" s="438"/>
      <c r="Y77" s="635"/>
      <c r="Z77" s="635"/>
      <c r="AA77" s="863">
        <f>AA25*O77</f>
        <v>0</v>
      </c>
      <c r="AB77" s="438"/>
      <c r="AC77" s="638"/>
      <c r="AD77" s="638"/>
      <c r="AE77" s="535">
        <f>AE25*O77</f>
        <v>0</v>
      </c>
      <c r="AF77" s="438"/>
      <c r="AG77" s="859"/>
      <c r="AH77" s="859"/>
      <c r="AI77" s="860">
        <f>AI25*O77</f>
        <v>0</v>
      </c>
      <c r="AK77" s="448">
        <f>S77+W77+AA77+AE77+AI77</f>
        <v>0</v>
      </c>
    </row>
    <row r="78" spans="1:37" x14ac:dyDescent="0.2">
      <c r="B78" s="450" t="str">
        <f>B26</f>
        <v>PI:</v>
      </c>
      <c r="C78" s="658">
        <f>C26</f>
        <v>0</v>
      </c>
      <c r="D78" s="1153" t="s">
        <v>617</v>
      </c>
      <c r="E78" s="1153"/>
      <c r="F78" s="1153"/>
      <c r="G78" s="1153"/>
      <c r="H78" s="1153"/>
      <c r="I78" s="1153"/>
      <c r="J78" s="1153"/>
      <c r="K78" s="1153"/>
      <c r="L78" s="1153"/>
      <c r="M78" s="1153"/>
      <c r="O78" s="558">
        <f>'PROPOSED BUDGET'!O76</f>
        <v>8.8499999999999995E-2</v>
      </c>
      <c r="Q78" s="859"/>
      <c r="R78" s="859"/>
      <c r="S78" s="860">
        <f>S26*O78</f>
        <v>0</v>
      </c>
      <c r="T78" s="438"/>
      <c r="U78" s="638"/>
      <c r="V78" s="638"/>
      <c r="W78" s="535">
        <f>W26*O78</f>
        <v>0</v>
      </c>
      <c r="X78" s="438"/>
      <c r="Y78" s="635"/>
      <c r="Z78" s="635"/>
      <c r="AA78" s="863">
        <f>AA26*O78</f>
        <v>0</v>
      </c>
      <c r="AB78" s="438"/>
      <c r="AC78" s="638"/>
      <c r="AD78" s="638"/>
      <c r="AE78" s="535">
        <f>AE26*O78</f>
        <v>0</v>
      </c>
      <c r="AF78" s="438"/>
      <c r="AG78" s="859"/>
      <c r="AH78" s="859"/>
      <c r="AI78" s="860">
        <f>AI26*O78</f>
        <v>0</v>
      </c>
      <c r="AK78" s="448">
        <f>S78+W78+AA78+AE78+AI78</f>
        <v>0</v>
      </c>
    </row>
    <row r="79" spans="1:37" ht="4.5" customHeight="1" thickBot="1" x14ac:dyDescent="0.25">
      <c r="B79" s="450"/>
      <c r="C79" s="864"/>
      <c r="D79" s="436"/>
      <c r="E79" s="436"/>
      <c r="F79" s="436"/>
      <c r="G79" s="436"/>
      <c r="H79" s="436"/>
      <c r="I79" s="436"/>
      <c r="J79" s="436"/>
      <c r="K79" s="436"/>
      <c r="L79" s="436"/>
      <c r="M79" s="436"/>
      <c r="O79" s="558"/>
      <c r="S79" s="438"/>
      <c r="T79" s="438"/>
      <c r="W79" s="438"/>
      <c r="X79" s="438"/>
      <c r="AA79" s="438"/>
      <c r="AB79" s="438"/>
      <c r="AE79" s="438"/>
      <c r="AF79" s="438"/>
      <c r="AI79" s="438"/>
      <c r="AK79" s="438"/>
    </row>
    <row r="80" spans="1:37" ht="4.5" customHeight="1" x14ac:dyDescent="0.2">
      <c r="A80" s="454"/>
      <c r="B80" s="455"/>
      <c r="C80" s="865"/>
      <c r="D80" s="457"/>
      <c r="E80" s="457"/>
      <c r="F80" s="457"/>
      <c r="G80" s="457"/>
      <c r="H80" s="457"/>
      <c r="I80" s="457"/>
      <c r="J80" s="457"/>
      <c r="K80" s="457"/>
      <c r="L80" s="457"/>
      <c r="M80" s="457"/>
      <c r="N80" s="464"/>
      <c r="O80" s="559"/>
      <c r="P80" s="462"/>
      <c r="Q80" s="464"/>
      <c r="R80" s="464"/>
      <c r="S80" s="461"/>
      <c r="T80" s="465"/>
      <c r="U80" s="464"/>
      <c r="V80" s="464"/>
      <c r="W80" s="461"/>
      <c r="X80" s="465"/>
      <c r="Y80" s="464"/>
      <c r="Z80" s="464"/>
      <c r="AA80" s="461"/>
      <c r="AB80" s="465"/>
      <c r="AC80" s="464"/>
      <c r="AD80" s="464"/>
      <c r="AE80" s="461"/>
      <c r="AF80" s="465"/>
      <c r="AG80" s="464"/>
      <c r="AH80" s="464"/>
      <c r="AI80" s="461"/>
      <c r="AJ80" s="462"/>
      <c r="AK80" s="560"/>
    </row>
    <row r="81" spans="1:37" ht="15.75" x14ac:dyDescent="0.25">
      <c r="A81" s="893" t="s">
        <v>21</v>
      </c>
      <c r="B81" s="790" t="str">
        <f>B30</f>
        <v xml:space="preserve">PI/PD: </v>
      </c>
      <c r="C81" s="894">
        <f>C30</f>
        <v>0</v>
      </c>
      <c r="D81" s="476"/>
      <c r="E81" s="476"/>
      <c r="F81" s="1170" t="s">
        <v>618</v>
      </c>
      <c r="G81" s="1170"/>
      <c r="H81" s="1170"/>
      <c r="I81" s="1170"/>
      <c r="J81" s="1170"/>
      <c r="K81" s="1170"/>
      <c r="L81" s="1170"/>
      <c r="M81" s="476"/>
      <c r="N81" s="562" t="s">
        <v>42</v>
      </c>
      <c r="O81" s="563">
        <f>'PROPOSED BUDGET'!O79</f>
        <v>0.58120000000000005</v>
      </c>
      <c r="Q81" s="475">
        <v>0</v>
      </c>
      <c r="R81" s="476" t="s">
        <v>20</v>
      </c>
      <c r="S81" s="474">
        <f>O81*S30</f>
        <v>0</v>
      </c>
      <c r="T81" s="438"/>
      <c r="U81" s="475">
        <v>0</v>
      </c>
      <c r="V81" s="476" t="s">
        <v>20</v>
      </c>
      <c r="W81" s="474">
        <f>O81*W30</f>
        <v>0</v>
      </c>
      <c r="X81" s="438"/>
      <c r="Y81" s="475">
        <v>0</v>
      </c>
      <c r="Z81" s="476" t="s">
        <v>20</v>
      </c>
      <c r="AA81" s="474">
        <f>O81*AA30</f>
        <v>0</v>
      </c>
      <c r="AB81" s="438"/>
      <c r="AC81" s="475">
        <v>0</v>
      </c>
      <c r="AD81" s="476" t="s">
        <v>20</v>
      </c>
      <c r="AE81" s="474">
        <f>O81*AE30</f>
        <v>0</v>
      </c>
      <c r="AF81" s="438"/>
      <c r="AG81" s="475">
        <v>0</v>
      </c>
      <c r="AH81" s="476" t="s">
        <v>20</v>
      </c>
      <c r="AI81" s="474">
        <f>O81*AI30</f>
        <v>0</v>
      </c>
      <c r="AK81" s="511">
        <f>S81+W81+AA81+AE81+AI81</f>
        <v>0</v>
      </c>
    </row>
    <row r="82" spans="1:37" ht="2.25" customHeight="1" x14ac:dyDescent="0.25">
      <c r="A82" s="895"/>
      <c r="B82" s="413"/>
      <c r="C82" s="658"/>
      <c r="F82" s="436"/>
      <c r="G82" s="436"/>
      <c r="H82" s="436"/>
      <c r="I82" s="436"/>
      <c r="J82" s="436"/>
      <c r="K82" s="436"/>
      <c r="L82" s="436"/>
      <c r="N82" s="493"/>
      <c r="O82" s="558"/>
      <c r="Q82" s="452"/>
      <c r="T82" s="438"/>
      <c r="U82" s="452"/>
      <c r="W82" s="438"/>
      <c r="X82" s="438"/>
      <c r="Y82" s="452"/>
      <c r="AA82" s="438"/>
      <c r="AB82" s="438"/>
      <c r="AC82" s="452"/>
      <c r="AE82" s="438"/>
      <c r="AF82" s="438"/>
      <c r="AG82" s="452"/>
      <c r="AI82" s="438"/>
      <c r="AK82" s="502"/>
    </row>
    <row r="83" spans="1:37" ht="15" customHeight="1" x14ac:dyDescent="0.2">
      <c r="A83" s="467"/>
      <c r="B83" s="468" t="str">
        <f>B81</f>
        <v xml:space="preserve">PI/PD: </v>
      </c>
      <c r="C83" s="894">
        <f>C81</f>
        <v>0</v>
      </c>
      <c r="D83" s="470"/>
      <c r="E83" s="470"/>
      <c r="F83" s="470"/>
      <c r="G83" s="470"/>
      <c r="H83" s="1170" t="s">
        <v>624</v>
      </c>
      <c r="I83" s="1170"/>
      <c r="J83" s="1170"/>
      <c r="K83" s="470"/>
      <c r="L83" s="470"/>
      <c r="M83" s="470"/>
      <c r="N83" s="562" t="s">
        <v>23</v>
      </c>
      <c r="O83" s="563">
        <f>'PROPOSED BUDGET'!O81</f>
        <v>8.8499999999999995E-2</v>
      </c>
      <c r="Q83" s="475">
        <v>0</v>
      </c>
      <c r="R83" s="476" t="s">
        <v>20</v>
      </c>
      <c r="S83" s="474">
        <f>O83*S32</f>
        <v>0</v>
      </c>
      <c r="T83" s="438"/>
      <c r="U83" s="475">
        <v>0</v>
      </c>
      <c r="V83" s="476" t="s">
        <v>20</v>
      </c>
      <c r="W83" s="474">
        <f>O83*W32</f>
        <v>0</v>
      </c>
      <c r="X83" s="438"/>
      <c r="Y83" s="475">
        <v>0</v>
      </c>
      <c r="Z83" s="476" t="s">
        <v>20</v>
      </c>
      <c r="AA83" s="474">
        <f>O83*AA32</f>
        <v>0</v>
      </c>
      <c r="AB83" s="438"/>
      <c r="AC83" s="475">
        <v>0</v>
      </c>
      <c r="AD83" s="476" t="s">
        <v>20</v>
      </c>
      <c r="AE83" s="474">
        <f>O83*AE32</f>
        <v>0</v>
      </c>
      <c r="AF83" s="438"/>
      <c r="AG83" s="475">
        <v>0</v>
      </c>
      <c r="AH83" s="476" t="s">
        <v>20</v>
      </c>
      <c r="AI83" s="474">
        <f>O83*AI32</f>
        <v>0</v>
      </c>
      <c r="AK83" s="511">
        <f>S83+W83+AA83+AE83+AI83</f>
        <v>0</v>
      </c>
    </row>
    <row r="84" spans="1:37" ht="3" customHeight="1" x14ac:dyDescent="0.2">
      <c r="A84" s="565"/>
      <c r="B84" s="450"/>
      <c r="C84" s="658"/>
      <c r="D84" s="436"/>
      <c r="E84" s="436"/>
      <c r="F84" s="436"/>
      <c r="G84" s="436"/>
      <c r="H84" s="436"/>
      <c r="I84" s="436"/>
      <c r="J84" s="436"/>
      <c r="K84" s="436"/>
      <c r="L84" s="436"/>
      <c r="M84" s="436"/>
      <c r="N84" s="493"/>
      <c r="O84" s="558"/>
      <c r="Q84" s="452"/>
      <c r="S84" s="438"/>
      <c r="T84" s="438"/>
      <c r="U84" s="452"/>
      <c r="W84" s="438"/>
      <c r="X84" s="438"/>
      <c r="Y84" s="452"/>
      <c r="AA84" s="438"/>
      <c r="AB84" s="438"/>
      <c r="AC84" s="452"/>
      <c r="AE84" s="438"/>
      <c r="AF84" s="438"/>
      <c r="AG84" s="452"/>
      <c r="AI84" s="438"/>
      <c r="AK84" s="502"/>
    </row>
    <row r="85" spans="1:37" ht="15.75" x14ac:dyDescent="0.25">
      <c r="A85" s="896" t="s">
        <v>21</v>
      </c>
      <c r="B85" s="617" t="str">
        <f>B34</f>
        <v>PI/PD:</v>
      </c>
      <c r="C85" s="897">
        <f>C35</f>
        <v>0</v>
      </c>
      <c r="D85" s="506"/>
      <c r="E85" s="506"/>
      <c r="F85" s="1184" t="s">
        <v>624</v>
      </c>
      <c r="G85" s="1184"/>
      <c r="H85" s="1184"/>
      <c r="I85" s="1184"/>
      <c r="J85" s="1184"/>
      <c r="K85" s="1184"/>
      <c r="L85" s="1184"/>
      <c r="M85" s="506"/>
      <c r="N85" s="567"/>
      <c r="O85" s="567">
        <f>'PROPOSED BUDGET'!O83</f>
        <v>0.64449999999999996</v>
      </c>
      <c r="Q85" s="509">
        <v>0</v>
      </c>
      <c r="R85" s="506" t="s">
        <v>20</v>
      </c>
      <c r="S85" s="448">
        <f>O85*S35</f>
        <v>0</v>
      </c>
      <c r="T85" s="438"/>
      <c r="U85" s="509">
        <v>0</v>
      </c>
      <c r="V85" s="506" t="s">
        <v>20</v>
      </c>
      <c r="W85" s="448">
        <f>O85*W35</f>
        <v>0</v>
      </c>
      <c r="X85" s="438"/>
      <c r="Y85" s="509">
        <v>0</v>
      </c>
      <c r="Z85" s="506" t="s">
        <v>20</v>
      </c>
      <c r="AA85" s="448">
        <f>O85*AA35</f>
        <v>0</v>
      </c>
      <c r="AB85" s="438"/>
      <c r="AC85" s="509">
        <v>0</v>
      </c>
      <c r="AD85" s="506" t="s">
        <v>20</v>
      </c>
      <c r="AE85" s="448">
        <f>O85*AE35</f>
        <v>0</v>
      </c>
      <c r="AF85" s="438"/>
      <c r="AG85" s="509">
        <v>0</v>
      </c>
      <c r="AH85" s="506" t="s">
        <v>20</v>
      </c>
      <c r="AI85" s="448">
        <f>O85*AI35</f>
        <v>0</v>
      </c>
      <c r="AK85" s="511">
        <f>S85+W85+AA85+AE85+AI85</f>
        <v>0</v>
      </c>
    </row>
    <row r="86" spans="1:37" ht="4.5" customHeight="1" thickBot="1" x14ac:dyDescent="0.3">
      <c r="A86" s="898"/>
      <c r="B86" s="899"/>
      <c r="C86" s="514"/>
      <c r="D86" s="514"/>
      <c r="E86" s="514"/>
      <c r="F86" s="570"/>
      <c r="G86" s="570"/>
      <c r="H86" s="570"/>
      <c r="I86" s="570"/>
      <c r="J86" s="570"/>
      <c r="K86" s="570"/>
      <c r="L86" s="570"/>
      <c r="M86" s="514"/>
      <c r="N86" s="571"/>
      <c r="O86" s="571"/>
      <c r="P86" s="517"/>
      <c r="Q86" s="518"/>
      <c r="R86" s="514"/>
      <c r="S86" s="516"/>
      <c r="T86" s="519"/>
      <c r="U86" s="518"/>
      <c r="V86" s="514"/>
      <c r="W86" s="516"/>
      <c r="X86" s="519"/>
      <c r="Y86" s="518"/>
      <c r="Z86" s="514"/>
      <c r="AA86" s="516"/>
      <c r="AB86" s="519"/>
      <c r="AC86" s="518"/>
      <c r="AD86" s="514"/>
      <c r="AE86" s="516"/>
      <c r="AF86" s="519"/>
      <c r="AG86" s="518"/>
      <c r="AH86" s="514"/>
      <c r="AI86" s="516"/>
      <c r="AJ86" s="517"/>
      <c r="AK86" s="520"/>
    </row>
    <row r="87" spans="1:37" ht="2.25" customHeight="1" x14ac:dyDescent="0.2">
      <c r="B87" s="574"/>
      <c r="D87" s="436"/>
      <c r="E87" s="436"/>
      <c r="F87" s="436"/>
      <c r="G87" s="436"/>
      <c r="H87" s="436"/>
      <c r="I87" s="436"/>
      <c r="J87" s="436"/>
      <c r="K87" s="436"/>
      <c r="L87" s="436"/>
      <c r="M87" s="436"/>
      <c r="O87" s="558"/>
      <c r="S87" s="438"/>
      <c r="T87" s="438"/>
      <c r="W87" s="438"/>
      <c r="X87" s="438"/>
      <c r="AA87" s="438"/>
      <c r="AB87" s="438"/>
      <c r="AE87" s="438"/>
      <c r="AF87" s="438"/>
      <c r="AI87" s="438"/>
      <c r="AK87" s="438"/>
    </row>
    <row r="88" spans="1:37" x14ac:dyDescent="0.2">
      <c r="A88" s="537" t="s">
        <v>24</v>
      </c>
      <c r="B88" s="531" t="str">
        <f>B37</f>
        <v>Co-I/PI:</v>
      </c>
      <c r="C88" s="396" t="str">
        <f>C37</f>
        <v>Insert Name</v>
      </c>
      <c r="D88" s="1153" t="s">
        <v>616</v>
      </c>
      <c r="E88" s="1153"/>
      <c r="F88" s="1153"/>
      <c r="G88" s="1153"/>
      <c r="H88" s="1153"/>
      <c r="I88" s="1153"/>
      <c r="J88" s="1153"/>
      <c r="K88" s="1153"/>
      <c r="L88" s="1153"/>
      <c r="M88" s="1153"/>
      <c r="O88" s="558">
        <f>'PROPOSED BUDGET'!O86</f>
        <v>0.53480000000000005</v>
      </c>
      <c r="Q88" s="859"/>
      <c r="R88" s="859"/>
      <c r="S88" s="860">
        <f>S37*O88</f>
        <v>0</v>
      </c>
      <c r="T88" s="438"/>
      <c r="U88" s="638"/>
      <c r="V88" s="638"/>
      <c r="W88" s="535">
        <f>W37*O88</f>
        <v>0</v>
      </c>
      <c r="X88" s="438"/>
      <c r="Y88" s="635"/>
      <c r="Z88" s="635"/>
      <c r="AA88" s="863">
        <f>AA37*O88</f>
        <v>0</v>
      </c>
      <c r="AB88" s="438"/>
      <c r="AC88" s="638"/>
      <c r="AD88" s="638"/>
      <c r="AE88" s="535">
        <f>AE37*O88</f>
        <v>0</v>
      </c>
      <c r="AF88" s="438"/>
      <c r="AG88" s="859"/>
      <c r="AH88" s="859"/>
      <c r="AI88" s="860">
        <f>AI37*O88</f>
        <v>0</v>
      </c>
      <c r="AK88" s="448">
        <f>S88+W88+AA88+AE88+AI88</f>
        <v>0</v>
      </c>
    </row>
    <row r="89" spans="1:37" x14ac:dyDescent="0.2">
      <c r="A89" s="450"/>
      <c r="B89" s="435" t="str">
        <f>B38</f>
        <v>Co-I/PI:</v>
      </c>
      <c r="C89" s="396" t="str">
        <f>C38</f>
        <v>Insert Name</v>
      </c>
      <c r="D89" s="1153" t="s">
        <v>617</v>
      </c>
      <c r="E89" s="1153"/>
      <c r="F89" s="1153"/>
      <c r="G89" s="1153"/>
      <c r="H89" s="1153"/>
      <c r="I89" s="1153"/>
      <c r="J89" s="1153"/>
      <c r="K89" s="1153"/>
      <c r="L89" s="1153"/>
      <c r="M89" s="1153"/>
      <c r="O89" s="558">
        <f>'PROPOSED BUDGET'!O87</f>
        <v>8.8499999999999995E-2</v>
      </c>
      <c r="Q89" s="859"/>
      <c r="R89" s="859"/>
      <c r="S89" s="860">
        <f>S38*O89</f>
        <v>0</v>
      </c>
      <c r="T89" s="438"/>
      <c r="U89" s="638"/>
      <c r="V89" s="638"/>
      <c r="W89" s="535">
        <f>W38*O89</f>
        <v>0</v>
      </c>
      <c r="X89" s="438"/>
      <c r="Y89" s="635"/>
      <c r="Z89" s="635"/>
      <c r="AA89" s="863">
        <f>AA38*O89</f>
        <v>0</v>
      </c>
      <c r="AB89" s="438"/>
      <c r="AC89" s="638"/>
      <c r="AD89" s="638"/>
      <c r="AE89" s="535">
        <f>AE38*O89</f>
        <v>0</v>
      </c>
      <c r="AF89" s="438"/>
      <c r="AG89" s="859"/>
      <c r="AH89" s="859"/>
      <c r="AI89" s="860">
        <f>AI38*O89</f>
        <v>0</v>
      </c>
      <c r="AK89" s="448">
        <f>S89+W89+AA89+AE89+AI89</f>
        <v>0</v>
      </c>
    </row>
    <row r="90" spans="1:37" ht="4.5" customHeight="1" x14ac:dyDescent="0.2">
      <c r="A90" s="450"/>
      <c r="B90" s="435"/>
      <c r="D90" s="436"/>
      <c r="E90" s="436"/>
      <c r="F90" s="436"/>
      <c r="G90" s="436"/>
      <c r="H90" s="436"/>
      <c r="I90" s="436"/>
      <c r="J90" s="436"/>
      <c r="K90" s="436"/>
      <c r="L90" s="436"/>
      <c r="M90" s="436"/>
      <c r="O90" s="558"/>
      <c r="S90" s="438"/>
      <c r="T90" s="438"/>
      <c r="W90" s="438"/>
      <c r="X90" s="438"/>
      <c r="AA90" s="438"/>
      <c r="AB90" s="438"/>
      <c r="AE90" s="438"/>
      <c r="AF90" s="438"/>
      <c r="AI90" s="438"/>
      <c r="AK90" s="438"/>
    </row>
    <row r="91" spans="1:37" x14ac:dyDescent="0.2">
      <c r="A91" s="537" t="s">
        <v>26</v>
      </c>
      <c r="B91" s="531" t="str">
        <f>B40</f>
        <v>Co-I/PI:</v>
      </c>
      <c r="C91" s="396" t="str">
        <f>C40</f>
        <v>Insert Name</v>
      </c>
      <c r="D91" s="1153" t="s">
        <v>616</v>
      </c>
      <c r="E91" s="1153"/>
      <c r="F91" s="1153"/>
      <c r="G91" s="1153"/>
      <c r="H91" s="1153"/>
      <c r="I91" s="1153"/>
      <c r="J91" s="1153"/>
      <c r="K91" s="1153"/>
      <c r="L91" s="1153"/>
      <c r="M91" s="1153"/>
      <c r="O91" s="558">
        <f>'PROPOSED BUDGET'!O89</f>
        <v>0.53480000000000005</v>
      </c>
      <c r="Q91" s="859"/>
      <c r="R91" s="859"/>
      <c r="S91" s="860">
        <f>S40*O91</f>
        <v>0</v>
      </c>
      <c r="T91" s="438"/>
      <c r="U91" s="638"/>
      <c r="V91" s="638"/>
      <c r="W91" s="535">
        <f>W40*O91</f>
        <v>0</v>
      </c>
      <c r="X91" s="438"/>
      <c r="Y91" s="635"/>
      <c r="Z91" s="635"/>
      <c r="AA91" s="863">
        <f>AA40*O91</f>
        <v>0</v>
      </c>
      <c r="AB91" s="438"/>
      <c r="AC91" s="638"/>
      <c r="AD91" s="638"/>
      <c r="AE91" s="535">
        <f>AE40*O91</f>
        <v>0</v>
      </c>
      <c r="AF91" s="438"/>
      <c r="AG91" s="859"/>
      <c r="AH91" s="859"/>
      <c r="AI91" s="860">
        <f>AI40*O91</f>
        <v>0</v>
      </c>
      <c r="AK91" s="448">
        <f>S91+W91+AA91+AE91+AI91</f>
        <v>0</v>
      </c>
    </row>
    <row r="92" spans="1:37" x14ac:dyDescent="0.2">
      <c r="A92" s="450"/>
      <c r="B92" s="435" t="str">
        <f>B41</f>
        <v>Co-I/PI:</v>
      </c>
      <c r="C92" s="396" t="str">
        <f>C41</f>
        <v>Insert Name</v>
      </c>
      <c r="D92" s="1153" t="s">
        <v>617</v>
      </c>
      <c r="E92" s="1153"/>
      <c r="F92" s="1153"/>
      <c r="G92" s="1153"/>
      <c r="H92" s="1153"/>
      <c r="I92" s="1153"/>
      <c r="J92" s="1153"/>
      <c r="K92" s="1153"/>
      <c r="L92" s="1153"/>
      <c r="M92" s="1153"/>
      <c r="O92" s="558">
        <f>'PROPOSED BUDGET'!O90</f>
        <v>8.8499999999999995E-2</v>
      </c>
      <c r="Q92" s="859"/>
      <c r="R92" s="859"/>
      <c r="S92" s="860">
        <f>S41*O92</f>
        <v>0</v>
      </c>
      <c r="T92" s="438"/>
      <c r="U92" s="638"/>
      <c r="V92" s="638"/>
      <c r="W92" s="535">
        <f>W41*O92</f>
        <v>0</v>
      </c>
      <c r="X92" s="438"/>
      <c r="Y92" s="635"/>
      <c r="Z92" s="635"/>
      <c r="AA92" s="863">
        <f>AA41*O92</f>
        <v>0</v>
      </c>
      <c r="AB92" s="438"/>
      <c r="AC92" s="638"/>
      <c r="AD92" s="638"/>
      <c r="AE92" s="535">
        <f>AE41*O92</f>
        <v>0</v>
      </c>
      <c r="AF92" s="438"/>
      <c r="AG92" s="859"/>
      <c r="AH92" s="859"/>
      <c r="AI92" s="860">
        <f>AI41*O92</f>
        <v>0</v>
      </c>
      <c r="AK92" s="448">
        <f>S92+W92+AA92+AE92+AI92</f>
        <v>0</v>
      </c>
    </row>
    <row r="93" spans="1:37" ht="5.25" customHeight="1" x14ac:dyDescent="0.2">
      <c r="A93" s="450"/>
      <c r="B93" s="435"/>
      <c r="D93" s="436"/>
      <c r="E93" s="436"/>
      <c r="F93" s="436"/>
      <c r="G93" s="436"/>
      <c r="H93" s="436"/>
      <c r="I93" s="436"/>
      <c r="J93" s="436"/>
      <c r="K93" s="436"/>
      <c r="L93" s="436"/>
      <c r="M93" s="436"/>
      <c r="O93" s="558"/>
      <c r="S93" s="438"/>
      <c r="T93" s="438"/>
      <c r="W93" s="438"/>
      <c r="X93" s="438"/>
      <c r="AA93" s="438"/>
      <c r="AB93" s="438"/>
      <c r="AE93" s="438"/>
      <c r="AF93" s="438"/>
      <c r="AI93" s="438"/>
      <c r="AK93" s="438"/>
    </row>
    <row r="94" spans="1:37" x14ac:dyDescent="0.2">
      <c r="A94" s="537" t="s">
        <v>27</v>
      </c>
      <c r="B94" s="531" t="str">
        <f>B43</f>
        <v>Co-I/PI:</v>
      </c>
      <c r="C94" s="396" t="str">
        <f>C43</f>
        <v>Insert Name</v>
      </c>
      <c r="D94" s="1153" t="s">
        <v>616</v>
      </c>
      <c r="E94" s="1153"/>
      <c r="F94" s="1153"/>
      <c r="G94" s="1153"/>
      <c r="H94" s="1153"/>
      <c r="I94" s="1153"/>
      <c r="J94" s="1153"/>
      <c r="K94" s="1153"/>
      <c r="L94" s="1153"/>
      <c r="M94" s="1153"/>
      <c r="O94" s="558">
        <f>'PROPOSED BUDGET'!O92</f>
        <v>0.53480000000000005</v>
      </c>
      <c r="Q94" s="859"/>
      <c r="R94" s="859"/>
      <c r="S94" s="860">
        <f>S43*O94</f>
        <v>0</v>
      </c>
      <c r="T94" s="438"/>
      <c r="U94" s="638"/>
      <c r="V94" s="638"/>
      <c r="W94" s="535">
        <f>W43*O94</f>
        <v>0</v>
      </c>
      <c r="X94" s="438"/>
      <c r="Y94" s="635"/>
      <c r="Z94" s="635"/>
      <c r="AA94" s="863">
        <f>AA43*O94</f>
        <v>0</v>
      </c>
      <c r="AB94" s="438"/>
      <c r="AC94" s="638"/>
      <c r="AD94" s="638"/>
      <c r="AE94" s="535">
        <f>AE43*O94</f>
        <v>0</v>
      </c>
      <c r="AF94" s="438"/>
      <c r="AG94" s="859"/>
      <c r="AH94" s="859"/>
      <c r="AI94" s="860">
        <f>AI43*O94</f>
        <v>0</v>
      </c>
      <c r="AK94" s="448">
        <f>S94+W94+AA94+AE94+AI94</f>
        <v>0</v>
      </c>
    </row>
    <row r="95" spans="1:37" x14ac:dyDescent="0.2">
      <c r="A95" s="450"/>
      <c r="B95" s="435" t="str">
        <f>B44</f>
        <v>Co-I/PI:</v>
      </c>
      <c r="C95" s="396" t="str">
        <f>C44</f>
        <v>Insert Name</v>
      </c>
      <c r="D95" s="1153" t="s">
        <v>617</v>
      </c>
      <c r="E95" s="1153"/>
      <c r="F95" s="1153"/>
      <c r="G95" s="1153"/>
      <c r="H95" s="1153"/>
      <c r="I95" s="1153"/>
      <c r="J95" s="1153"/>
      <c r="K95" s="1153"/>
      <c r="L95" s="1153"/>
      <c r="M95" s="1153"/>
      <c r="O95" s="558">
        <f>'PROPOSED BUDGET'!O93</f>
        <v>8.8499999999999995E-2</v>
      </c>
      <c r="Q95" s="859"/>
      <c r="R95" s="859"/>
      <c r="S95" s="860">
        <f>S44*O95</f>
        <v>0</v>
      </c>
      <c r="T95" s="438"/>
      <c r="U95" s="638"/>
      <c r="V95" s="638"/>
      <c r="W95" s="535">
        <f>W44*O95</f>
        <v>0</v>
      </c>
      <c r="X95" s="438"/>
      <c r="Y95" s="635"/>
      <c r="Z95" s="635"/>
      <c r="AA95" s="863">
        <f>AA44*O95</f>
        <v>0</v>
      </c>
      <c r="AB95" s="438"/>
      <c r="AC95" s="638"/>
      <c r="AD95" s="638"/>
      <c r="AE95" s="535">
        <f>AE44*O95</f>
        <v>0</v>
      </c>
      <c r="AF95" s="438"/>
      <c r="AG95" s="859"/>
      <c r="AH95" s="859"/>
      <c r="AI95" s="860">
        <f>AI44*O95</f>
        <v>0</v>
      </c>
      <c r="AK95" s="448">
        <f>S95+W95+AA95+AE95+AI95</f>
        <v>0</v>
      </c>
    </row>
    <row r="96" spans="1:37" ht="3.75" customHeight="1" x14ac:dyDescent="0.2">
      <c r="A96" s="450"/>
      <c r="B96" s="435"/>
      <c r="D96" s="436"/>
      <c r="E96" s="436"/>
      <c r="F96" s="436"/>
      <c r="G96" s="436"/>
      <c r="H96" s="436"/>
      <c r="I96" s="436"/>
      <c r="J96" s="436"/>
      <c r="K96" s="436"/>
      <c r="L96" s="436"/>
      <c r="M96" s="436"/>
      <c r="O96" s="558"/>
      <c r="S96" s="438"/>
      <c r="T96" s="438"/>
      <c r="W96" s="438"/>
      <c r="X96" s="438"/>
      <c r="AA96" s="438"/>
      <c r="AB96" s="438"/>
      <c r="AE96" s="438"/>
      <c r="AF96" s="438"/>
      <c r="AI96" s="438"/>
      <c r="AK96" s="438"/>
    </row>
    <row r="97" spans="1:37" x14ac:dyDescent="0.2">
      <c r="A97" s="537" t="s">
        <v>28</v>
      </c>
      <c r="B97" s="531" t="str">
        <f>B46</f>
        <v>Co-I/PI:</v>
      </c>
      <c r="C97" s="396" t="str">
        <f>C43</f>
        <v>Insert Name</v>
      </c>
      <c r="D97" s="1153" t="s">
        <v>616</v>
      </c>
      <c r="E97" s="1153"/>
      <c r="F97" s="1153"/>
      <c r="G97" s="1153"/>
      <c r="H97" s="1153"/>
      <c r="I97" s="1153"/>
      <c r="J97" s="1153"/>
      <c r="K97" s="1153"/>
      <c r="L97" s="1153"/>
      <c r="M97" s="1153"/>
      <c r="O97" s="558">
        <f>'PROPOSED BUDGET'!O95</f>
        <v>0.53480000000000005</v>
      </c>
      <c r="Q97" s="859"/>
      <c r="R97" s="859"/>
      <c r="S97" s="860">
        <f>S46*O97</f>
        <v>0</v>
      </c>
      <c r="T97" s="438"/>
      <c r="U97" s="638"/>
      <c r="V97" s="638"/>
      <c r="W97" s="535">
        <f>W46*O97</f>
        <v>0</v>
      </c>
      <c r="X97" s="438"/>
      <c r="Y97" s="635"/>
      <c r="Z97" s="635"/>
      <c r="AA97" s="863">
        <f>AA46*O97</f>
        <v>0</v>
      </c>
      <c r="AB97" s="438"/>
      <c r="AC97" s="638"/>
      <c r="AD97" s="638"/>
      <c r="AE97" s="535">
        <f>AE46*O97</f>
        <v>0</v>
      </c>
      <c r="AF97" s="438"/>
      <c r="AG97" s="859"/>
      <c r="AH97" s="859"/>
      <c r="AI97" s="860">
        <f>AI46*O97</f>
        <v>0</v>
      </c>
      <c r="AK97" s="448">
        <f>S97+W97+AA97+AE97+AI97</f>
        <v>0</v>
      </c>
    </row>
    <row r="98" spans="1:37" x14ac:dyDescent="0.2">
      <c r="A98" s="450"/>
      <c r="B98" s="435" t="str">
        <f>B47</f>
        <v>Co-I/PI:</v>
      </c>
      <c r="C98" s="396" t="str">
        <f>C44</f>
        <v>Insert Name</v>
      </c>
      <c r="D98" s="1153" t="s">
        <v>617</v>
      </c>
      <c r="E98" s="1153"/>
      <c r="F98" s="1153"/>
      <c r="G98" s="1153"/>
      <c r="H98" s="1153"/>
      <c r="I98" s="1153"/>
      <c r="J98" s="1153"/>
      <c r="K98" s="1153"/>
      <c r="L98" s="1153"/>
      <c r="M98" s="1153"/>
      <c r="O98" s="558">
        <f>'PROPOSED BUDGET'!O96</f>
        <v>8.8499999999999995E-2</v>
      </c>
      <c r="Q98" s="859"/>
      <c r="R98" s="859"/>
      <c r="S98" s="860">
        <f>S47*O98</f>
        <v>0</v>
      </c>
      <c r="T98" s="438"/>
      <c r="U98" s="638"/>
      <c r="V98" s="638"/>
      <c r="W98" s="535">
        <f>W47*O98</f>
        <v>0</v>
      </c>
      <c r="X98" s="438"/>
      <c r="Y98" s="635"/>
      <c r="Z98" s="635"/>
      <c r="AA98" s="863">
        <f>AA47*O98</f>
        <v>0</v>
      </c>
      <c r="AB98" s="438"/>
      <c r="AC98" s="638"/>
      <c r="AD98" s="638"/>
      <c r="AE98" s="535">
        <f>AE47*O98</f>
        <v>0</v>
      </c>
      <c r="AF98" s="438"/>
      <c r="AG98" s="859"/>
      <c r="AH98" s="859"/>
      <c r="AI98" s="860">
        <f>AI47*O98</f>
        <v>0</v>
      </c>
      <c r="AK98" s="448">
        <f>S98+W98+AA98+AE98+AI98</f>
        <v>0</v>
      </c>
    </row>
    <row r="99" spans="1:37" ht="6" customHeight="1" x14ac:dyDescent="0.2">
      <c r="A99" s="450"/>
      <c r="B99" s="450"/>
      <c r="D99" s="490"/>
      <c r="E99" s="490"/>
      <c r="F99" s="490"/>
      <c r="G99" s="490"/>
      <c r="H99" s="490"/>
      <c r="I99" s="490"/>
      <c r="J99" s="490"/>
      <c r="K99" s="490"/>
      <c r="L99" s="490"/>
      <c r="M99" s="490"/>
      <c r="O99" s="558"/>
      <c r="S99" s="438"/>
      <c r="T99" s="438"/>
      <c r="W99" s="438"/>
      <c r="X99" s="438"/>
      <c r="AA99" s="438"/>
      <c r="AB99" s="438"/>
      <c r="AE99" s="438"/>
      <c r="AF99" s="438"/>
      <c r="AI99" s="438"/>
      <c r="AK99" s="438"/>
    </row>
    <row r="100" spans="1:37" ht="15" customHeight="1" x14ac:dyDescent="0.2">
      <c r="A100" s="521" t="s">
        <v>24</v>
      </c>
      <c r="B100" s="522" t="str">
        <f t="shared" ref="B100:C103" si="7">B51</f>
        <v>TBD</v>
      </c>
      <c r="C100" s="403" t="str">
        <f t="shared" si="7"/>
        <v>Insert Name</v>
      </c>
      <c r="D100" s="1153" t="s">
        <v>622</v>
      </c>
      <c r="E100" s="1153"/>
      <c r="F100" s="1153"/>
      <c r="G100" s="1153"/>
      <c r="H100" s="1153"/>
      <c r="I100" s="1153"/>
      <c r="J100" s="1153"/>
      <c r="K100" s="1153"/>
      <c r="L100" s="1153"/>
      <c r="M100" s="1153"/>
      <c r="N100" s="436" t="s">
        <v>536</v>
      </c>
      <c r="O100" s="558">
        <f>'PROPOSED BUDGET'!O98</f>
        <v>0.624</v>
      </c>
      <c r="Q100" s="859"/>
      <c r="R100" s="859"/>
      <c r="S100" s="860">
        <f>S51*O100</f>
        <v>0</v>
      </c>
      <c r="T100" s="438"/>
      <c r="U100" s="638"/>
      <c r="V100" s="638"/>
      <c r="W100" s="535">
        <f>W51*O100</f>
        <v>0</v>
      </c>
      <c r="X100" s="438"/>
      <c r="Y100" s="635"/>
      <c r="Z100" s="635"/>
      <c r="AA100" s="863">
        <f>AA51*O100</f>
        <v>0</v>
      </c>
      <c r="AB100" s="438"/>
      <c r="AC100" s="638"/>
      <c r="AD100" s="638"/>
      <c r="AE100" s="535">
        <f>AE51*O100</f>
        <v>0</v>
      </c>
      <c r="AF100" s="438"/>
      <c r="AG100" s="859"/>
      <c r="AH100" s="859"/>
      <c r="AI100" s="860">
        <f>AI51*O100</f>
        <v>0</v>
      </c>
      <c r="AK100" s="448">
        <f>S100+W100+AA100+AE100+AI100</f>
        <v>0</v>
      </c>
    </row>
    <row r="101" spans="1:37" ht="15" customHeight="1" x14ac:dyDescent="0.2">
      <c r="A101" s="521" t="s">
        <v>26</v>
      </c>
      <c r="B101" s="522" t="str">
        <f t="shared" si="7"/>
        <v>TBD</v>
      </c>
      <c r="C101" s="403" t="str">
        <f t="shared" si="7"/>
        <v>Insert Name</v>
      </c>
      <c r="D101" s="1153" t="s">
        <v>622</v>
      </c>
      <c r="E101" s="1153"/>
      <c r="F101" s="1153"/>
      <c r="G101" s="1153"/>
      <c r="H101" s="1153"/>
      <c r="I101" s="1153"/>
      <c r="J101" s="1153"/>
      <c r="K101" s="1153"/>
      <c r="L101" s="1153"/>
      <c r="M101" s="1153"/>
      <c r="N101" s="436" t="s">
        <v>536</v>
      </c>
      <c r="O101" s="558">
        <f>'PROPOSED BUDGET'!O99</f>
        <v>0.624</v>
      </c>
      <c r="Q101" s="859"/>
      <c r="R101" s="859"/>
      <c r="S101" s="860">
        <f>S52*O101</f>
        <v>0</v>
      </c>
      <c r="T101" s="438"/>
      <c r="U101" s="638"/>
      <c r="V101" s="638"/>
      <c r="W101" s="535">
        <f>W52*O101</f>
        <v>0</v>
      </c>
      <c r="X101" s="438"/>
      <c r="Y101" s="635"/>
      <c r="Z101" s="635"/>
      <c r="AA101" s="863">
        <f>AA52*O101</f>
        <v>0</v>
      </c>
      <c r="AB101" s="438"/>
      <c r="AC101" s="638"/>
      <c r="AD101" s="638"/>
      <c r="AE101" s="535">
        <f>AE52*O101</f>
        <v>0</v>
      </c>
      <c r="AF101" s="438"/>
      <c r="AG101" s="859"/>
      <c r="AH101" s="859"/>
      <c r="AI101" s="860">
        <f>AI52*O101</f>
        <v>0</v>
      </c>
      <c r="AK101" s="448">
        <f>S101+W101+AA101+AE101+AI101</f>
        <v>0</v>
      </c>
    </row>
    <row r="102" spans="1:37" ht="11.25" customHeight="1" x14ac:dyDescent="0.2">
      <c r="A102" s="521" t="s">
        <v>27</v>
      </c>
      <c r="B102" s="522" t="str">
        <f t="shared" si="7"/>
        <v>TBD</v>
      </c>
      <c r="C102" s="403" t="str">
        <f t="shared" si="7"/>
        <v>Insert Name</v>
      </c>
      <c r="D102" s="1153" t="s">
        <v>622</v>
      </c>
      <c r="E102" s="1153"/>
      <c r="F102" s="1153"/>
      <c r="G102" s="1153"/>
      <c r="H102" s="1153"/>
      <c r="I102" s="1153"/>
      <c r="J102" s="1153"/>
      <c r="K102" s="1153"/>
      <c r="L102" s="1153"/>
      <c r="M102" s="1153"/>
      <c r="N102" s="436" t="s">
        <v>536</v>
      </c>
      <c r="O102" s="558">
        <f>'PROPOSED BUDGET'!O100</f>
        <v>0.624</v>
      </c>
      <c r="Q102" s="859"/>
      <c r="R102" s="859"/>
      <c r="S102" s="860">
        <f>S53*O102</f>
        <v>0</v>
      </c>
      <c r="T102" s="438"/>
      <c r="U102" s="638"/>
      <c r="V102" s="638"/>
      <c r="W102" s="535">
        <f>W53*O102</f>
        <v>0</v>
      </c>
      <c r="X102" s="438"/>
      <c r="Y102" s="635"/>
      <c r="Z102" s="635"/>
      <c r="AA102" s="863">
        <f>AA53*O102</f>
        <v>0</v>
      </c>
      <c r="AB102" s="438"/>
      <c r="AC102" s="638"/>
      <c r="AD102" s="638"/>
      <c r="AE102" s="535">
        <f>AE53*O102</f>
        <v>0</v>
      </c>
      <c r="AF102" s="438"/>
      <c r="AG102" s="859"/>
      <c r="AH102" s="859"/>
      <c r="AI102" s="860">
        <f>AI53*O102</f>
        <v>0</v>
      </c>
      <c r="AK102" s="448">
        <f>S102+W102+AA102+AE102+AI102</f>
        <v>0</v>
      </c>
    </row>
    <row r="103" spans="1:37" ht="14.25" customHeight="1" x14ac:dyDescent="0.2">
      <c r="A103" s="521" t="s">
        <v>28</v>
      </c>
      <c r="B103" s="522" t="str">
        <f t="shared" si="7"/>
        <v>TBD</v>
      </c>
      <c r="C103" s="403" t="str">
        <f t="shared" si="7"/>
        <v>Insert Name</v>
      </c>
      <c r="D103" s="1153" t="s">
        <v>622</v>
      </c>
      <c r="E103" s="1153"/>
      <c r="F103" s="1153"/>
      <c r="G103" s="1153"/>
      <c r="H103" s="1153"/>
      <c r="I103" s="1153"/>
      <c r="J103" s="1153"/>
      <c r="K103" s="1153"/>
      <c r="L103" s="1153"/>
      <c r="M103" s="1153"/>
      <c r="N103" s="436" t="s">
        <v>536</v>
      </c>
      <c r="O103" s="558">
        <f>'PROPOSED BUDGET'!O101</f>
        <v>0.624</v>
      </c>
      <c r="Q103" s="859"/>
      <c r="R103" s="859"/>
      <c r="S103" s="860">
        <f>S54*O103</f>
        <v>0</v>
      </c>
      <c r="T103" s="438"/>
      <c r="U103" s="638"/>
      <c r="V103" s="638"/>
      <c r="W103" s="535">
        <f>W54*O103</f>
        <v>0</v>
      </c>
      <c r="X103" s="438"/>
      <c r="Y103" s="635"/>
      <c r="Z103" s="635"/>
      <c r="AA103" s="863">
        <f>AA54*O103</f>
        <v>0</v>
      </c>
      <c r="AB103" s="438"/>
      <c r="AC103" s="638"/>
      <c r="AD103" s="638"/>
      <c r="AE103" s="535">
        <f>AE54*O103</f>
        <v>0</v>
      </c>
      <c r="AF103" s="438"/>
      <c r="AG103" s="859"/>
      <c r="AH103" s="859"/>
      <c r="AI103" s="860">
        <f>AI54*O103</f>
        <v>0</v>
      </c>
      <c r="AK103" s="448">
        <f>S103+W103+AA103+AE103+AI103</f>
        <v>0</v>
      </c>
    </row>
    <row r="104" spans="1:37" ht="6.75" customHeight="1" x14ac:dyDescent="0.2">
      <c r="A104" s="523"/>
      <c r="B104" s="536"/>
      <c r="C104" s="403"/>
      <c r="D104" s="403"/>
      <c r="E104" s="403"/>
      <c r="F104" s="403"/>
      <c r="G104" s="403"/>
      <c r="H104" s="436"/>
      <c r="I104" s="403"/>
      <c r="J104" s="403"/>
      <c r="K104" s="403"/>
      <c r="L104" s="403"/>
      <c r="M104" s="436"/>
      <c r="O104" s="558"/>
      <c r="S104" s="438"/>
      <c r="T104" s="438"/>
      <c r="W104" s="438"/>
      <c r="X104" s="438"/>
      <c r="AA104" s="438"/>
      <c r="AB104" s="438"/>
      <c r="AE104" s="438"/>
      <c r="AF104" s="438"/>
      <c r="AI104" s="438"/>
      <c r="AK104" s="438"/>
    </row>
    <row r="105" spans="1:37" ht="12" customHeight="1" x14ac:dyDescent="0.2">
      <c r="A105" s="521" t="s">
        <v>24</v>
      </c>
      <c r="B105" s="522" t="str">
        <f t="shared" ref="B105:C110" si="8">B57</f>
        <v>TBD</v>
      </c>
      <c r="C105" s="403" t="str">
        <f t="shared" si="8"/>
        <v>Insert Name</v>
      </c>
      <c r="D105" s="1153" t="s">
        <v>623</v>
      </c>
      <c r="E105" s="1153"/>
      <c r="F105" s="1153"/>
      <c r="G105" s="1153"/>
      <c r="H105" s="1153"/>
      <c r="I105" s="1153"/>
      <c r="J105" s="1153"/>
      <c r="K105" s="1153"/>
      <c r="L105" s="1153"/>
      <c r="M105" s="1153"/>
      <c r="N105" s="573" t="s">
        <v>536</v>
      </c>
      <c r="O105" s="558">
        <f>'PROPOSED BUDGET'!O103</f>
        <v>0.64449999999999996</v>
      </c>
      <c r="Q105" s="859"/>
      <c r="R105" s="859"/>
      <c r="S105" s="860">
        <f t="shared" ref="S105:S110" si="9">S57*O105</f>
        <v>0</v>
      </c>
      <c r="T105" s="438"/>
      <c r="U105" s="638"/>
      <c r="V105" s="638"/>
      <c r="W105" s="535">
        <f t="shared" ref="W105:W110" si="10">W57*O105</f>
        <v>0</v>
      </c>
      <c r="X105" s="438"/>
      <c r="Y105" s="635"/>
      <c r="Z105" s="635"/>
      <c r="AA105" s="863">
        <f t="shared" ref="AA105:AA110" si="11">AA57*O105</f>
        <v>0</v>
      </c>
      <c r="AB105" s="438"/>
      <c r="AC105" s="638"/>
      <c r="AD105" s="638"/>
      <c r="AE105" s="535">
        <f t="shared" ref="AE105:AE110" si="12">AE57*O105</f>
        <v>0</v>
      </c>
      <c r="AF105" s="438"/>
      <c r="AG105" s="859"/>
      <c r="AH105" s="859"/>
      <c r="AI105" s="860">
        <f t="shared" ref="AI105:AI110" si="13">AI57*O105</f>
        <v>0</v>
      </c>
      <c r="AK105" s="448">
        <f t="shared" ref="AK105:AK110" si="14">S105+W105+AA105+AE105+AI105</f>
        <v>0</v>
      </c>
    </row>
    <row r="106" spans="1:37" x14ac:dyDescent="0.2">
      <c r="A106" s="521" t="s">
        <v>26</v>
      </c>
      <c r="B106" s="522" t="str">
        <f t="shared" si="8"/>
        <v>TBD</v>
      </c>
      <c r="C106" s="403" t="str">
        <f t="shared" si="8"/>
        <v>Insert Name</v>
      </c>
      <c r="D106" s="1153" t="s">
        <v>623</v>
      </c>
      <c r="E106" s="1153"/>
      <c r="F106" s="1153"/>
      <c r="G106" s="1153"/>
      <c r="H106" s="1153"/>
      <c r="I106" s="1153"/>
      <c r="J106" s="1153"/>
      <c r="K106" s="1153"/>
      <c r="L106" s="1153"/>
      <c r="M106" s="1153"/>
      <c r="N106" s="573" t="s">
        <v>536</v>
      </c>
      <c r="O106" s="558">
        <f>'PROPOSED BUDGET'!O104</f>
        <v>0.64449999999999996</v>
      </c>
      <c r="Q106" s="859"/>
      <c r="R106" s="859"/>
      <c r="S106" s="860">
        <f t="shared" si="9"/>
        <v>0</v>
      </c>
      <c r="T106" s="438"/>
      <c r="U106" s="638"/>
      <c r="V106" s="638"/>
      <c r="W106" s="535">
        <f t="shared" si="10"/>
        <v>0</v>
      </c>
      <c r="X106" s="438"/>
      <c r="Y106" s="635"/>
      <c r="Z106" s="635"/>
      <c r="AA106" s="863">
        <f t="shared" si="11"/>
        <v>0</v>
      </c>
      <c r="AB106" s="438"/>
      <c r="AC106" s="638"/>
      <c r="AD106" s="638"/>
      <c r="AE106" s="535">
        <f t="shared" si="12"/>
        <v>0</v>
      </c>
      <c r="AF106" s="438"/>
      <c r="AG106" s="859"/>
      <c r="AH106" s="859"/>
      <c r="AI106" s="860">
        <f t="shared" si="13"/>
        <v>0</v>
      </c>
      <c r="AK106" s="448">
        <f t="shared" si="14"/>
        <v>0</v>
      </c>
    </row>
    <row r="107" spans="1:37" ht="14.25" customHeight="1" x14ac:dyDescent="0.2">
      <c r="A107" s="521" t="s">
        <v>27</v>
      </c>
      <c r="B107" s="522" t="str">
        <f t="shared" si="8"/>
        <v>TBD</v>
      </c>
      <c r="C107" s="403" t="str">
        <f t="shared" si="8"/>
        <v>Insert Name</v>
      </c>
      <c r="D107" s="1153" t="s">
        <v>623</v>
      </c>
      <c r="E107" s="1153"/>
      <c r="F107" s="1153"/>
      <c r="G107" s="1153"/>
      <c r="H107" s="1153"/>
      <c r="I107" s="1153"/>
      <c r="J107" s="1153"/>
      <c r="K107" s="1153"/>
      <c r="L107" s="1153"/>
      <c r="M107" s="1153"/>
      <c r="N107" s="573" t="s">
        <v>536</v>
      </c>
      <c r="O107" s="558">
        <f>'PROPOSED BUDGET'!O105</f>
        <v>0.64449999999999996</v>
      </c>
      <c r="Q107" s="859"/>
      <c r="R107" s="859"/>
      <c r="S107" s="860">
        <f t="shared" si="9"/>
        <v>0</v>
      </c>
      <c r="T107" s="438"/>
      <c r="U107" s="638"/>
      <c r="V107" s="638"/>
      <c r="W107" s="535">
        <f t="shared" si="10"/>
        <v>0</v>
      </c>
      <c r="X107" s="438"/>
      <c r="Y107" s="635"/>
      <c r="Z107" s="635"/>
      <c r="AA107" s="863">
        <f t="shared" si="11"/>
        <v>0</v>
      </c>
      <c r="AB107" s="438"/>
      <c r="AC107" s="638"/>
      <c r="AD107" s="638"/>
      <c r="AE107" s="535">
        <f t="shared" si="12"/>
        <v>0</v>
      </c>
      <c r="AF107" s="438"/>
      <c r="AG107" s="859"/>
      <c r="AH107" s="859"/>
      <c r="AI107" s="860">
        <f t="shared" si="13"/>
        <v>0</v>
      </c>
      <c r="AK107" s="448">
        <f t="shared" si="14"/>
        <v>0</v>
      </c>
    </row>
    <row r="108" spans="1:37" ht="15" customHeight="1" x14ac:dyDescent="0.2">
      <c r="A108" s="521" t="s">
        <v>28</v>
      </c>
      <c r="B108" s="522" t="str">
        <f t="shared" si="8"/>
        <v>TBD</v>
      </c>
      <c r="C108" s="403" t="str">
        <f t="shared" si="8"/>
        <v>Insert Name</v>
      </c>
      <c r="D108" s="1153" t="s">
        <v>623</v>
      </c>
      <c r="E108" s="1153"/>
      <c r="F108" s="1153"/>
      <c r="G108" s="1153"/>
      <c r="H108" s="1153"/>
      <c r="I108" s="1153"/>
      <c r="J108" s="1153"/>
      <c r="K108" s="1153"/>
      <c r="L108" s="1153"/>
      <c r="M108" s="1153"/>
      <c r="N108" s="573" t="s">
        <v>536</v>
      </c>
      <c r="O108" s="558">
        <f>'PROPOSED BUDGET'!O106</f>
        <v>0.64449999999999996</v>
      </c>
      <c r="Q108" s="859"/>
      <c r="R108" s="859"/>
      <c r="S108" s="860">
        <f t="shared" si="9"/>
        <v>0</v>
      </c>
      <c r="T108" s="438"/>
      <c r="U108" s="638"/>
      <c r="V108" s="638"/>
      <c r="W108" s="535">
        <f t="shared" si="10"/>
        <v>0</v>
      </c>
      <c r="X108" s="438"/>
      <c r="Y108" s="635"/>
      <c r="Z108" s="635"/>
      <c r="AA108" s="863">
        <f t="shared" si="11"/>
        <v>0</v>
      </c>
      <c r="AB108" s="438"/>
      <c r="AC108" s="638"/>
      <c r="AD108" s="638"/>
      <c r="AE108" s="535">
        <f t="shared" si="12"/>
        <v>0</v>
      </c>
      <c r="AF108" s="438"/>
      <c r="AG108" s="859"/>
      <c r="AH108" s="859"/>
      <c r="AI108" s="860">
        <f t="shared" si="13"/>
        <v>0</v>
      </c>
      <c r="AK108" s="448">
        <f t="shared" si="14"/>
        <v>0</v>
      </c>
    </row>
    <row r="109" spans="1:37" x14ac:dyDescent="0.2">
      <c r="A109" s="521" t="s">
        <v>32</v>
      </c>
      <c r="B109" s="522" t="str">
        <f t="shared" si="8"/>
        <v>TBD</v>
      </c>
      <c r="C109" s="403" t="str">
        <f t="shared" si="8"/>
        <v>Insert Name</v>
      </c>
      <c r="D109" s="1153" t="s">
        <v>623</v>
      </c>
      <c r="E109" s="1153"/>
      <c r="F109" s="1153"/>
      <c r="G109" s="1153"/>
      <c r="H109" s="1153"/>
      <c r="I109" s="1153"/>
      <c r="J109" s="1153"/>
      <c r="K109" s="1153"/>
      <c r="L109" s="1153"/>
      <c r="M109" s="1153"/>
      <c r="N109" s="573" t="s">
        <v>536</v>
      </c>
      <c r="O109" s="558">
        <f>'PROPOSED BUDGET'!O107</f>
        <v>0.64449999999999996</v>
      </c>
      <c r="Q109" s="859"/>
      <c r="R109" s="859"/>
      <c r="S109" s="860">
        <f t="shared" si="9"/>
        <v>0</v>
      </c>
      <c r="T109" s="438"/>
      <c r="U109" s="638"/>
      <c r="V109" s="638"/>
      <c r="W109" s="535">
        <f t="shared" si="10"/>
        <v>0</v>
      </c>
      <c r="X109" s="438"/>
      <c r="Y109" s="635"/>
      <c r="Z109" s="635"/>
      <c r="AA109" s="863">
        <f t="shared" si="11"/>
        <v>0</v>
      </c>
      <c r="AB109" s="438"/>
      <c r="AC109" s="638"/>
      <c r="AD109" s="638"/>
      <c r="AE109" s="535">
        <f t="shared" si="12"/>
        <v>0</v>
      </c>
      <c r="AF109" s="438"/>
      <c r="AG109" s="859"/>
      <c r="AH109" s="859"/>
      <c r="AI109" s="860">
        <f t="shared" si="13"/>
        <v>0</v>
      </c>
      <c r="AK109" s="448">
        <f t="shared" si="14"/>
        <v>0</v>
      </c>
    </row>
    <row r="110" spans="1:37" ht="15" customHeight="1" x14ac:dyDescent="0.2">
      <c r="A110" s="521" t="s">
        <v>33</v>
      </c>
      <c r="B110" s="522" t="str">
        <f t="shared" si="8"/>
        <v>TBD</v>
      </c>
      <c r="C110" s="403" t="str">
        <f t="shared" si="8"/>
        <v>Insert Name</v>
      </c>
      <c r="D110" s="1153" t="s">
        <v>623</v>
      </c>
      <c r="E110" s="1153"/>
      <c r="F110" s="1153"/>
      <c r="G110" s="1153"/>
      <c r="H110" s="1153"/>
      <c r="I110" s="1153"/>
      <c r="J110" s="1153"/>
      <c r="K110" s="1153"/>
      <c r="L110" s="1153"/>
      <c r="M110" s="1153"/>
      <c r="N110" s="573" t="s">
        <v>536</v>
      </c>
      <c r="O110" s="558">
        <f>'PROPOSED BUDGET'!O108</f>
        <v>0.64449999999999996</v>
      </c>
      <c r="Q110" s="859"/>
      <c r="R110" s="859"/>
      <c r="S110" s="860">
        <f t="shared" si="9"/>
        <v>0</v>
      </c>
      <c r="T110" s="438"/>
      <c r="U110" s="638"/>
      <c r="V110" s="638"/>
      <c r="W110" s="535">
        <f t="shared" si="10"/>
        <v>0</v>
      </c>
      <c r="X110" s="438"/>
      <c r="Y110" s="635"/>
      <c r="Z110" s="635"/>
      <c r="AA110" s="863">
        <f t="shared" si="11"/>
        <v>0</v>
      </c>
      <c r="AB110" s="438"/>
      <c r="AC110" s="638"/>
      <c r="AD110" s="638"/>
      <c r="AE110" s="535">
        <f t="shared" si="12"/>
        <v>0</v>
      </c>
      <c r="AF110" s="438"/>
      <c r="AG110" s="859"/>
      <c r="AH110" s="859"/>
      <c r="AI110" s="860">
        <f t="shared" si="13"/>
        <v>0</v>
      </c>
      <c r="AK110" s="448">
        <f t="shared" si="14"/>
        <v>0</v>
      </c>
    </row>
    <row r="111" spans="1:37" ht="5.25" customHeight="1" x14ac:dyDescent="0.2">
      <c r="A111" s="574"/>
      <c r="B111" s="574"/>
      <c r="O111" s="558"/>
      <c r="S111" s="438"/>
      <c r="T111" s="438"/>
      <c r="W111" s="438"/>
      <c r="X111" s="438"/>
      <c r="AA111" s="438"/>
      <c r="AB111" s="438"/>
      <c r="AE111" s="438"/>
      <c r="AF111" s="438"/>
      <c r="AI111" s="438"/>
      <c r="AK111" s="438"/>
    </row>
    <row r="112" spans="1:37" ht="12.75" customHeight="1" x14ac:dyDescent="0.2">
      <c r="A112" s="574"/>
      <c r="B112" s="521" t="s">
        <v>24</v>
      </c>
      <c r="C112" s="403" t="s">
        <v>35</v>
      </c>
      <c r="D112" s="1238" t="s">
        <v>43</v>
      </c>
      <c r="E112" s="1238"/>
      <c r="F112" s="1238"/>
      <c r="G112" s="1238"/>
      <c r="H112" s="1238"/>
      <c r="I112" s="1238"/>
      <c r="J112" s="1238"/>
      <c r="K112" s="1238"/>
      <c r="L112" s="1238"/>
      <c r="M112" s="1238"/>
      <c r="N112" s="573" t="s">
        <v>537</v>
      </c>
      <c r="O112" s="558">
        <f>'PROPOSED BUDGET'!O110</f>
        <v>0.10680000000000001</v>
      </c>
      <c r="Q112" s="859"/>
      <c r="R112" s="859"/>
      <c r="S112" s="860">
        <f>S66*O112</f>
        <v>0</v>
      </c>
      <c r="T112" s="438"/>
      <c r="U112" s="638"/>
      <c r="V112" s="638"/>
      <c r="W112" s="535">
        <f>W66*O112</f>
        <v>0</v>
      </c>
      <c r="X112" s="438"/>
      <c r="Y112" s="635"/>
      <c r="Z112" s="635"/>
      <c r="AA112" s="863">
        <f>AA66*O112</f>
        <v>0</v>
      </c>
      <c r="AB112" s="438"/>
      <c r="AC112" s="638"/>
      <c r="AD112" s="638"/>
      <c r="AE112" s="535">
        <f>AE66*O112</f>
        <v>0</v>
      </c>
      <c r="AF112" s="438"/>
      <c r="AG112" s="859"/>
      <c r="AH112" s="859"/>
      <c r="AI112" s="860">
        <f>AI66*O112</f>
        <v>0</v>
      </c>
      <c r="AK112" s="448">
        <f>S112+W112+AA112+AE112+AI112</f>
        <v>0</v>
      </c>
    </row>
    <row r="113" spans="1:41" ht="12.75" customHeight="1" x14ac:dyDescent="0.2">
      <c r="A113" s="574"/>
      <c r="B113" s="521" t="s">
        <v>26</v>
      </c>
      <c r="C113" s="396" t="s">
        <v>39</v>
      </c>
      <c r="D113" s="1238" t="s">
        <v>43</v>
      </c>
      <c r="E113" s="1238"/>
      <c r="F113" s="1238"/>
      <c r="G113" s="1238"/>
      <c r="H113" s="1238"/>
      <c r="I113" s="1238"/>
      <c r="J113" s="1238"/>
      <c r="K113" s="1238"/>
      <c r="L113" s="1238"/>
      <c r="M113" s="1238"/>
      <c r="N113" s="573" t="s">
        <v>537</v>
      </c>
      <c r="O113" s="558">
        <f>'PROPOSED BUDGET'!O111</f>
        <v>0.10680000000000001</v>
      </c>
      <c r="Q113" s="859"/>
      <c r="R113" s="859"/>
      <c r="S113" s="860">
        <f>S71*O113</f>
        <v>0</v>
      </c>
      <c r="T113" s="438"/>
      <c r="U113" s="638"/>
      <c r="V113" s="638"/>
      <c r="W113" s="535">
        <f>W71*O113</f>
        <v>0</v>
      </c>
      <c r="X113" s="438"/>
      <c r="Y113" s="635"/>
      <c r="Z113" s="635"/>
      <c r="AA113" s="863">
        <f>AA71*O113</f>
        <v>0</v>
      </c>
      <c r="AB113" s="438"/>
      <c r="AC113" s="638"/>
      <c r="AD113" s="638"/>
      <c r="AE113" s="535">
        <f>AE71*O113</f>
        <v>0</v>
      </c>
      <c r="AF113" s="438"/>
      <c r="AG113" s="859"/>
      <c r="AH113" s="859"/>
      <c r="AI113" s="860">
        <f>AI71*O113</f>
        <v>0</v>
      </c>
      <c r="AK113" s="448">
        <f>S113+W113+AA113+AE113+AI113</f>
        <v>0</v>
      </c>
    </row>
    <row r="114" spans="1:41" ht="6" customHeight="1" x14ac:dyDescent="0.2"/>
    <row r="115" spans="1:41" s="416" customFormat="1" x14ac:dyDescent="0.2">
      <c r="A115" s="396"/>
      <c r="B115" s="396"/>
      <c r="C115" s="1188" t="s">
        <v>106</v>
      </c>
      <c r="D115" s="1189"/>
      <c r="E115" s="1189"/>
      <c r="F115" s="1189"/>
      <c r="G115" s="1189"/>
      <c r="H115" s="1189"/>
      <c r="I115" s="1189"/>
      <c r="J115" s="1189"/>
      <c r="K115" s="1189"/>
      <c r="L115" s="1189"/>
      <c r="M115" s="1189"/>
      <c r="N115" s="1189"/>
      <c r="O115" s="1189"/>
      <c r="P115" s="1189"/>
      <c r="Q115" s="576"/>
      <c r="R115" s="576"/>
      <c r="S115" s="577">
        <f>SUM(S77:S113)</f>
        <v>0</v>
      </c>
      <c r="T115" s="577"/>
      <c r="U115" s="576"/>
      <c r="V115" s="576"/>
      <c r="W115" s="577">
        <f>SUM(W77:W113)</f>
        <v>0</v>
      </c>
      <c r="X115" s="577"/>
      <c r="Y115" s="576"/>
      <c r="Z115" s="576"/>
      <c r="AA115" s="577">
        <f>SUM(AA77:AA113)</f>
        <v>0</v>
      </c>
      <c r="AB115" s="577"/>
      <c r="AC115" s="576"/>
      <c r="AD115" s="576"/>
      <c r="AE115" s="577">
        <f>SUM(AE77:AE113)</f>
        <v>0</v>
      </c>
      <c r="AF115" s="577"/>
      <c r="AG115" s="576"/>
      <c r="AH115" s="576"/>
      <c r="AI115" s="577">
        <f>SUM(AI77:AI113)</f>
        <v>0</v>
      </c>
      <c r="AJ115" s="576"/>
      <c r="AK115" s="578">
        <f>S115+W115+AA115+AE115+AI115</f>
        <v>0</v>
      </c>
    </row>
    <row r="116" spans="1:41" ht="8.25" customHeight="1" thickBot="1" x14ac:dyDescent="0.25"/>
    <row r="117" spans="1:41" s="450" customFormat="1" ht="13.5" thickBot="1" x14ac:dyDescent="0.25">
      <c r="A117" s="581"/>
      <c r="B117" s="582"/>
      <c r="C117" s="1193" t="s">
        <v>45</v>
      </c>
      <c r="D117" s="1193"/>
      <c r="E117" s="1193"/>
      <c r="F117" s="1193"/>
      <c r="G117" s="1193"/>
      <c r="H117" s="1193"/>
      <c r="I117" s="1193"/>
      <c r="J117" s="1193"/>
      <c r="K117" s="1193"/>
      <c r="L117" s="1193"/>
      <c r="M117" s="1193"/>
      <c r="N117" s="1193"/>
      <c r="O117" s="1193"/>
      <c r="P117" s="1193"/>
      <c r="Q117" s="582"/>
      <c r="R117" s="583" t="s">
        <v>46</v>
      </c>
      <c r="S117" s="584">
        <f>S73+S115</f>
        <v>0</v>
      </c>
      <c r="T117" s="584"/>
      <c r="U117" s="582"/>
      <c r="V117" s="583" t="s">
        <v>47</v>
      </c>
      <c r="W117" s="584">
        <f>W73+W115</f>
        <v>0</v>
      </c>
      <c r="X117" s="584"/>
      <c r="Y117" s="582"/>
      <c r="Z117" s="583" t="s">
        <v>48</v>
      </c>
      <c r="AA117" s="584">
        <f>AA73+AA115</f>
        <v>0</v>
      </c>
      <c r="AB117" s="584"/>
      <c r="AC117" s="582"/>
      <c r="AD117" s="583" t="s">
        <v>49</v>
      </c>
      <c r="AE117" s="584">
        <f>AE73+AE115</f>
        <v>0</v>
      </c>
      <c r="AF117" s="584"/>
      <c r="AG117" s="582"/>
      <c r="AH117" s="583" t="s">
        <v>50</v>
      </c>
      <c r="AI117" s="584">
        <f>AI73+AI115</f>
        <v>0</v>
      </c>
      <c r="AJ117" s="582"/>
      <c r="AK117" s="585">
        <f>S117+W117+AA117+AE117+AI117</f>
        <v>0</v>
      </c>
    </row>
    <row r="118" spans="1:41" s="450" customFormat="1" ht="5.25" customHeight="1" thickBot="1" x14ac:dyDescent="0.25">
      <c r="A118" s="396"/>
      <c r="B118" s="396"/>
      <c r="C118" s="396"/>
      <c r="D118" s="396"/>
      <c r="E118" s="396"/>
      <c r="F118" s="396"/>
      <c r="G118" s="396"/>
      <c r="H118" s="396"/>
      <c r="I118" s="396"/>
      <c r="J118" s="396"/>
      <c r="K118" s="396"/>
      <c r="L118" s="396"/>
      <c r="M118" s="396"/>
      <c r="N118" s="396"/>
      <c r="O118" s="396"/>
      <c r="P118" s="396"/>
      <c r="Q118" s="396"/>
      <c r="R118" s="396"/>
      <c r="S118" s="438"/>
      <c r="T118" s="438"/>
      <c r="U118" s="396"/>
      <c r="V118" s="396"/>
      <c r="W118" s="438"/>
      <c r="X118" s="438"/>
      <c r="Y118" s="396"/>
      <c r="Z118" s="396"/>
      <c r="AA118" s="438"/>
      <c r="AB118" s="438"/>
      <c r="AC118" s="396"/>
      <c r="AD118" s="396"/>
      <c r="AE118" s="438"/>
      <c r="AF118" s="438"/>
      <c r="AG118" s="396"/>
      <c r="AH118" s="396"/>
      <c r="AI118" s="438"/>
      <c r="AJ118" s="396"/>
      <c r="AK118" s="438"/>
    </row>
    <row r="119" spans="1:41" ht="14.25" customHeight="1" thickBot="1" x14ac:dyDescent="0.25">
      <c r="A119" s="1174" t="str">
        <f>'PROPOSED BUDGET'!A117</f>
        <v>D. EQUIPMENT: Unit cost =/&gt; $5,000  - Not subject to F&amp;A charges</v>
      </c>
      <c r="B119" s="1175"/>
      <c r="C119" s="1175"/>
      <c r="D119" s="1175"/>
      <c r="E119" s="1175"/>
      <c r="F119" s="1175"/>
      <c r="G119" s="1175"/>
      <c r="H119" s="1175"/>
      <c r="I119" s="1175"/>
      <c r="J119" s="1175"/>
      <c r="K119" s="1175"/>
      <c r="L119" s="1175"/>
      <c r="M119" s="1175"/>
      <c r="N119" s="1175"/>
      <c r="O119" s="1175"/>
      <c r="P119" s="1175"/>
      <c r="Q119" s="1175"/>
      <c r="R119" s="1175"/>
      <c r="S119" s="1183"/>
      <c r="T119" s="554"/>
      <c r="U119" s="554"/>
      <c r="V119" s="554"/>
      <c r="W119" s="554"/>
      <c r="X119" s="554"/>
      <c r="Y119" s="554"/>
      <c r="Z119" s="554"/>
      <c r="AA119" s="554"/>
      <c r="AB119" s="554"/>
      <c r="AC119" s="554"/>
      <c r="AD119" s="554"/>
      <c r="AE119" s="554"/>
      <c r="AF119" s="554"/>
      <c r="AG119" s="554"/>
      <c r="AH119" s="554"/>
      <c r="AI119" s="554"/>
      <c r="AJ119" s="554"/>
      <c r="AK119" s="554"/>
    </row>
    <row r="120" spans="1:41" ht="3.75" customHeight="1" x14ac:dyDescent="0.2">
      <c r="A120" s="427"/>
      <c r="B120" s="427"/>
      <c r="C120" s="427"/>
      <c r="D120" s="427"/>
      <c r="E120" s="427"/>
      <c r="F120" s="427"/>
      <c r="G120" s="427"/>
      <c r="H120" s="427"/>
      <c r="I120" s="427"/>
      <c r="J120" s="427"/>
      <c r="K120" s="427"/>
      <c r="L120" s="427"/>
      <c r="M120" s="427"/>
      <c r="N120" s="427"/>
      <c r="O120" s="427"/>
      <c r="P120" s="427"/>
      <c r="Q120" s="427"/>
      <c r="R120" s="427"/>
      <c r="S120" s="427"/>
      <c r="T120" s="427"/>
      <c r="U120" s="427"/>
      <c r="V120" s="427"/>
      <c r="W120" s="427"/>
      <c r="X120" s="427"/>
      <c r="Y120" s="427"/>
      <c r="Z120" s="427"/>
      <c r="AA120" s="427"/>
      <c r="AB120" s="427"/>
      <c r="AC120" s="427"/>
      <c r="AD120" s="427"/>
      <c r="AE120" s="427"/>
      <c r="AF120" s="427"/>
      <c r="AG120" s="427"/>
      <c r="AH120" s="427"/>
      <c r="AI120" s="427"/>
      <c r="AJ120" s="427"/>
      <c r="AK120" s="427"/>
    </row>
    <row r="121" spans="1:41" x14ac:dyDescent="0.2">
      <c r="A121" s="588" t="s">
        <v>24</v>
      </c>
      <c r="B121" s="1146"/>
      <c r="C121" s="1146"/>
      <c r="D121" s="1146"/>
      <c r="E121" s="1146"/>
      <c r="F121" s="1146"/>
      <c r="G121" s="1146"/>
      <c r="H121" s="1146"/>
      <c r="I121" s="1146"/>
      <c r="J121" s="1146"/>
      <c r="K121" s="1146"/>
      <c r="L121" s="1146"/>
      <c r="M121" s="1146"/>
      <c r="N121" s="1146"/>
      <c r="O121" s="1146"/>
      <c r="Q121" s="859"/>
      <c r="R121" s="859"/>
      <c r="S121" s="860">
        <v>0</v>
      </c>
      <c r="T121" s="438"/>
      <c r="U121" s="638"/>
      <c r="V121" s="638"/>
      <c r="W121" s="535">
        <v>0</v>
      </c>
      <c r="X121" s="438"/>
      <c r="Y121" s="635"/>
      <c r="Z121" s="635"/>
      <c r="AA121" s="863">
        <v>0</v>
      </c>
      <c r="AB121" s="438"/>
      <c r="AC121" s="638"/>
      <c r="AD121" s="638"/>
      <c r="AE121" s="535">
        <v>0</v>
      </c>
      <c r="AF121" s="438"/>
      <c r="AG121" s="859"/>
      <c r="AH121" s="859"/>
      <c r="AI121" s="860">
        <v>0</v>
      </c>
      <c r="AK121" s="448">
        <f t="shared" ref="AK121:AK126" si="15">S121+W121+AA121+AE121+AI121</f>
        <v>0</v>
      </c>
    </row>
    <row r="122" spans="1:41" x14ac:dyDescent="0.2">
      <c r="A122" s="588" t="s">
        <v>26</v>
      </c>
      <c r="B122" s="1146"/>
      <c r="C122" s="1146"/>
      <c r="D122" s="1146"/>
      <c r="E122" s="1146"/>
      <c r="F122" s="1146"/>
      <c r="G122" s="1146"/>
      <c r="H122" s="1146"/>
      <c r="I122" s="1146"/>
      <c r="J122" s="1146"/>
      <c r="K122" s="1146"/>
      <c r="L122" s="1146"/>
      <c r="M122" s="1146"/>
      <c r="N122" s="1146"/>
      <c r="O122" s="1146"/>
      <c r="Q122" s="859"/>
      <c r="R122" s="859"/>
      <c r="S122" s="860">
        <v>0</v>
      </c>
      <c r="T122" s="438"/>
      <c r="U122" s="638"/>
      <c r="V122" s="638"/>
      <c r="W122" s="535">
        <v>0</v>
      </c>
      <c r="X122" s="438"/>
      <c r="Y122" s="635"/>
      <c r="Z122" s="635"/>
      <c r="AA122" s="863">
        <v>0</v>
      </c>
      <c r="AB122" s="438"/>
      <c r="AC122" s="638"/>
      <c r="AD122" s="638"/>
      <c r="AE122" s="535">
        <v>0</v>
      </c>
      <c r="AF122" s="438"/>
      <c r="AG122" s="859"/>
      <c r="AH122" s="859"/>
      <c r="AI122" s="860">
        <v>0</v>
      </c>
      <c r="AK122" s="448">
        <f t="shared" si="15"/>
        <v>0</v>
      </c>
    </row>
    <row r="123" spans="1:41" x14ac:dyDescent="0.2">
      <c r="A123" s="588" t="s">
        <v>27</v>
      </c>
      <c r="B123" s="1146"/>
      <c r="C123" s="1146"/>
      <c r="D123" s="1146"/>
      <c r="E123" s="1146"/>
      <c r="F123" s="1146"/>
      <c r="G123" s="1146"/>
      <c r="H123" s="1146"/>
      <c r="I123" s="1146"/>
      <c r="J123" s="1146"/>
      <c r="K123" s="1146"/>
      <c r="L123" s="1146"/>
      <c r="M123" s="1146"/>
      <c r="N123" s="1146"/>
      <c r="O123" s="1146"/>
      <c r="Q123" s="859"/>
      <c r="R123" s="859"/>
      <c r="S123" s="860">
        <v>0</v>
      </c>
      <c r="T123" s="438"/>
      <c r="U123" s="638"/>
      <c r="V123" s="638"/>
      <c r="W123" s="535">
        <v>0</v>
      </c>
      <c r="X123" s="438"/>
      <c r="Y123" s="635"/>
      <c r="Z123" s="635"/>
      <c r="AA123" s="863">
        <v>0</v>
      </c>
      <c r="AB123" s="438"/>
      <c r="AC123" s="638"/>
      <c r="AD123" s="638"/>
      <c r="AE123" s="535">
        <v>0</v>
      </c>
      <c r="AF123" s="438"/>
      <c r="AG123" s="859"/>
      <c r="AH123" s="859"/>
      <c r="AI123" s="860">
        <v>0</v>
      </c>
      <c r="AK123" s="448">
        <f t="shared" si="15"/>
        <v>0</v>
      </c>
    </row>
    <row r="124" spans="1:41" x14ac:dyDescent="0.2">
      <c r="A124" s="588" t="s">
        <v>28</v>
      </c>
      <c r="B124" s="1146"/>
      <c r="C124" s="1146"/>
      <c r="D124" s="1146"/>
      <c r="E124" s="1146"/>
      <c r="F124" s="1146"/>
      <c r="G124" s="1146"/>
      <c r="H124" s="1146"/>
      <c r="I124" s="1146"/>
      <c r="J124" s="1146"/>
      <c r="K124" s="1146"/>
      <c r="L124" s="1146"/>
      <c r="M124" s="1146"/>
      <c r="N124" s="1146"/>
      <c r="O124" s="1146"/>
      <c r="Q124" s="859"/>
      <c r="R124" s="859"/>
      <c r="S124" s="860">
        <v>0</v>
      </c>
      <c r="T124" s="438"/>
      <c r="U124" s="638"/>
      <c r="V124" s="638"/>
      <c r="W124" s="535">
        <v>0</v>
      </c>
      <c r="X124" s="438"/>
      <c r="Y124" s="635"/>
      <c r="Z124" s="635"/>
      <c r="AA124" s="863">
        <v>0</v>
      </c>
      <c r="AB124" s="438"/>
      <c r="AC124" s="638"/>
      <c r="AD124" s="638"/>
      <c r="AE124" s="535">
        <v>0</v>
      </c>
      <c r="AF124" s="438"/>
      <c r="AG124" s="859"/>
      <c r="AH124" s="859"/>
      <c r="AI124" s="860">
        <v>0</v>
      </c>
      <c r="AK124" s="448">
        <f t="shared" si="15"/>
        <v>0</v>
      </c>
    </row>
    <row r="125" spans="1:41" x14ac:dyDescent="0.2">
      <c r="A125" s="588" t="s">
        <v>32</v>
      </c>
      <c r="B125" s="1146"/>
      <c r="C125" s="1146"/>
      <c r="D125" s="1146"/>
      <c r="E125" s="1146"/>
      <c r="F125" s="1146"/>
      <c r="G125" s="1146"/>
      <c r="H125" s="1146"/>
      <c r="I125" s="1146"/>
      <c r="J125" s="1146"/>
      <c r="K125" s="1146"/>
      <c r="L125" s="1146"/>
      <c r="M125" s="1146"/>
      <c r="N125" s="1146"/>
      <c r="O125" s="1146"/>
      <c r="Q125" s="859"/>
      <c r="R125" s="859"/>
      <c r="S125" s="860">
        <v>0</v>
      </c>
      <c r="T125" s="438"/>
      <c r="U125" s="638"/>
      <c r="V125" s="638"/>
      <c r="W125" s="535">
        <v>0</v>
      </c>
      <c r="X125" s="438"/>
      <c r="Y125" s="635"/>
      <c r="Z125" s="635"/>
      <c r="AA125" s="863">
        <v>0</v>
      </c>
      <c r="AB125" s="438"/>
      <c r="AC125" s="638"/>
      <c r="AD125" s="638"/>
      <c r="AE125" s="535">
        <v>0</v>
      </c>
      <c r="AF125" s="438"/>
      <c r="AG125" s="859"/>
      <c r="AH125" s="859"/>
      <c r="AI125" s="860">
        <v>0</v>
      </c>
      <c r="AK125" s="448">
        <f t="shared" si="15"/>
        <v>0</v>
      </c>
    </row>
    <row r="126" spans="1:41" x14ac:dyDescent="0.2">
      <c r="A126" s="588"/>
      <c r="B126" s="589"/>
      <c r="C126" s="1327"/>
      <c r="D126" s="1327"/>
      <c r="E126" s="1327"/>
      <c r="F126" s="1327"/>
      <c r="G126" s="1327"/>
      <c r="H126" s="1327"/>
      <c r="I126" s="1327"/>
      <c r="J126" s="1327"/>
      <c r="K126" s="1327"/>
      <c r="L126" s="1327"/>
      <c r="M126" s="1327"/>
      <c r="N126" s="1244" t="s">
        <v>193</v>
      </c>
      <c r="O126" s="1244"/>
      <c r="P126" s="1244"/>
      <c r="Q126" s="859"/>
      <c r="R126" s="859"/>
      <c r="S126" s="900">
        <f>SUM(S121:S125)</f>
        <v>0</v>
      </c>
      <c r="T126" s="438"/>
      <c r="U126" s="638"/>
      <c r="V126" s="638"/>
      <c r="W126" s="901">
        <f>SUM(W121:W125)</f>
        <v>0</v>
      </c>
      <c r="X126" s="438"/>
      <c r="Y126" s="635"/>
      <c r="Z126" s="635"/>
      <c r="AA126" s="902">
        <f>SUM(AA121:AA125)</f>
        <v>0</v>
      </c>
      <c r="AB126" s="438"/>
      <c r="AC126" s="638"/>
      <c r="AD126" s="638"/>
      <c r="AE126" s="901">
        <f>SUM(AE121:AE125)</f>
        <v>0</v>
      </c>
      <c r="AF126" s="438"/>
      <c r="AG126" s="859"/>
      <c r="AH126" s="859"/>
      <c r="AI126" s="900">
        <f>SUM(AI121:AI125)</f>
        <v>0</v>
      </c>
      <c r="AK126" s="448">
        <f t="shared" si="15"/>
        <v>0</v>
      </c>
      <c r="AL126" s="438"/>
      <c r="AO126" s="438"/>
    </row>
    <row r="127" spans="1:41" ht="12.75" customHeight="1" x14ac:dyDescent="0.2">
      <c r="A127" s="588"/>
      <c r="B127" s="588"/>
      <c r="C127" s="1187" t="s">
        <v>611</v>
      </c>
      <c r="D127" s="1187"/>
      <c r="E127" s="1187"/>
      <c r="F127" s="1187"/>
      <c r="G127" s="1187"/>
      <c r="H127" s="1187"/>
      <c r="I127" s="1187"/>
      <c r="J127" s="1187"/>
      <c r="K127" s="1187"/>
      <c r="L127" s="1187"/>
      <c r="M127" s="1187"/>
      <c r="N127" s="1187"/>
      <c r="O127" s="1187"/>
      <c r="S127" s="438"/>
      <c r="T127" s="438"/>
      <c r="W127" s="438"/>
      <c r="X127" s="438"/>
      <c r="AA127" s="438"/>
      <c r="AB127" s="438"/>
      <c r="AE127" s="438"/>
      <c r="AF127" s="438"/>
      <c r="AI127" s="438"/>
      <c r="AK127" s="438"/>
    </row>
    <row r="128" spans="1:41" ht="13.5" customHeight="1" x14ac:dyDescent="0.2">
      <c r="A128" s="588"/>
      <c r="B128" s="588"/>
      <c r="C128" s="1156" t="s">
        <v>602</v>
      </c>
      <c r="D128" s="1156"/>
      <c r="E128" s="1156"/>
      <c r="F128" s="1156"/>
      <c r="G128" s="1156"/>
      <c r="H128" s="1156"/>
      <c r="I128" s="1156"/>
      <c r="J128" s="1156"/>
      <c r="K128" s="1156"/>
      <c r="L128" s="1156"/>
      <c r="M128" s="1156"/>
      <c r="N128" s="1156"/>
      <c r="O128" s="1156"/>
      <c r="Q128" s="859"/>
      <c r="R128" s="859"/>
      <c r="S128" s="860">
        <v>0</v>
      </c>
      <c r="T128" s="438"/>
      <c r="U128" s="638"/>
      <c r="V128" s="638"/>
      <c r="W128" s="535">
        <v>0</v>
      </c>
      <c r="X128" s="438"/>
      <c r="Y128" s="635"/>
      <c r="Z128" s="635"/>
      <c r="AA128" s="863">
        <v>0</v>
      </c>
      <c r="AB128" s="438"/>
      <c r="AC128" s="638"/>
      <c r="AD128" s="638"/>
      <c r="AE128" s="535">
        <v>0</v>
      </c>
      <c r="AF128" s="438"/>
      <c r="AG128" s="859"/>
      <c r="AH128" s="859"/>
      <c r="AI128" s="860">
        <v>0</v>
      </c>
      <c r="AK128" s="448">
        <f>S128+W128+AA128+AE128+AI128</f>
        <v>0</v>
      </c>
    </row>
    <row r="129" spans="1:59" ht="13.5" customHeight="1" x14ac:dyDescent="0.2">
      <c r="A129" s="588"/>
      <c r="B129" s="588"/>
      <c r="C129" s="1156" t="s">
        <v>51</v>
      </c>
      <c r="D129" s="1156"/>
      <c r="E129" s="1156"/>
      <c r="F129" s="1156"/>
      <c r="G129" s="1156"/>
      <c r="H129" s="1156"/>
      <c r="I129" s="1156"/>
      <c r="J129" s="1156"/>
      <c r="K129" s="1156"/>
      <c r="L129" s="1156"/>
      <c r="M129" s="1156"/>
      <c r="N129" s="1156"/>
      <c r="O129" s="1156"/>
      <c r="Q129" s="859"/>
      <c r="R129" s="859"/>
      <c r="S129" s="860">
        <v>0</v>
      </c>
      <c r="T129" s="438"/>
      <c r="U129" s="638"/>
      <c r="V129" s="638"/>
      <c r="W129" s="535">
        <v>0</v>
      </c>
      <c r="X129" s="438"/>
      <c r="Y129" s="635"/>
      <c r="Z129" s="635"/>
      <c r="AA129" s="863">
        <v>0</v>
      </c>
      <c r="AB129" s="438"/>
      <c r="AC129" s="638"/>
      <c r="AD129" s="638"/>
      <c r="AE129" s="535">
        <v>0</v>
      </c>
      <c r="AF129" s="438"/>
      <c r="AG129" s="859"/>
      <c r="AH129" s="859"/>
      <c r="AI129" s="860">
        <v>0</v>
      </c>
      <c r="AK129" s="448">
        <f>S129+W129+AA129+AE129+AI129</f>
        <v>0</v>
      </c>
    </row>
    <row r="130" spans="1:59" ht="13.5" customHeight="1" x14ac:dyDescent="0.2">
      <c r="A130" s="588"/>
      <c r="B130" s="588"/>
      <c r="C130" s="1156" t="s">
        <v>52</v>
      </c>
      <c r="D130" s="1156"/>
      <c r="E130" s="1156"/>
      <c r="F130" s="1156"/>
      <c r="G130" s="1156"/>
      <c r="H130" s="1156"/>
      <c r="I130" s="1156"/>
      <c r="J130" s="1156"/>
      <c r="K130" s="1156"/>
      <c r="L130" s="1156"/>
      <c r="M130" s="1156"/>
      <c r="N130" s="1156"/>
      <c r="O130" s="1156"/>
      <c r="Q130" s="859"/>
      <c r="R130" s="859"/>
      <c r="S130" s="860">
        <v>0</v>
      </c>
      <c r="T130" s="438"/>
      <c r="U130" s="638"/>
      <c r="V130" s="638"/>
      <c r="W130" s="535">
        <v>0</v>
      </c>
      <c r="X130" s="438"/>
      <c r="Y130" s="635"/>
      <c r="Z130" s="635"/>
      <c r="AA130" s="863">
        <v>0</v>
      </c>
      <c r="AB130" s="438"/>
      <c r="AC130" s="638"/>
      <c r="AD130" s="638"/>
      <c r="AE130" s="535">
        <v>0</v>
      </c>
      <c r="AF130" s="438"/>
      <c r="AG130" s="859"/>
      <c r="AH130" s="859"/>
      <c r="AI130" s="860">
        <v>0</v>
      </c>
      <c r="AK130" s="448">
        <f>S130+W130+AA130+AE130+AI130</f>
        <v>0</v>
      </c>
    </row>
    <row r="131" spans="1:59" ht="12.75" customHeight="1" x14ac:dyDescent="0.2">
      <c r="A131" s="588"/>
      <c r="B131" s="588"/>
      <c r="C131" s="1156" t="s">
        <v>221</v>
      </c>
      <c r="D131" s="1156"/>
      <c r="E131" s="1156"/>
      <c r="F131" s="1156"/>
      <c r="G131" s="1156"/>
      <c r="H131" s="1156"/>
      <c r="I131" s="1156"/>
      <c r="J131" s="1156"/>
      <c r="K131" s="1156"/>
      <c r="L131" s="1156"/>
      <c r="M131" s="1156"/>
      <c r="N131" s="1156"/>
      <c r="O131" s="1156"/>
      <c r="Q131" s="903">
        <v>0.105</v>
      </c>
      <c r="R131" s="859"/>
      <c r="S131" s="904">
        <f>S126*Q131</f>
        <v>0</v>
      </c>
      <c r="T131" s="438"/>
      <c r="U131" s="638"/>
      <c r="V131" s="638"/>
      <c r="W131" s="905">
        <f>W126*Q131</f>
        <v>0</v>
      </c>
      <c r="X131" s="438"/>
      <c r="Y131" s="635"/>
      <c r="Z131" s="635"/>
      <c r="AA131" s="906">
        <f>AA126*Q131</f>
        <v>0</v>
      </c>
      <c r="AB131" s="438"/>
      <c r="AC131" s="638"/>
      <c r="AD131" s="638"/>
      <c r="AE131" s="905">
        <f>AE126*Q131</f>
        <v>0</v>
      </c>
      <c r="AF131" s="438"/>
      <c r="AG131" s="859"/>
      <c r="AH131" s="859"/>
      <c r="AI131" s="904">
        <f>AI126*Q131</f>
        <v>0</v>
      </c>
      <c r="AK131" s="448">
        <f>S131+W131+AA131+AE131+AI131</f>
        <v>0</v>
      </c>
    </row>
    <row r="132" spans="1:59" ht="4.5" customHeight="1" thickBot="1" x14ac:dyDescent="0.25">
      <c r="C132" s="490"/>
      <c r="D132" s="490"/>
      <c r="E132" s="490"/>
      <c r="F132" s="490"/>
      <c r="G132" s="490"/>
      <c r="H132" s="490"/>
      <c r="I132" s="490"/>
      <c r="J132" s="490"/>
      <c r="K132" s="490"/>
      <c r="L132" s="490"/>
      <c r="M132" s="490"/>
      <c r="N132" s="490"/>
      <c r="O132" s="490"/>
      <c r="P132" s="490"/>
      <c r="Q132" s="490"/>
      <c r="R132" s="490"/>
      <c r="S132" s="438"/>
      <c r="T132" s="438"/>
      <c r="W132" s="438"/>
      <c r="X132" s="438"/>
      <c r="AA132" s="438"/>
      <c r="AB132" s="438"/>
      <c r="AE132" s="438"/>
      <c r="AF132" s="438"/>
      <c r="AI132" s="438"/>
      <c r="AK132" s="438"/>
    </row>
    <row r="133" spans="1:59" s="450" customFormat="1" ht="13.5" thickBot="1" x14ac:dyDescent="0.25">
      <c r="A133" s="1192" t="s">
        <v>107</v>
      </c>
      <c r="B133" s="1193"/>
      <c r="C133" s="1193"/>
      <c r="D133" s="1193"/>
      <c r="E133" s="1193"/>
      <c r="F133" s="1193"/>
      <c r="G133" s="1193"/>
      <c r="H133" s="1193"/>
      <c r="I133" s="1193"/>
      <c r="J133" s="1193"/>
      <c r="K133" s="1193"/>
      <c r="L133" s="1193"/>
      <c r="M133" s="1193"/>
      <c r="N133" s="1193"/>
      <c r="O133" s="1193"/>
      <c r="P133" s="1193"/>
      <c r="Q133" s="598"/>
      <c r="R133" s="599" t="s">
        <v>46</v>
      </c>
      <c r="S133" s="600">
        <f>S126+S128+S129+S130+S131</f>
        <v>0</v>
      </c>
      <c r="T133" s="600"/>
      <c r="U133" s="598"/>
      <c r="V133" s="599" t="s">
        <v>47</v>
      </c>
      <c r="W133" s="600">
        <f>W126+W128+W129+W130+W131</f>
        <v>0</v>
      </c>
      <c r="X133" s="600"/>
      <c r="Y133" s="598"/>
      <c r="Z133" s="599" t="s">
        <v>48</v>
      </c>
      <c r="AA133" s="600">
        <f>AA126+AA128+AA129+AA130+AA131</f>
        <v>0</v>
      </c>
      <c r="AB133" s="600"/>
      <c r="AC133" s="598"/>
      <c r="AD133" s="599" t="s">
        <v>49</v>
      </c>
      <c r="AE133" s="600">
        <f>AE126+AE128+AE129+AE130+AE131</f>
        <v>0</v>
      </c>
      <c r="AF133" s="600"/>
      <c r="AG133" s="598"/>
      <c r="AH133" s="599" t="s">
        <v>50</v>
      </c>
      <c r="AI133" s="600">
        <f>AI126+AI128+AI129+AI130+AI131</f>
        <v>0</v>
      </c>
      <c r="AJ133" s="598"/>
      <c r="AK133" s="601">
        <f>S133+W133+AA133+AE133+AI133</f>
        <v>0</v>
      </c>
    </row>
    <row r="134" spans="1:59" s="450" customFormat="1" ht="4.5" customHeight="1" thickBot="1" x14ac:dyDescent="0.25">
      <c r="A134" s="396"/>
      <c r="B134" s="396"/>
      <c r="C134" s="396"/>
      <c r="D134" s="396"/>
      <c r="E134" s="396"/>
      <c r="F134" s="396"/>
      <c r="G134" s="396"/>
      <c r="H134" s="396"/>
      <c r="I134" s="396"/>
      <c r="J134" s="396"/>
      <c r="K134" s="396"/>
      <c r="L134" s="396"/>
      <c r="M134" s="396"/>
      <c r="N134" s="396"/>
      <c r="O134" s="396"/>
      <c r="P134" s="396"/>
      <c r="Q134" s="396"/>
      <c r="R134" s="396"/>
      <c r="S134" s="438"/>
      <c r="T134" s="438"/>
      <c r="U134" s="396"/>
      <c r="V134" s="396"/>
      <c r="W134" s="438"/>
      <c r="X134" s="438"/>
      <c r="Y134" s="396"/>
      <c r="Z134" s="396"/>
      <c r="AA134" s="438"/>
      <c r="AB134" s="438"/>
      <c r="AC134" s="396"/>
      <c r="AD134" s="396"/>
      <c r="AE134" s="438"/>
      <c r="AF134" s="438"/>
      <c r="AG134" s="396"/>
      <c r="AH134" s="396"/>
      <c r="AI134" s="438"/>
      <c r="AJ134" s="396"/>
      <c r="AK134" s="438"/>
    </row>
    <row r="135" spans="1:59" s="450" customFormat="1" ht="13.5" thickBot="1" x14ac:dyDescent="0.25">
      <c r="A135" s="1174" t="str">
        <f>'PROPOSED BUDGET'!A133</f>
        <v>E. TRAVEL:</v>
      </c>
      <c r="B135" s="1175"/>
      <c r="C135" s="1175"/>
      <c r="D135" s="1175"/>
      <c r="E135" s="1175"/>
      <c r="F135" s="1175"/>
      <c r="G135" s="1175"/>
      <c r="H135" s="1175"/>
      <c r="I135" s="1175"/>
      <c r="J135" s="1175"/>
      <c r="K135" s="1175"/>
      <c r="L135" s="1175"/>
      <c r="M135" s="1175"/>
      <c r="N135" s="1175"/>
      <c r="O135" s="1175"/>
      <c r="P135" s="1175"/>
      <c r="Q135" s="1175"/>
      <c r="R135" s="1175"/>
      <c r="S135" s="1183"/>
      <c r="T135" s="554"/>
      <c r="U135" s="554"/>
      <c r="V135" s="554"/>
      <c r="W135" s="554"/>
      <c r="X135" s="554"/>
      <c r="Y135" s="554"/>
      <c r="Z135" s="554"/>
      <c r="AA135" s="554"/>
      <c r="AB135" s="554"/>
      <c r="AC135" s="554"/>
      <c r="AD135" s="554"/>
      <c r="AE135" s="554"/>
      <c r="AF135" s="554"/>
      <c r="AG135" s="554"/>
      <c r="AH135" s="554"/>
      <c r="AI135" s="554"/>
      <c r="AJ135" s="554"/>
      <c r="AK135" s="554"/>
    </row>
    <row r="136" spans="1:59" s="450" customFormat="1" ht="15" customHeight="1" x14ac:dyDescent="0.2">
      <c r="A136" s="907"/>
      <c r="B136" s="1131"/>
      <c r="C136" s="1154" t="s">
        <v>533</v>
      </c>
      <c r="D136" s="1155"/>
      <c r="E136" s="1155"/>
      <c r="F136" s="1155"/>
      <c r="G136" s="1155"/>
      <c r="H136" s="1155"/>
      <c r="I136" s="1155"/>
      <c r="J136" s="1155"/>
      <c r="K136" s="1155"/>
      <c r="L136" s="1155"/>
      <c r="M136" s="1155"/>
      <c r="N136" s="604"/>
      <c r="O136" s="604"/>
      <c r="P136" s="490"/>
      <c r="Q136" s="427"/>
      <c r="R136" s="427"/>
      <c r="S136" s="427"/>
      <c r="T136" s="427"/>
      <c r="U136" s="427"/>
      <c r="V136" s="427"/>
      <c r="W136" s="427"/>
      <c r="X136" s="427"/>
      <c r="Y136" s="427"/>
      <c r="Z136" s="427"/>
      <c r="AA136" s="427"/>
      <c r="AB136" s="427"/>
      <c r="AC136" s="427"/>
      <c r="AD136" s="427"/>
      <c r="AE136" s="427"/>
      <c r="AF136" s="427"/>
      <c r="AG136" s="427"/>
      <c r="AH136" s="427"/>
      <c r="AI136" s="427"/>
      <c r="AJ136" s="427"/>
      <c r="AK136" s="427"/>
    </row>
    <row r="137" spans="1:59" s="450" customFormat="1" ht="5.25" customHeight="1" x14ac:dyDescent="0.2">
      <c r="C137" s="605"/>
      <c r="D137" s="604"/>
      <c r="E137" s="604"/>
      <c r="F137" s="604"/>
      <c r="G137" s="604"/>
      <c r="H137" s="604"/>
      <c r="I137" s="604"/>
      <c r="J137" s="604"/>
      <c r="K137" s="604"/>
      <c r="L137" s="604"/>
      <c r="M137" s="604"/>
      <c r="N137" s="604"/>
      <c r="O137" s="604"/>
      <c r="P137" s="490"/>
      <c r="Q137" s="427"/>
      <c r="R137" s="427"/>
      <c r="S137" s="427"/>
      <c r="T137" s="427"/>
      <c r="U137" s="427"/>
      <c r="V137" s="427"/>
      <c r="W137" s="427"/>
      <c r="X137" s="427"/>
      <c r="Y137" s="427"/>
      <c r="Z137" s="427"/>
      <c r="AA137" s="427"/>
      <c r="AB137" s="427"/>
      <c r="AC137" s="427"/>
      <c r="AD137" s="427"/>
      <c r="AE137" s="427"/>
      <c r="AF137" s="427"/>
      <c r="AG137" s="427"/>
      <c r="AH137" s="427"/>
      <c r="AI137" s="427"/>
      <c r="AJ137" s="427"/>
      <c r="AK137" s="427"/>
    </row>
    <row r="138" spans="1:59" ht="12.75" customHeight="1" x14ac:dyDescent="0.2">
      <c r="A138" s="588" t="s">
        <v>24</v>
      </c>
      <c r="B138" s="396" t="s">
        <v>55</v>
      </c>
      <c r="D138" s="1164"/>
      <c r="E138" s="1164"/>
      <c r="F138" s="1164"/>
      <c r="G138" s="1164"/>
      <c r="H138" s="1164"/>
      <c r="I138" s="1164"/>
      <c r="J138" s="1164"/>
      <c r="K138" s="1164"/>
      <c r="L138" s="1164"/>
      <c r="M138" s="1164"/>
      <c r="N138" s="1164"/>
      <c r="O138" s="1164"/>
      <c r="Q138" s="859"/>
      <c r="R138" s="859"/>
      <c r="S138" s="860">
        <v>0</v>
      </c>
      <c r="T138" s="438"/>
      <c r="U138" s="638"/>
      <c r="V138" s="638"/>
      <c r="W138" s="535">
        <v>0</v>
      </c>
      <c r="X138" s="438"/>
      <c r="Y138" s="635"/>
      <c r="Z138" s="635"/>
      <c r="AA138" s="863">
        <v>0</v>
      </c>
      <c r="AB138" s="438"/>
      <c r="AC138" s="638"/>
      <c r="AD138" s="638"/>
      <c r="AE138" s="535">
        <v>0</v>
      </c>
      <c r="AF138" s="438"/>
      <c r="AG138" s="859"/>
      <c r="AH138" s="859"/>
      <c r="AI138" s="860">
        <v>0</v>
      </c>
      <c r="AK138" s="448">
        <f>S138+W138+AA138+AE138+AI138</f>
        <v>0</v>
      </c>
    </row>
    <row r="139" spans="1:59" x14ac:dyDescent="0.2">
      <c r="A139" s="588" t="s">
        <v>26</v>
      </c>
      <c r="B139" s="396" t="s">
        <v>56</v>
      </c>
      <c r="D139" s="1164"/>
      <c r="E139" s="1164"/>
      <c r="F139" s="1164"/>
      <c r="G139" s="1164"/>
      <c r="H139" s="1164"/>
      <c r="I139" s="1164"/>
      <c r="J139" s="1164"/>
      <c r="K139" s="1164"/>
      <c r="L139" s="1164"/>
      <c r="M139" s="1164"/>
      <c r="N139" s="1164"/>
      <c r="O139" s="1164"/>
      <c r="Q139" s="859"/>
      <c r="R139" s="859"/>
      <c r="S139" s="860">
        <v>0</v>
      </c>
      <c r="T139" s="438"/>
      <c r="U139" s="638"/>
      <c r="V139" s="638"/>
      <c r="W139" s="535">
        <v>0</v>
      </c>
      <c r="X139" s="438"/>
      <c r="Y139" s="635"/>
      <c r="Z139" s="635"/>
      <c r="AA139" s="863">
        <v>0</v>
      </c>
      <c r="AB139" s="438"/>
      <c r="AC139" s="638"/>
      <c r="AD139" s="638"/>
      <c r="AE139" s="535">
        <v>0</v>
      </c>
      <c r="AF139" s="438"/>
      <c r="AG139" s="859"/>
      <c r="AH139" s="859"/>
      <c r="AI139" s="860">
        <v>0</v>
      </c>
      <c r="AK139" s="448">
        <f>S139+W139+AA139+AE139+AI139</f>
        <v>0</v>
      </c>
    </row>
    <row r="140" spans="1:59" ht="6" customHeight="1" x14ac:dyDescent="0.2">
      <c r="S140" s="438"/>
      <c r="T140" s="438"/>
      <c r="W140" s="438"/>
      <c r="X140" s="438"/>
      <c r="AA140" s="438"/>
      <c r="AB140" s="438"/>
      <c r="AE140" s="438"/>
      <c r="AF140" s="438"/>
      <c r="AI140" s="438"/>
      <c r="AK140" s="438"/>
    </row>
    <row r="141" spans="1:59" x14ac:dyDescent="0.2">
      <c r="A141" s="588" t="s">
        <v>27</v>
      </c>
      <c r="B141" s="396" t="s">
        <v>587</v>
      </c>
      <c r="C141" s="1164"/>
      <c r="D141" s="1164"/>
      <c r="E141" s="1164"/>
      <c r="F141" s="1164"/>
      <c r="G141" s="1164"/>
      <c r="H141" s="1164"/>
      <c r="I141" s="1164"/>
      <c r="J141" s="1164"/>
      <c r="K141" s="1164"/>
      <c r="L141" s="1164"/>
      <c r="M141" s="1164"/>
      <c r="N141" s="1164"/>
      <c r="O141" s="1164"/>
      <c r="Q141" s="859"/>
      <c r="R141" s="859"/>
      <c r="S141" s="860">
        <v>0</v>
      </c>
      <c r="T141" s="438"/>
      <c r="U141" s="638"/>
      <c r="V141" s="638"/>
      <c r="W141" s="535">
        <v>0</v>
      </c>
      <c r="X141" s="438"/>
      <c r="Y141" s="635"/>
      <c r="Z141" s="635"/>
      <c r="AA141" s="863">
        <v>0</v>
      </c>
      <c r="AB141" s="438"/>
      <c r="AC141" s="638"/>
      <c r="AD141" s="638"/>
      <c r="AE141" s="535">
        <v>0</v>
      </c>
      <c r="AF141" s="438"/>
      <c r="AG141" s="859"/>
      <c r="AH141" s="859"/>
      <c r="AI141" s="860">
        <v>0</v>
      </c>
      <c r="AK141" s="448">
        <f>S141+W141+AA141+AE141+AI141</f>
        <v>0</v>
      </c>
    </row>
    <row r="142" spans="1:59" ht="12.75" customHeight="1" x14ac:dyDescent="0.2">
      <c r="A142" s="607" t="s">
        <v>57</v>
      </c>
      <c r="B142" s="396" t="s">
        <v>603</v>
      </c>
      <c r="D142" s="1326"/>
      <c r="E142" s="1326"/>
      <c r="F142" s="1326"/>
      <c r="G142" s="1326"/>
      <c r="H142" s="1326"/>
      <c r="I142" s="1326"/>
      <c r="J142" s="1326"/>
      <c r="K142" s="1326"/>
      <c r="L142" s="1326"/>
      <c r="M142" s="1326"/>
      <c r="N142" s="1326"/>
      <c r="O142" s="1326"/>
      <c r="Q142" s="859"/>
      <c r="R142" s="859"/>
      <c r="S142" s="860">
        <v>0</v>
      </c>
      <c r="T142" s="438"/>
      <c r="U142" s="638"/>
      <c r="V142" s="638"/>
      <c r="W142" s="535">
        <v>0</v>
      </c>
      <c r="X142" s="438"/>
      <c r="Y142" s="635"/>
      <c r="Z142" s="635"/>
      <c r="AA142" s="863">
        <v>0</v>
      </c>
      <c r="AB142" s="438"/>
      <c r="AC142" s="638"/>
      <c r="AD142" s="638"/>
      <c r="AE142" s="535">
        <v>0</v>
      </c>
      <c r="AF142" s="438"/>
      <c r="AG142" s="859"/>
      <c r="AH142" s="859"/>
      <c r="AI142" s="860">
        <v>0</v>
      </c>
      <c r="AK142" s="448">
        <f>S142+W142+AA142+AE142+AI142</f>
        <v>0</v>
      </c>
    </row>
    <row r="143" spans="1:59" ht="6" customHeight="1" thickBot="1" x14ac:dyDescent="0.25">
      <c r="C143" s="1328"/>
      <c r="D143" s="1328"/>
      <c r="E143" s="1328"/>
      <c r="F143" s="1328"/>
      <c r="G143" s="1328"/>
      <c r="H143" s="1328"/>
      <c r="I143" s="1328"/>
      <c r="J143" s="1328"/>
      <c r="K143" s="1328"/>
      <c r="L143" s="1328"/>
      <c r="M143" s="1328"/>
      <c r="N143" s="1328"/>
      <c r="O143" s="1328"/>
      <c r="P143" s="490"/>
      <c r="Q143" s="490"/>
      <c r="R143" s="490"/>
      <c r="S143" s="438"/>
      <c r="T143" s="438"/>
      <c r="W143" s="438"/>
      <c r="X143" s="438"/>
      <c r="AA143" s="438"/>
      <c r="AB143" s="438"/>
      <c r="AE143" s="438"/>
      <c r="AF143" s="438"/>
      <c r="AI143" s="438"/>
      <c r="AK143" s="438"/>
    </row>
    <row r="144" spans="1:59" s="609" customFormat="1" ht="13.5" thickBot="1" x14ac:dyDescent="0.25">
      <c r="A144" s="1192" t="s">
        <v>108</v>
      </c>
      <c r="B144" s="1193"/>
      <c r="C144" s="1193"/>
      <c r="D144" s="1193"/>
      <c r="E144" s="1193"/>
      <c r="F144" s="1193"/>
      <c r="G144" s="1193"/>
      <c r="H144" s="1193"/>
      <c r="I144" s="1193"/>
      <c r="J144" s="1193"/>
      <c r="K144" s="1193"/>
      <c r="L144" s="1193"/>
      <c r="M144" s="1193"/>
      <c r="N144" s="1193"/>
      <c r="O144" s="1193"/>
      <c r="P144" s="582"/>
      <c r="Q144" s="582"/>
      <c r="R144" s="583" t="s">
        <v>46</v>
      </c>
      <c r="S144" s="584">
        <f>SUM(S138:S142)</f>
        <v>0</v>
      </c>
      <c r="T144" s="584"/>
      <c r="U144" s="582"/>
      <c r="V144" s="583" t="s">
        <v>47</v>
      </c>
      <c r="W144" s="584">
        <f>SUM(W138:W142)</f>
        <v>0</v>
      </c>
      <c r="X144" s="584"/>
      <c r="Y144" s="582"/>
      <c r="Z144" s="583" t="s">
        <v>48</v>
      </c>
      <c r="AA144" s="584">
        <f>SUM(AA138:AA142)</f>
        <v>0</v>
      </c>
      <c r="AB144" s="584"/>
      <c r="AC144" s="582"/>
      <c r="AD144" s="583" t="s">
        <v>49</v>
      </c>
      <c r="AE144" s="584">
        <f>SUM(AE138:AE142)</f>
        <v>0</v>
      </c>
      <c r="AF144" s="584"/>
      <c r="AG144" s="582"/>
      <c r="AH144" s="583" t="s">
        <v>50</v>
      </c>
      <c r="AI144" s="584">
        <f>SUM(AI138:AI142)</f>
        <v>0</v>
      </c>
      <c r="AJ144" s="582"/>
      <c r="AK144" s="585">
        <f>SUM(AI144,AE144,AA144,W144,S144)</f>
        <v>0</v>
      </c>
      <c r="AL144" s="450"/>
      <c r="AM144" s="450"/>
      <c r="AN144" s="450"/>
      <c r="AO144" s="450"/>
      <c r="AP144" s="450"/>
      <c r="AQ144" s="450"/>
      <c r="AR144" s="450"/>
      <c r="AS144" s="450"/>
      <c r="AT144" s="450"/>
      <c r="AU144" s="450"/>
      <c r="AV144" s="450"/>
      <c r="AW144" s="450"/>
      <c r="AX144" s="450"/>
      <c r="AY144" s="450"/>
      <c r="AZ144" s="450"/>
      <c r="BA144" s="450"/>
      <c r="BB144" s="450"/>
      <c r="BC144" s="450"/>
      <c r="BD144" s="450"/>
      <c r="BE144" s="450"/>
      <c r="BF144" s="450"/>
      <c r="BG144" s="450"/>
    </row>
    <row r="145" spans="1:37" s="450" customFormat="1" ht="6" customHeight="1" thickBot="1" x14ac:dyDescent="0.25">
      <c r="A145" s="396"/>
      <c r="B145" s="396"/>
      <c r="C145" s="396"/>
      <c r="D145" s="396"/>
      <c r="E145" s="396"/>
      <c r="F145" s="396"/>
      <c r="G145" s="396"/>
      <c r="H145" s="396"/>
      <c r="I145" s="396"/>
      <c r="J145" s="396"/>
      <c r="K145" s="396"/>
      <c r="L145" s="396"/>
      <c r="M145" s="396"/>
      <c r="N145" s="396"/>
      <c r="O145" s="396"/>
      <c r="P145" s="396"/>
      <c r="Q145" s="396"/>
      <c r="R145" s="396"/>
      <c r="S145" s="438"/>
      <c r="T145" s="438"/>
      <c r="U145" s="396"/>
      <c r="V145" s="396"/>
      <c r="W145" s="438"/>
      <c r="X145" s="438"/>
      <c r="Y145" s="396"/>
      <c r="Z145" s="396"/>
      <c r="AA145" s="438"/>
      <c r="AB145" s="438"/>
      <c r="AC145" s="396"/>
      <c r="AD145" s="396"/>
      <c r="AE145" s="438"/>
      <c r="AF145" s="438"/>
      <c r="AG145" s="396"/>
      <c r="AH145" s="396"/>
      <c r="AI145" s="438"/>
      <c r="AJ145" s="396"/>
      <c r="AK145" s="438"/>
    </row>
    <row r="146" spans="1:37" ht="12.75" customHeight="1" thickBot="1" x14ac:dyDescent="0.25">
      <c r="A146" s="1194" t="str">
        <f>'PROPOSED BUDGET'!A144</f>
        <v>F.PARTICIPANT (STUDENT) SUPPORT:  (For Training or Conference) Items listed in this section will be Reported &amp; Managed by the Finacial Aid Office -  Not subject to F&amp;A charges</v>
      </c>
      <c r="B146" s="1195"/>
      <c r="C146" s="1195"/>
      <c r="D146" s="1195"/>
      <c r="E146" s="1195"/>
      <c r="F146" s="1195"/>
      <c r="G146" s="1195"/>
      <c r="H146" s="1195"/>
      <c r="I146" s="1195"/>
      <c r="J146" s="1195"/>
      <c r="K146" s="1195"/>
      <c r="L146" s="1195"/>
      <c r="M146" s="1195"/>
      <c r="N146" s="1195"/>
      <c r="O146" s="1195"/>
      <c r="P146" s="1195"/>
      <c r="Q146" s="1195"/>
      <c r="R146" s="1195"/>
      <c r="S146" s="1196"/>
      <c r="T146" s="610"/>
      <c r="U146" s="610"/>
      <c r="V146" s="610"/>
      <c r="W146" s="610"/>
      <c r="X146" s="610"/>
      <c r="Y146" s="610"/>
      <c r="Z146" s="610"/>
      <c r="AA146" s="610"/>
      <c r="AB146" s="610"/>
      <c r="AC146" s="610"/>
      <c r="AD146" s="610"/>
      <c r="AE146" s="610"/>
      <c r="AF146" s="610"/>
      <c r="AG146" s="610"/>
      <c r="AH146" s="610"/>
      <c r="AI146" s="610"/>
      <c r="AJ146" s="610"/>
      <c r="AK146" s="610"/>
    </row>
    <row r="147" spans="1:37" ht="5.25" customHeight="1" x14ac:dyDescent="0.2">
      <c r="A147" s="612"/>
      <c r="B147" s="612"/>
      <c r="C147" s="612"/>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612"/>
    </row>
    <row r="148" spans="1:37" ht="12.75" customHeight="1" x14ac:dyDescent="0.2">
      <c r="A148" s="1322" t="s">
        <v>59</v>
      </c>
      <c r="B148" s="1322"/>
      <c r="C148" s="616"/>
      <c r="E148" s="617"/>
      <c r="I148" s="620"/>
      <c r="M148" s="1329"/>
      <c r="N148" s="1329"/>
      <c r="O148" s="1329"/>
      <c r="R148" s="450"/>
      <c r="T148" s="556"/>
      <c r="V148" s="450"/>
      <c r="Z148" s="450"/>
      <c r="AD148" s="450"/>
      <c r="AH148" s="450"/>
      <c r="AK148" s="556"/>
    </row>
    <row r="149" spans="1:37" ht="4.5" customHeight="1" x14ac:dyDescent="0.2">
      <c r="A149" s="615"/>
      <c r="B149" s="615"/>
      <c r="C149" s="420"/>
      <c r="E149" s="435"/>
      <c r="I149" s="620"/>
      <c r="M149" s="624"/>
      <c r="N149" s="624"/>
      <c r="O149" s="624"/>
      <c r="R149" s="450"/>
      <c r="T149" s="556"/>
      <c r="V149" s="450"/>
      <c r="Z149" s="450"/>
      <c r="AD149" s="450"/>
      <c r="AH149" s="450"/>
      <c r="AK149" s="556"/>
    </row>
    <row r="150" spans="1:37" ht="12.75" customHeight="1" x14ac:dyDescent="0.2">
      <c r="A150" s="615"/>
      <c r="B150" s="623" t="s">
        <v>60</v>
      </c>
      <c r="C150" s="908"/>
      <c r="D150" s="1190" t="s">
        <v>61</v>
      </c>
      <c r="E150" s="1191"/>
      <c r="F150" s="1191"/>
      <c r="G150" s="193"/>
      <c r="H150" s="193"/>
      <c r="I150" s="193"/>
      <c r="J150" s="193"/>
      <c r="K150" s="193"/>
      <c r="L150" s="193"/>
      <c r="M150" s="193"/>
      <c r="N150" s="193"/>
      <c r="O150" s="193"/>
      <c r="R150" s="450"/>
      <c r="T150" s="556"/>
      <c r="V150" s="450"/>
      <c r="Z150" s="450"/>
      <c r="AD150" s="450"/>
      <c r="AH150" s="450"/>
      <c r="AK150" s="556"/>
    </row>
    <row r="151" spans="1:37" x14ac:dyDescent="0.2">
      <c r="A151" s="588" t="s">
        <v>24</v>
      </c>
      <c r="B151" s="588" t="s">
        <v>62</v>
      </c>
      <c r="C151" s="1164"/>
      <c r="D151" s="1164"/>
      <c r="E151" s="1164"/>
      <c r="F151" s="1164"/>
      <c r="G151" s="1164"/>
      <c r="H151" s="1164"/>
      <c r="I151" s="1164"/>
      <c r="J151" s="1164"/>
      <c r="K151" s="1164"/>
      <c r="L151" s="1164"/>
      <c r="M151" s="1164"/>
      <c r="N151" s="1164"/>
      <c r="O151" s="1164"/>
      <c r="Q151" s="859"/>
      <c r="R151" s="909"/>
      <c r="S151" s="891">
        <v>0</v>
      </c>
      <c r="T151" s="556"/>
      <c r="U151" s="638"/>
      <c r="V151" s="639"/>
      <c r="W151" s="640">
        <v>0</v>
      </c>
      <c r="Y151" s="635"/>
      <c r="Z151" s="636"/>
      <c r="AA151" s="637">
        <v>0</v>
      </c>
      <c r="AC151" s="638"/>
      <c r="AD151" s="639"/>
      <c r="AE151" s="640">
        <v>0</v>
      </c>
      <c r="AG151" s="859"/>
      <c r="AH151" s="909"/>
      <c r="AI151" s="891">
        <v>0</v>
      </c>
      <c r="AK151" s="448">
        <f>S151+W151+AA151+AE151+AI151</f>
        <v>0</v>
      </c>
    </row>
    <row r="152" spans="1:37" x14ac:dyDescent="0.2">
      <c r="A152" s="588" t="s">
        <v>26</v>
      </c>
      <c r="B152" s="588" t="s">
        <v>63</v>
      </c>
      <c r="C152" s="1281"/>
      <c r="D152" s="1281"/>
      <c r="E152" s="1281"/>
      <c r="F152" s="1281"/>
      <c r="G152" s="1281"/>
      <c r="H152" s="1281"/>
      <c r="I152" s="1281"/>
      <c r="J152" s="1281"/>
      <c r="K152" s="1281"/>
      <c r="L152" s="1281"/>
      <c r="M152" s="1281"/>
      <c r="N152" s="1281"/>
      <c r="O152" s="1281"/>
      <c r="Q152" s="859"/>
      <c r="R152" s="909"/>
      <c r="S152" s="891">
        <v>0</v>
      </c>
      <c r="T152" s="556"/>
      <c r="U152" s="638"/>
      <c r="V152" s="639"/>
      <c r="W152" s="640">
        <v>0</v>
      </c>
      <c r="Y152" s="635"/>
      <c r="Z152" s="636"/>
      <c r="AA152" s="637">
        <v>0</v>
      </c>
      <c r="AC152" s="638"/>
      <c r="AD152" s="639"/>
      <c r="AE152" s="640">
        <v>0</v>
      </c>
      <c r="AG152" s="859"/>
      <c r="AH152" s="909"/>
      <c r="AI152" s="891">
        <v>0</v>
      </c>
      <c r="AK152" s="448">
        <f>S152+W152+AA152+AE152+AI152</f>
        <v>0</v>
      </c>
    </row>
    <row r="153" spans="1:37" x14ac:dyDescent="0.2">
      <c r="A153" s="588" t="s">
        <v>27</v>
      </c>
      <c r="B153" s="588" t="s">
        <v>64</v>
      </c>
      <c r="C153" s="1281"/>
      <c r="D153" s="1281"/>
      <c r="E153" s="1281"/>
      <c r="F153" s="1281"/>
      <c r="G153" s="1281"/>
      <c r="H153" s="1281"/>
      <c r="I153" s="1281"/>
      <c r="J153" s="1281"/>
      <c r="K153" s="1281"/>
      <c r="L153" s="1281"/>
      <c r="M153" s="1281"/>
      <c r="N153" s="1281"/>
      <c r="O153" s="1281"/>
      <c r="Q153" s="859"/>
      <c r="R153" s="909"/>
      <c r="S153" s="891">
        <v>0</v>
      </c>
      <c r="T153" s="556"/>
      <c r="U153" s="638"/>
      <c r="V153" s="639"/>
      <c r="W153" s="640">
        <v>0</v>
      </c>
      <c r="Y153" s="635"/>
      <c r="Z153" s="636"/>
      <c r="AA153" s="637">
        <v>0</v>
      </c>
      <c r="AC153" s="638"/>
      <c r="AD153" s="639"/>
      <c r="AE153" s="640">
        <v>0</v>
      </c>
      <c r="AG153" s="859"/>
      <c r="AH153" s="909"/>
      <c r="AI153" s="891">
        <v>0</v>
      </c>
      <c r="AK153" s="448">
        <f>S153+W153+AA153+AE153+AI153</f>
        <v>0</v>
      </c>
    </row>
    <row r="154" spans="1:37" ht="15" hidden="1" customHeight="1" x14ac:dyDescent="0.2">
      <c r="A154" s="588" t="s">
        <v>28</v>
      </c>
      <c r="B154" s="588"/>
      <c r="C154" s="1159" t="s">
        <v>65</v>
      </c>
      <c r="D154" s="1159"/>
      <c r="E154" s="1159"/>
      <c r="F154" s="1159"/>
      <c r="G154" s="1159"/>
      <c r="H154" s="1159"/>
      <c r="I154" s="1159"/>
      <c r="J154" s="1159"/>
      <c r="K154" s="1159"/>
      <c r="L154" s="1159"/>
      <c r="M154" s="1159"/>
      <c r="N154" s="1159"/>
      <c r="O154" s="1159"/>
      <c r="Q154" s="859"/>
      <c r="R154" s="909"/>
      <c r="S154" s="891">
        <v>0</v>
      </c>
      <c r="T154" s="634"/>
      <c r="U154" s="638"/>
      <c r="V154" s="639"/>
      <c r="W154" s="640">
        <v>0</v>
      </c>
      <c r="X154" s="438"/>
      <c r="Y154" s="635"/>
      <c r="Z154" s="636"/>
      <c r="AA154" s="637">
        <v>0</v>
      </c>
      <c r="AB154" s="438"/>
      <c r="AC154" s="638"/>
      <c r="AD154" s="639"/>
      <c r="AE154" s="640">
        <v>0</v>
      </c>
      <c r="AF154" s="438"/>
      <c r="AG154" s="859"/>
      <c r="AH154" s="909"/>
      <c r="AI154" s="891">
        <v>0</v>
      </c>
      <c r="AK154" s="448">
        <f>S154+W154+AA154+AE154+AI154</f>
        <v>0</v>
      </c>
    </row>
    <row r="155" spans="1:37" ht="15" hidden="1" customHeight="1" x14ac:dyDescent="0.2">
      <c r="A155" s="588"/>
      <c r="B155" s="588"/>
      <c r="C155" s="1159"/>
      <c r="D155" s="1159"/>
      <c r="E155" s="1159"/>
      <c r="F155" s="1159"/>
      <c r="G155" s="1159"/>
      <c r="H155" s="1159"/>
      <c r="I155" s="1159"/>
      <c r="J155" s="1159"/>
      <c r="K155" s="1159"/>
      <c r="L155" s="1159"/>
      <c r="M155" s="1159"/>
      <c r="N155" s="1159"/>
      <c r="O155" s="1159"/>
      <c r="Q155" s="859"/>
      <c r="R155" s="909"/>
      <c r="S155" s="891">
        <v>0</v>
      </c>
      <c r="T155" s="634"/>
      <c r="U155" s="638"/>
      <c r="V155" s="639"/>
      <c r="W155" s="640">
        <v>0</v>
      </c>
      <c r="X155" s="438"/>
      <c r="Y155" s="635"/>
      <c r="Z155" s="636"/>
      <c r="AA155" s="637">
        <v>0</v>
      </c>
      <c r="AB155" s="438"/>
      <c r="AC155" s="638"/>
      <c r="AD155" s="639"/>
      <c r="AE155" s="640">
        <v>0</v>
      </c>
      <c r="AF155" s="438"/>
      <c r="AG155" s="859"/>
      <c r="AH155" s="909"/>
      <c r="AI155" s="891">
        <v>0</v>
      </c>
      <c r="AK155" s="448">
        <f>S155+W155+AA155+AE155+AI155</f>
        <v>0</v>
      </c>
    </row>
    <row r="156" spans="1:37" ht="8.25" hidden="1" customHeight="1" x14ac:dyDescent="0.2">
      <c r="A156" s="588"/>
      <c r="B156" s="588"/>
      <c r="C156" s="658"/>
      <c r="D156" s="658"/>
      <c r="E156" s="658"/>
      <c r="F156" s="658"/>
      <c r="G156" s="658"/>
      <c r="H156" s="658"/>
      <c r="I156" s="658"/>
      <c r="J156" s="658"/>
      <c r="K156" s="658"/>
      <c r="L156" s="658"/>
      <c r="M156" s="658"/>
      <c r="N156" s="658"/>
      <c r="O156" s="658"/>
      <c r="Q156" s="859"/>
      <c r="R156" s="909"/>
      <c r="S156" s="891"/>
      <c r="T156" s="634"/>
      <c r="U156" s="638"/>
      <c r="V156" s="639"/>
      <c r="W156" s="640"/>
      <c r="X156" s="438"/>
      <c r="Y156" s="635"/>
      <c r="Z156" s="636"/>
      <c r="AA156" s="637"/>
      <c r="AB156" s="438"/>
      <c r="AC156" s="638"/>
      <c r="AD156" s="639"/>
      <c r="AE156" s="640"/>
      <c r="AF156" s="438"/>
      <c r="AG156" s="859"/>
      <c r="AH156" s="909"/>
      <c r="AI156" s="891"/>
      <c r="AK156" s="448"/>
    </row>
    <row r="157" spans="1:37" ht="13.5" customHeight="1" x14ac:dyDescent="0.2">
      <c r="A157" s="588" t="s">
        <v>28</v>
      </c>
      <c r="B157" s="588" t="s">
        <v>65</v>
      </c>
      <c r="C157" s="1159"/>
      <c r="D157" s="1159"/>
      <c r="E157" s="1159"/>
      <c r="F157" s="1159"/>
      <c r="G157" s="1159"/>
      <c r="H157" s="1159"/>
      <c r="I157" s="1159"/>
      <c r="J157" s="1159"/>
      <c r="K157" s="1159"/>
      <c r="L157" s="1159"/>
      <c r="M157" s="1159"/>
      <c r="N157" s="1159"/>
      <c r="O157" s="1159"/>
      <c r="Q157" s="859"/>
      <c r="R157" s="909"/>
      <c r="S157" s="891">
        <v>0</v>
      </c>
      <c r="T157" s="556"/>
      <c r="U157" s="638"/>
      <c r="V157" s="639"/>
      <c r="W157" s="640">
        <v>0</v>
      </c>
      <c r="Y157" s="635"/>
      <c r="Z157" s="636"/>
      <c r="AA157" s="637">
        <v>0</v>
      </c>
      <c r="AC157" s="638"/>
      <c r="AD157" s="639"/>
      <c r="AE157" s="640">
        <v>0</v>
      </c>
      <c r="AG157" s="859"/>
      <c r="AH157" s="909"/>
      <c r="AI157" s="891">
        <v>0</v>
      </c>
      <c r="AK157" s="448">
        <f>S157+W157+AA157+AE157+AI157</f>
        <v>0</v>
      </c>
    </row>
    <row r="158" spans="1:37" ht="4.5" customHeight="1" thickBot="1" x14ac:dyDescent="0.25">
      <c r="A158" s="588"/>
      <c r="B158" s="588"/>
      <c r="R158" s="450"/>
      <c r="S158" s="556"/>
      <c r="T158" s="556"/>
      <c r="V158" s="450"/>
      <c r="Z158" s="450"/>
      <c r="AD158" s="450"/>
      <c r="AH158" s="450"/>
      <c r="AK158" s="556"/>
    </row>
    <row r="159" spans="1:37" s="450" customFormat="1" ht="13.5" thickBot="1" x14ac:dyDescent="0.25">
      <c r="A159" s="1192" t="s">
        <v>109</v>
      </c>
      <c r="B159" s="1193"/>
      <c r="C159" s="1193"/>
      <c r="D159" s="1193"/>
      <c r="E159" s="1193"/>
      <c r="F159" s="1193"/>
      <c r="G159" s="1193"/>
      <c r="H159" s="1193"/>
      <c r="I159" s="1193"/>
      <c r="J159" s="1193"/>
      <c r="K159" s="1193"/>
      <c r="L159" s="1193"/>
      <c r="M159" s="1193"/>
      <c r="N159" s="1193"/>
      <c r="O159" s="1193"/>
      <c r="P159" s="1193"/>
      <c r="Q159" s="910"/>
      <c r="R159" s="599" t="s">
        <v>46</v>
      </c>
      <c r="S159" s="600">
        <f>SUM(S151:S157)</f>
        <v>0</v>
      </c>
      <c r="T159" s="600"/>
      <c r="U159" s="598"/>
      <c r="V159" s="599" t="s">
        <v>47</v>
      </c>
      <c r="W159" s="600">
        <f>SUM(W151:W157)</f>
        <v>0</v>
      </c>
      <c r="X159" s="600"/>
      <c r="Y159" s="598"/>
      <c r="Z159" s="599" t="s">
        <v>48</v>
      </c>
      <c r="AA159" s="600">
        <f>SUM(AA151:AA157)</f>
        <v>0</v>
      </c>
      <c r="AB159" s="600"/>
      <c r="AC159" s="598"/>
      <c r="AD159" s="599" t="s">
        <v>49</v>
      </c>
      <c r="AE159" s="600">
        <f>SUM(AE151:AE157)</f>
        <v>0</v>
      </c>
      <c r="AF159" s="600"/>
      <c r="AG159" s="598"/>
      <c r="AH159" s="599" t="s">
        <v>50</v>
      </c>
      <c r="AI159" s="600">
        <f>SUM(AI151:AJ157)</f>
        <v>0</v>
      </c>
      <c r="AJ159" s="598"/>
      <c r="AK159" s="601">
        <f>SUM(AI159,AE159,AA159,W159,S159)</f>
        <v>0</v>
      </c>
    </row>
    <row r="160" spans="1:37" s="450" customFormat="1" ht="5.25" customHeight="1" thickBot="1" x14ac:dyDescent="0.25">
      <c r="A160" s="396"/>
      <c r="B160" s="396"/>
      <c r="C160" s="396"/>
      <c r="D160" s="396"/>
      <c r="E160" s="396"/>
      <c r="F160" s="396"/>
      <c r="G160" s="396"/>
      <c r="H160" s="396"/>
      <c r="I160" s="396"/>
      <c r="J160" s="396"/>
      <c r="K160" s="396"/>
      <c r="L160" s="396"/>
      <c r="M160" s="396"/>
      <c r="N160" s="396"/>
      <c r="O160" s="396"/>
      <c r="P160" s="396"/>
      <c r="Q160" s="396"/>
      <c r="R160" s="396"/>
      <c r="S160" s="438"/>
      <c r="T160" s="438"/>
      <c r="U160" s="396"/>
      <c r="V160" s="396"/>
      <c r="W160" s="438"/>
      <c r="X160" s="438"/>
      <c r="Y160" s="396"/>
      <c r="Z160" s="396"/>
      <c r="AA160" s="438"/>
      <c r="AB160" s="438"/>
      <c r="AC160" s="396"/>
      <c r="AD160" s="396"/>
      <c r="AE160" s="438"/>
      <c r="AF160" s="438"/>
      <c r="AG160" s="396"/>
      <c r="AH160" s="396"/>
      <c r="AI160" s="438"/>
      <c r="AJ160" s="396"/>
      <c r="AK160" s="438"/>
    </row>
    <row r="161" spans="1:37" ht="12.75" customHeight="1" thickBot="1" x14ac:dyDescent="0.25">
      <c r="A161" s="1174" t="s">
        <v>604</v>
      </c>
      <c r="B161" s="1175"/>
      <c r="C161" s="1175"/>
      <c r="D161" s="1175"/>
      <c r="E161" s="1175"/>
      <c r="F161" s="1175"/>
      <c r="G161" s="1175"/>
      <c r="H161" s="1175"/>
      <c r="I161" s="1175"/>
      <c r="J161" s="1175"/>
      <c r="K161" s="1175"/>
      <c r="L161" s="1175"/>
      <c r="M161" s="1175"/>
      <c r="N161" s="1175"/>
      <c r="O161" s="1175"/>
      <c r="P161" s="1175"/>
      <c r="Q161" s="1175"/>
      <c r="R161" s="1175"/>
      <c r="S161" s="1183"/>
      <c r="T161" s="554"/>
      <c r="U161" s="554"/>
      <c r="V161" s="554"/>
      <c r="W161" s="554"/>
      <c r="X161" s="554"/>
      <c r="Y161" s="554"/>
      <c r="Z161" s="554"/>
      <c r="AA161" s="554"/>
      <c r="AB161" s="554"/>
      <c r="AC161" s="554"/>
      <c r="AD161" s="554"/>
      <c r="AE161" s="554"/>
      <c r="AF161" s="554"/>
      <c r="AG161" s="554"/>
      <c r="AH161" s="554"/>
      <c r="AI161" s="554"/>
      <c r="AJ161" s="554"/>
      <c r="AK161" s="554"/>
    </row>
    <row r="162" spans="1:37" ht="4.5" customHeight="1" x14ac:dyDescent="0.2">
      <c r="A162" s="427"/>
      <c r="B162" s="427"/>
      <c r="C162" s="427"/>
      <c r="D162" s="427"/>
      <c r="E162" s="427"/>
      <c r="F162" s="427"/>
      <c r="G162" s="427"/>
      <c r="H162" s="427"/>
      <c r="I162" s="427"/>
      <c r="J162" s="427"/>
      <c r="K162" s="427"/>
      <c r="L162" s="427"/>
      <c r="M162" s="427"/>
      <c r="N162" s="427"/>
      <c r="O162" s="427"/>
      <c r="P162" s="427"/>
      <c r="Q162" s="427"/>
      <c r="R162" s="427"/>
      <c r="S162" s="427"/>
      <c r="T162" s="554"/>
      <c r="U162" s="554"/>
      <c r="V162" s="554"/>
      <c r="W162" s="554"/>
      <c r="X162" s="554"/>
      <c r="Y162" s="554"/>
      <c r="Z162" s="554"/>
      <c r="AA162" s="554"/>
      <c r="AB162" s="554"/>
      <c r="AC162" s="554"/>
      <c r="AD162" s="554"/>
      <c r="AE162" s="554"/>
      <c r="AF162" s="554"/>
      <c r="AG162" s="554"/>
      <c r="AH162" s="554"/>
      <c r="AI162" s="554"/>
      <c r="AJ162" s="554"/>
      <c r="AK162" s="554"/>
    </row>
    <row r="163" spans="1:37" x14ac:dyDescent="0.2">
      <c r="B163" s="537" t="s">
        <v>67</v>
      </c>
      <c r="C163" s="642" t="s">
        <v>68</v>
      </c>
      <c r="D163" s="1164"/>
      <c r="E163" s="1164"/>
      <c r="F163" s="1164"/>
      <c r="G163" s="1164"/>
      <c r="H163" s="1164"/>
      <c r="I163" s="1164"/>
      <c r="J163" s="1164"/>
      <c r="K163" s="1164"/>
      <c r="L163" s="1164"/>
      <c r="M163" s="1164"/>
      <c r="N163" s="1164"/>
      <c r="O163" s="1164"/>
      <c r="P163" s="1164"/>
      <c r="S163" s="438"/>
      <c r="T163" s="438"/>
      <c r="W163" s="438"/>
      <c r="X163" s="438"/>
      <c r="AA163" s="438"/>
      <c r="AB163" s="438"/>
      <c r="AE163" s="438"/>
      <c r="AF163" s="438"/>
      <c r="AI163" s="438"/>
      <c r="AK163" s="438"/>
    </row>
    <row r="164" spans="1:37" x14ac:dyDescent="0.2">
      <c r="B164" s="537" t="s">
        <v>24</v>
      </c>
      <c r="C164" s="1323"/>
      <c r="D164" s="1323"/>
      <c r="E164" s="1323"/>
      <c r="F164" s="1323"/>
      <c r="G164" s="1323"/>
      <c r="H164" s="1323"/>
      <c r="I164" s="1323"/>
      <c r="J164" s="1323"/>
      <c r="K164" s="1323"/>
      <c r="L164" s="1323"/>
      <c r="M164" s="1323"/>
      <c r="N164" s="1323"/>
      <c r="O164" s="1323"/>
      <c r="P164" s="547"/>
      <c r="Q164" s="859"/>
      <c r="R164" s="859"/>
      <c r="S164" s="860">
        <v>0</v>
      </c>
      <c r="T164" s="438"/>
      <c r="U164" s="638"/>
      <c r="V164" s="638"/>
      <c r="W164" s="535">
        <v>0</v>
      </c>
      <c r="X164" s="438"/>
      <c r="Y164" s="635"/>
      <c r="Z164" s="635"/>
      <c r="AA164" s="863">
        <v>0</v>
      </c>
      <c r="AB164" s="438"/>
      <c r="AC164" s="638"/>
      <c r="AD164" s="638"/>
      <c r="AE164" s="535">
        <v>0</v>
      </c>
      <c r="AF164" s="438"/>
      <c r="AG164" s="859"/>
      <c r="AH164" s="859"/>
      <c r="AI164" s="860">
        <v>0</v>
      </c>
      <c r="AK164" s="448">
        <f t="shared" ref="AK164:AK171" si="16">S164+W164+AA164+AE164+AI164</f>
        <v>0</v>
      </c>
    </row>
    <row r="165" spans="1:37" x14ac:dyDescent="0.2">
      <c r="B165" s="537" t="s">
        <v>26</v>
      </c>
      <c r="C165" s="1323"/>
      <c r="D165" s="1323"/>
      <c r="E165" s="1323"/>
      <c r="F165" s="1323"/>
      <c r="G165" s="1323"/>
      <c r="H165" s="1323"/>
      <c r="I165" s="1323"/>
      <c r="J165" s="1323"/>
      <c r="K165" s="1323"/>
      <c r="L165" s="1323"/>
      <c r="M165" s="1323"/>
      <c r="N165" s="1323"/>
      <c r="O165" s="1323"/>
      <c r="P165" s="547"/>
      <c r="Q165" s="859"/>
      <c r="R165" s="859"/>
      <c r="S165" s="860">
        <v>0</v>
      </c>
      <c r="T165" s="438"/>
      <c r="U165" s="638"/>
      <c r="V165" s="638"/>
      <c r="W165" s="535">
        <v>0</v>
      </c>
      <c r="X165" s="438"/>
      <c r="Y165" s="635"/>
      <c r="Z165" s="635"/>
      <c r="AA165" s="863">
        <v>0</v>
      </c>
      <c r="AB165" s="438"/>
      <c r="AC165" s="638"/>
      <c r="AD165" s="638"/>
      <c r="AE165" s="535">
        <v>0</v>
      </c>
      <c r="AF165" s="438"/>
      <c r="AG165" s="859"/>
      <c r="AH165" s="859"/>
      <c r="AI165" s="860">
        <v>0</v>
      </c>
      <c r="AK165" s="448">
        <f t="shared" si="16"/>
        <v>0</v>
      </c>
    </row>
    <row r="166" spans="1:37" x14ac:dyDescent="0.2">
      <c r="B166" s="537" t="s">
        <v>27</v>
      </c>
      <c r="C166" s="1323"/>
      <c r="D166" s="1323"/>
      <c r="E166" s="1323"/>
      <c r="F166" s="1323"/>
      <c r="G166" s="1323"/>
      <c r="H166" s="1323"/>
      <c r="I166" s="1323"/>
      <c r="J166" s="1323"/>
      <c r="K166" s="1323"/>
      <c r="L166" s="1323"/>
      <c r="M166" s="1323"/>
      <c r="N166" s="1323"/>
      <c r="O166" s="1323"/>
      <c r="P166" s="547"/>
      <c r="Q166" s="859"/>
      <c r="R166" s="859"/>
      <c r="S166" s="860">
        <v>0</v>
      </c>
      <c r="T166" s="438"/>
      <c r="U166" s="638"/>
      <c r="V166" s="638"/>
      <c r="W166" s="535">
        <v>0</v>
      </c>
      <c r="X166" s="438"/>
      <c r="Y166" s="635"/>
      <c r="Z166" s="635"/>
      <c r="AA166" s="863">
        <v>0</v>
      </c>
      <c r="AB166" s="438"/>
      <c r="AC166" s="638"/>
      <c r="AD166" s="638"/>
      <c r="AE166" s="535">
        <v>0</v>
      </c>
      <c r="AF166" s="438"/>
      <c r="AG166" s="859"/>
      <c r="AH166" s="859"/>
      <c r="AI166" s="860">
        <v>0</v>
      </c>
      <c r="AK166" s="448">
        <f t="shared" si="16"/>
        <v>0</v>
      </c>
    </row>
    <row r="167" spans="1:37" x14ac:dyDescent="0.2">
      <c r="B167" s="537" t="s">
        <v>28</v>
      </c>
      <c r="C167" s="1323"/>
      <c r="D167" s="1323"/>
      <c r="E167" s="1323"/>
      <c r="F167" s="1323"/>
      <c r="G167" s="1323"/>
      <c r="H167" s="1323"/>
      <c r="I167" s="1323"/>
      <c r="J167" s="1323"/>
      <c r="K167" s="1323"/>
      <c r="L167" s="1323"/>
      <c r="M167" s="1323"/>
      <c r="N167" s="1323"/>
      <c r="O167" s="1323"/>
      <c r="P167" s="547"/>
      <c r="Q167" s="859"/>
      <c r="R167" s="859"/>
      <c r="S167" s="860">
        <v>0</v>
      </c>
      <c r="T167" s="438"/>
      <c r="U167" s="638"/>
      <c r="V167" s="638"/>
      <c r="W167" s="535">
        <v>0</v>
      </c>
      <c r="X167" s="438"/>
      <c r="Y167" s="635"/>
      <c r="Z167" s="635"/>
      <c r="AA167" s="863">
        <v>0</v>
      </c>
      <c r="AB167" s="438"/>
      <c r="AC167" s="638"/>
      <c r="AD167" s="638"/>
      <c r="AE167" s="535">
        <v>0</v>
      </c>
      <c r="AF167" s="438"/>
      <c r="AG167" s="859"/>
      <c r="AH167" s="859"/>
      <c r="AI167" s="860">
        <v>0</v>
      </c>
      <c r="AK167" s="448">
        <f t="shared" si="16"/>
        <v>0</v>
      </c>
    </row>
    <row r="168" spans="1:37" x14ac:dyDescent="0.2">
      <c r="B168" s="537" t="s">
        <v>32</v>
      </c>
      <c r="C168" s="1323"/>
      <c r="D168" s="1323"/>
      <c r="E168" s="1323"/>
      <c r="F168" s="1323"/>
      <c r="G168" s="1323"/>
      <c r="H168" s="1323"/>
      <c r="I168" s="1323"/>
      <c r="J168" s="1323"/>
      <c r="K168" s="1323"/>
      <c r="L168" s="1323"/>
      <c r="M168" s="1323"/>
      <c r="N168" s="1323"/>
      <c r="O168" s="1323"/>
      <c r="P168" s="547"/>
      <c r="Q168" s="859"/>
      <c r="R168" s="859"/>
      <c r="S168" s="860">
        <v>0</v>
      </c>
      <c r="T168" s="438"/>
      <c r="U168" s="638"/>
      <c r="V168" s="638"/>
      <c r="W168" s="535">
        <v>0</v>
      </c>
      <c r="X168" s="438"/>
      <c r="Y168" s="635"/>
      <c r="Z168" s="635"/>
      <c r="AA168" s="863">
        <v>0</v>
      </c>
      <c r="AB168" s="438"/>
      <c r="AC168" s="638"/>
      <c r="AD168" s="638"/>
      <c r="AE168" s="535">
        <v>0</v>
      </c>
      <c r="AF168" s="438"/>
      <c r="AG168" s="859"/>
      <c r="AH168" s="859"/>
      <c r="AI168" s="860">
        <v>0</v>
      </c>
      <c r="AK168" s="448">
        <f t="shared" si="16"/>
        <v>0</v>
      </c>
    </row>
    <row r="169" spans="1:37" x14ac:dyDescent="0.2">
      <c r="B169" s="537" t="s">
        <v>33</v>
      </c>
      <c r="C169" s="1323"/>
      <c r="D169" s="1323"/>
      <c r="E169" s="1323"/>
      <c r="F169" s="1323"/>
      <c r="G169" s="1323"/>
      <c r="H169" s="1323"/>
      <c r="I169" s="1323"/>
      <c r="J169" s="1323"/>
      <c r="K169" s="1323"/>
      <c r="L169" s="1323"/>
      <c r="M169" s="1323"/>
      <c r="N169" s="1323"/>
      <c r="O169" s="1323"/>
      <c r="P169" s="547"/>
      <c r="Q169" s="859"/>
      <c r="R169" s="859"/>
      <c r="S169" s="860">
        <v>0</v>
      </c>
      <c r="T169" s="438"/>
      <c r="U169" s="638"/>
      <c r="V169" s="638"/>
      <c r="W169" s="535">
        <v>0</v>
      </c>
      <c r="X169" s="438"/>
      <c r="Y169" s="635"/>
      <c r="Z169" s="635"/>
      <c r="AA169" s="863">
        <v>0</v>
      </c>
      <c r="AB169" s="438"/>
      <c r="AC169" s="638"/>
      <c r="AD169" s="638"/>
      <c r="AE169" s="535">
        <v>0</v>
      </c>
      <c r="AF169" s="438"/>
      <c r="AG169" s="859"/>
      <c r="AH169" s="859"/>
      <c r="AI169" s="860">
        <v>0</v>
      </c>
      <c r="AK169" s="448">
        <f t="shared" si="16"/>
        <v>0</v>
      </c>
    </row>
    <row r="170" spans="1:37" ht="5.25" customHeight="1" x14ac:dyDescent="0.2">
      <c r="B170" s="537"/>
      <c r="C170" s="537"/>
      <c r="D170" s="547"/>
      <c r="E170" s="547"/>
      <c r="F170" s="547"/>
      <c r="G170" s="547"/>
      <c r="H170" s="547"/>
      <c r="I170" s="547"/>
      <c r="J170" s="547"/>
      <c r="K170" s="547"/>
      <c r="L170" s="547"/>
      <c r="M170" s="547"/>
      <c r="N170" s="547"/>
      <c r="O170" s="547"/>
      <c r="P170" s="547"/>
      <c r="S170" s="438"/>
      <c r="T170" s="438"/>
      <c r="W170" s="438"/>
      <c r="X170" s="438"/>
      <c r="AA170" s="438"/>
      <c r="AB170" s="438"/>
      <c r="AE170" s="438"/>
      <c r="AF170" s="438"/>
      <c r="AI170" s="438"/>
      <c r="AK170" s="438"/>
    </row>
    <row r="171" spans="1:37" x14ac:dyDescent="0.2">
      <c r="B171" s="450"/>
      <c r="C171" s="1151" t="s">
        <v>69</v>
      </c>
      <c r="D171" s="1152"/>
      <c r="E171" s="1152"/>
      <c r="F171" s="1152"/>
      <c r="G171" s="1152"/>
      <c r="H171" s="1152"/>
      <c r="I171" s="1152"/>
      <c r="J171" s="1152"/>
      <c r="K171" s="1152"/>
      <c r="L171" s="1152"/>
      <c r="M171" s="1152"/>
      <c r="N171" s="1152"/>
      <c r="O171" s="1152"/>
      <c r="P171" s="1152"/>
      <c r="Q171" s="643"/>
      <c r="R171" s="644" t="s">
        <v>46</v>
      </c>
      <c r="S171" s="645">
        <f>SUM(S164:S169)</f>
        <v>0</v>
      </c>
      <c r="T171" s="645"/>
      <c r="U171" s="643"/>
      <c r="V171" s="644" t="s">
        <v>47</v>
      </c>
      <c r="W171" s="645">
        <f>SUM(W164:W169)</f>
        <v>0</v>
      </c>
      <c r="X171" s="645"/>
      <c r="Y171" s="643"/>
      <c r="Z171" s="644" t="s">
        <v>48</v>
      </c>
      <c r="AA171" s="645">
        <f>SUM(AA164:AA169)</f>
        <v>0</v>
      </c>
      <c r="AB171" s="645"/>
      <c r="AC171" s="643"/>
      <c r="AD171" s="644" t="s">
        <v>49</v>
      </c>
      <c r="AE171" s="645">
        <f>SUM(AE164:AE169)</f>
        <v>0</v>
      </c>
      <c r="AF171" s="645"/>
      <c r="AG171" s="643"/>
      <c r="AH171" s="644" t="s">
        <v>50</v>
      </c>
      <c r="AI171" s="645">
        <f>SUM(AI164:AI169)</f>
        <v>0</v>
      </c>
      <c r="AJ171" s="643"/>
      <c r="AK171" s="646">
        <f t="shared" si="16"/>
        <v>0</v>
      </c>
    </row>
    <row r="172" spans="1:37" ht="4.5" customHeight="1" x14ac:dyDescent="0.2">
      <c r="B172" s="537"/>
      <c r="C172" s="434"/>
      <c r="D172" s="547"/>
      <c r="E172" s="547"/>
      <c r="F172" s="547"/>
      <c r="G172" s="547"/>
      <c r="H172" s="547"/>
      <c r="I172" s="547"/>
      <c r="J172" s="547"/>
      <c r="K172" s="547"/>
      <c r="L172" s="547"/>
      <c r="M172" s="547"/>
      <c r="N172" s="547"/>
      <c r="O172" s="547"/>
      <c r="P172" s="547"/>
      <c r="S172" s="438"/>
      <c r="T172" s="438"/>
      <c r="W172" s="438"/>
      <c r="X172" s="438"/>
      <c r="AA172" s="438"/>
      <c r="AB172" s="438"/>
      <c r="AE172" s="438"/>
      <c r="AF172" s="438"/>
      <c r="AI172" s="438"/>
      <c r="AK172" s="438"/>
    </row>
    <row r="173" spans="1:37" x14ac:dyDescent="0.2">
      <c r="B173" s="537" t="s">
        <v>70</v>
      </c>
      <c r="C173" s="642" t="s">
        <v>71</v>
      </c>
      <c r="D173" s="537" t="s">
        <v>24</v>
      </c>
      <c r="E173" s="403"/>
      <c r="F173" s="1164"/>
      <c r="G173" s="1164"/>
      <c r="H173" s="1164"/>
      <c r="I173" s="1164"/>
      <c r="J173" s="1164"/>
      <c r="K173" s="1164"/>
      <c r="L173" s="1164"/>
      <c r="M173" s="1164"/>
      <c r="N173" s="1164"/>
      <c r="O173" s="1164"/>
      <c r="P173" s="403"/>
      <c r="Q173" s="859"/>
      <c r="R173" s="859"/>
      <c r="S173" s="911">
        <v>0</v>
      </c>
      <c r="T173" s="649"/>
      <c r="U173" s="530"/>
      <c r="V173" s="530"/>
      <c r="W173" s="912">
        <v>0</v>
      </c>
      <c r="X173" s="649"/>
      <c r="Y173" s="913"/>
      <c r="Z173" s="913"/>
      <c r="AA173" s="914">
        <v>0</v>
      </c>
      <c r="AB173" s="649"/>
      <c r="AC173" s="530"/>
      <c r="AD173" s="530"/>
      <c r="AE173" s="912">
        <v>0</v>
      </c>
      <c r="AF173" s="649"/>
      <c r="AG173" s="915"/>
      <c r="AH173" s="915"/>
      <c r="AI173" s="911">
        <v>0</v>
      </c>
      <c r="AK173" s="655">
        <f>S173+W173+AA173+AE173+AI173</f>
        <v>0</v>
      </c>
    </row>
    <row r="174" spans="1:37" x14ac:dyDescent="0.2">
      <c r="B174" s="537"/>
      <c r="C174" s="642"/>
      <c r="D174" s="537" t="s">
        <v>26</v>
      </c>
      <c r="E174" s="547"/>
      <c r="F174" s="1164"/>
      <c r="G174" s="1164"/>
      <c r="H174" s="1164"/>
      <c r="I174" s="1164"/>
      <c r="J174" s="1164"/>
      <c r="K174" s="1164"/>
      <c r="L174" s="1164"/>
      <c r="M174" s="1164"/>
      <c r="N174" s="1164"/>
      <c r="O174" s="1164"/>
      <c r="P174" s="547"/>
      <c r="Q174" s="859"/>
      <c r="R174" s="859"/>
      <c r="S174" s="911">
        <v>0</v>
      </c>
      <c r="T174" s="649"/>
      <c r="U174" s="530"/>
      <c r="V174" s="530"/>
      <c r="W174" s="912">
        <v>0</v>
      </c>
      <c r="X174" s="649"/>
      <c r="Y174" s="913"/>
      <c r="Z174" s="913"/>
      <c r="AA174" s="914">
        <v>0</v>
      </c>
      <c r="AB174" s="649"/>
      <c r="AC174" s="530"/>
      <c r="AD174" s="530"/>
      <c r="AE174" s="912">
        <v>0</v>
      </c>
      <c r="AF174" s="649"/>
      <c r="AG174" s="915"/>
      <c r="AH174" s="915"/>
      <c r="AI174" s="911">
        <v>0</v>
      </c>
      <c r="AK174" s="655">
        <f>S174+W174+AA174+AE174+AI174</f>
        <v>0</v>
      </c>
    </row>
    <row r="175" spans="1:37" ht="4.5" customHeight="1" x14ac:dyDescent="0.2">
      <c r="B175" s="537"/>
      <c r="C175" s="642"/>
      <c r="D175" s="547"/>
      <c r="E175" s="547"/>
      <c r="F175" s="547"/>
      <c r="G175" s="547"/>
      <c r="H175" s="547"/>
      <c r="I175" s="547"/>
      <c r="J175" s="547"/>
      <c r="K175" s="547"/>
      <c r="L175" s="547"/>
      <c r="M175" s="547"/>
      <c r="N175" s="547"/>
      <c r="O175" s="547"/>
      <c r="P175" s="547"/>
      <c r="S175" s="649"/>
      <c r="T175" s="649"/>
      <c r="U175" s="416"/>
      <c r="V175" s="416"/>
      <c r="W175" s="649"/>
      <c r="X175" s="649"/>
      <c r="Y175" s="416"/>
      <c r="Z175" s="416"/>
      <c r="AA175" s="649"/>
      <c r="AB175" s="649"/>
      <c r="AC175" s="416"/>
      <c r="AD175" s="416"/>
      <c r="AE175" s="649"/>
      <c r="AF175" s="649"/>
      <c r="AG175" s="416"/>
      <c r="AH175" s="416"/>
      <c r="AI175" s="649"/>
      <c r="AK175" s="649"/>
    </row>
    <row r="176" spans="1:37" x14ac:dyDescent="0.2">
      <c r="B176" s="450"/>
      <c r="C176" s="1151" t="s">
        <v>110</v>
      </c>
      <c r="D176" s="1152"/>
      <c r="E176" s="1152"/>
      <c r="F176" s="1152"/>
      <c r="G176" s="1152"/>
      <c r="H176" s="1152"/>
      <c r="I176" s="1152"/>
      <c r="J176" s="1152"/>
      <c r="K176" s="1152"/>
      <c r="L176" s="1152"/>
      <c r="M176" s="1152"/>
      <c r="N176" s="1152"/>
      <c r="O176" s="1152"/>
      <c r="P176" s="1152"/>
      <c r="Q176" s="643"/>
      <c r="R176" s="644" t="s">
        <v>46</v>
      </c>
      <c r="S176" s="645">
        <f>SUM(S173:S174)</f>
        <v>0</v>
      </c>
      <c r="T176" s="645"/>
      <c r="U176" s="643"/>
      <c r="V176" s="644" t="s">
        <v>47</v>
      </c>
      <c r="W176" s="645">
        <f>SUM(W173:W174)</f>
        <v>0</v>
      </c>
      <c r="X176" s="645"/>
      <c r="Y176" s="643"/>
      <c r="Z176" s="644" t="s">
        <v>48</v>
      </c>
      <c r="AA176" s="645">
        <f>SUM(AA173:AA174)</f>
        <v>0</v>
      </c>
      <c r="AB176" s="645"/>
      <c r="AC176" s="643"/>
      <c r="AD176" s="644" t="s">
        <v>49</v>
      </c>
      <c r="AE176" s="645">
        <f>SUM(AE173:AE174)</f>
        <v>0</v>
      </c>
      <c r="AF176" s="645"/>
      <c r="AG176" s="643"/>
      <c r="AH176" s="644" t="s">
        <v>50</v>
      </c>
      <c r="AI176" s="645">
        <f>SUM(AI173:AI174)</f>
        <v>0</v>
      </c>
      <c r="AJ176" s="643"/>
      <c r="AK176" s="646">
        <f>S176+W176+AA176+AE176+AI176</f>
        <v>0</v>
      </c>
    </row>
    <row r="177" spans="2:37" ht="7.5" customHeight="1" x14ac:dyDescent="0.2">
      <c r="B177" s="450"/>
      <c r="C177" s="672"/>
      <c r="D177" s="672"/>
      <c r="E177" s="672"/>
      <c r="F177" s="672"/>
      <c r="G177" s="672"/>
      <c r="H177" s="672"/>
      <c r="I177" s="672"/>
      <c r="J177" s="672"/>
      <c r="K177" s="672"/>
      <c r="L177" s="672"/>
      <c r="M177" s="672"/>
      <c r="N177" s="672"/>
      <c r="O177" s="672"/>
      <c r="P177" s="672"/>
      <c r="Q177" s="450"/>
      <c r="R177" s="670"/>
      <c r="S177" s="552"/>
      <c r="T177" s="552"/>
      <c r="U177" s="450"/>
      <c r="V177" s="670"/>
      <c r="W177" s="552"/>
      <c r="X177" s="552"/>
      <c r="Y177" s="450"/>
      <c r="Z177" s="670"/>
      <c r="AA177" s="552"/>
      <c r="AB177" s="552"/>
      <c r="AC177" s="450"/>
      <c r="AD177" s="670"/>
      <c r="AE177" s="552"/>
      <c r="AF177" s="552"/>
      <c r="AG177" s="450"/>
      <c r="AH177" s="670"/>
      <c r="AI177" s="552"/>
      <c r="AJ177" s="450"/>
      <c r="AK177" s="552"/>
    </row>
    <row r="178" spans="2:37" ht="17.25" customHeight="1" x14ac:dyDescent="0.2">
      <c r="B178" s="657" t="s">
        <v>73</v>
      </c>
      <c r="C178" s="1280" t="s">
        <v>625</v>
      </c>
      <c r="D178" s="1160"/>
      <c r="E178" s="1160"/>
      <c r="F178" s="1160"/>
      <c r="G178" s="1160"/>
      <c r="H178" s="1160"/>
      <c r="I178" s="1160"/>
      <c r="J178" s="1160"/>
      <c r="K178" s="1160"/>
      <c r="L178" s="1160"/>
      <c r="M178" s="1160"/>
      <c r="N178" s="1160"/>
      <c r="O178" s="1160"/>
      <c r="P178" s="547"/>
      <c r="S178" s="438"/>
      <c r="T178" s="438"/>
      <c r="W178" s="438"/>
      <c r="X178" s="438"/>
      <c r="AA178" s="438"/>
      <c r="AB178" s="438"/>
      <c r="AE178" s="438"/>
      <c r="AF178" s="438"/>
      <c r="AI178" s="438"/>
      <c r="AK178" s="438"/>
    </row>
    <row r="179" spans="2:37" s="416" customFormat="1" ht="15.75" customHeight="1" x14ac:dyDescent="0.2">
      <c r="B179" s="537" t="s">
        <v>24</v>
      </c>
      <c r="C179" s="1159"/>
      <c r="D179" s="1159"/>
      <c r="E179" s="1159"/>
      <c r="F179" s="1159"/>
      <c r="G179" s="1159"/>
      <c r="H179" s="1159"/>
      <c r="I179" s="1159"/>
      <c r="J179" s="1159"/>
      <c r="K179" s="1159"/>
      <c r="L179" s="1159"/>
      <c r="M179" s="1159"/>
      <c r="N179" s="1159"/>
      <c r="O179" s="1159"/>
      <c r="P179" s="659"/>
      <c r="Q179" s="915"/>
      <c r="R179" s="915"/>
      <c r="S179" s="911">
        <v>0</v>
      </c>
      <c r="T179" s="649"/>
      <c r="U179" s="530"/>
      <c r="V179" s="530"/>
      <c r="W179" s="912">
        <v>0</v>
      </c>
      <c r="X179" s="649"/>
      <c r="Y179" s="913"/>
      <c r="Z179" s="913"/>
      <c r="AA179" s="914">
        <v>0</v>
      </c>
      <c r="AB179" s="649"/>
      <c r="AC179" s="530"/>
      <c r="AD179" s="530"/>
      <c r="AE179" s="912">
        <v>0</v>
      </c>
      <c r="AF179" s="649"/>
      <c r="AG179" s="915"/>
      <c r="AH179" s="915"/>
      <c r="AI179" s="911">
        <v>0</v>
      </c>
      <c r="AK179" s="655">
        <f t="shared" ref="AK179:AK185" si="17">S179+W179+AA179+AE179+AI179</f>
        <v>0</v>
      </c>
    </row>
    <row r="180" spans="2:37" s="416" customFormat="1" ht="15" customHeight="1" x14ac:dyDescent="0.2">
      <c r="B180" s="537" t="s">
        <v>26</v>
      </c>
      <c r="C180" s="1159"/>
      <c r="D180" s="1159"/>
      <c r="E180" s="1159"/>
      <c r="F180" s="1159"/>
      <c r="G180" s="1159"/>
      <c r="H180" s="1159"/>
      <c r="I180" s="1159"/>
      <c r="J180" s="1159"/>
      <c r="K180" s="1159"/>
      <c r="L180" s="1159"/>
      <c r="M180" s="1159"/>
      <c r="N180" s="1159"/>
      <c r="O180" s="1159"/>
      <c r="P180" s="659"/>
      <c r="Q180" s="859"/>
      <c r="R180" s="859"/>
      <c r="S180" s="860">
        <v>0</v>
      </c>
      <c r="T180" s="438"/>
      <c r="U180" s="638"/>
      <c r="V180" s="638"/>
      <c r="W180" s="535">
        <v>0</v>
      </c>
      <c r="X180" s="438"/>
      <c r="Y180" s="635"/>
      <c r="Z180" s="635"/>
      <c r="AA180" s="863">
        <v>0</v>
      </c>
      <c r="AB180" s="438"/>
      <c r="AC180" s="638"/>
      <c r="AD180" s="638"/>
      <c r="AE180" s="535">
        <v>0</v>
      </c>
      <c r="AF180" s="438"/>
      <c r="AG180" s="859"/>
      <c r="AH180" s="859"/>
      <c r="AI180" s="860">
        <v>0</v>
      </c>
      <c r="AJ180" s="396"/>
      <c r="AK180" s="448">
        <f t="shared" si="17"/>
        <v>0</v>
      </c>
    </row>
    <row r="181" spans="2:37" s="416" customFormat="1" ht="15.75" customHeight="1" x14ac:dyDescent="0.2">
      <c r="B181" s="537" t="s">
        <v>27</v>
      </c>
      <c r="C181" s="1159"/>
      <c r="D181" s="1159"/>
      <c r="E181" s="1159"/>
      <c r="F181" s="1159"/>
      <c r="G181" s="1159"/>
      <c r="H181" s="1159"/>
      <c r="I181" s="1159"/>
      <c r="J181" s="1159"/>
      <c r="K181" s="1159"/>
      <c r="L181" s="1159"/>
      <c r="M181" s="1159"/>
      <c r="N181" s="1159"/>
      <c r="O181" s="1159"/>
      <c r="P181" s="659"/>
      <c r="Q181" s="859"/>
      <c r="R181" s="859"/>
      <c r="S181" s="860">
        <v>0</v>
      </c>
      <c r="T181" s="438"/>
      <c r="U181" s="638"/>
      <c r="V181" s="638"/>
      <c r="W181" s="535">
        <v>0</v>
      </c>
      <c r="X181" s="438"/>
      <c r="Y181" s="635"/>
      <c r="Z181" s="635"/>
      <c r="AA181" s="863">
        <v>0</v>
      </c>
      <c r="AB181" s="438"/>
      <c r="AC181" s="638"/>
      <c r="AD181" s="638"/>
      <c r="AE181" s="535">
        <v>0</v>
      </c>
      <c r="AF181" s="438"/>
      <c r="AG181" s="859"/>
      <c r="AH181" s="859"/>
      <c r="AI181" s="860">
        <v>0</v>
      </c>
      <c r="AJ181" s="396"/>
      <c r="AK181" s="448">
        <f t="shared" si="17"/>
        <v>0</v>
      </c>
    </row>
    <row r="182" spans="2:37" s="416" customFormat="1" ht="15.75" hidden="1" customHeight="1" x14ac:dyDescent="0.2">
      <c r="B182" s="660"/>
      <c r="C182" s="661"/>
      <c r="D182" s="662" t="s">
        <v>74</v>
      </c>
      <c r="E182" s="659"/>
      <c r="F182" s="1281"/>
      <c r="G182" s="1281"/>
      <c r="H182" s="1281"/>
      <c r="I182" s="1281"/>
      <c r="J182" s="1281"/>
      <c r="K182" s="1281"/>
      <c r="L182" s="1281"/>
      <c r="M182" s="1281"/>
      <c r="N182" s="1281"/>
      <c r="O182" s="1281"/>
      <c r="P182" s="659"/>
      <c r="Q182" s="916"/>
      <c r="R182" s="916"/>
      <c r="S182" s="917">
        <v>0</v>
      </c>
      <c r="T182" s="438"/>
      <c r="U182" s="918"/>
      <c r="V182" s="918"/>
      <c r="W182" s="919">
        <v>0</v>
      </c>
      <c r="X182" s="438"/>
      <c r="Y182" s="638"/>
      <c r="Z182" s="638"/>
      <c r="AA182" s="535">
        <v>0</v>
      </c>
      <c r="AB182" s="438"/>
      <c r="AC182" s="720"/>
      <c r="AD182" s="720"/>
      <c r="AE182" s="920">
        <v>0</v>
      </c>
      <c r="AF182" s="438"/>
      <c r="AG182" s="722"/>
      <c r="AH182" s="722"/>
      <c r="AI182" s="921">
        <v>0</v>
      </c>
      <c r="AJ182" s="396"/>
      <c r="AK182" s="448">
        <f t="shared" si="17"/>
        <v>0</v>
      </c>
    </row>
    <row r="183" spans="2:37" s="416" customFormat="1" ht="15.75" hidden="1" customHeight="1" x14ac:dyDescent="0.2">
      <c r="B183" s="660"/>
      <c r="C183" s="661"/>
      <c r="D183" s="662" t="s">
        <v>75</v>
      </c>
      <c r="E183" s="659"/>
      <c r="F183" s="1281"/>
      <c r="G183" s="1281"/>
      <c r="H183" s="1281"/>
      <c r="I183" s="1281"/>
      <c r="J183" s="1281"/>
      <c r="K183" s="1281"/>
      <c r="L183" s="1281"/>
      <c r="M183" s="1281"/>
      <c r="N183" s="1281"/>
      <c r="O183" s="1281"/>
      <c r="P183" s="659"/>
      <c r="Q183" s="916"/>
      <c r="R183" s="916"/>
      <c r="S183" s="917">
        <v>0</v>
      </c>
      <c r="T183" s="438"/>
      <c r="U183" s="918"/>
      <c r="V183" s="918"/>
      <c r="W183" s="919">
        <v>0</v>
      </c>
      <c r="X183" s="438"/>
      <c r="Y183" s="638"/>
      <c r="Z183" s="638"/>
      <c r="AA183" s="535">
        <v>0</v>
      </c>
      <c r="AB183" s="438"/>
      <c r="AC183" s="720"/>
      <c r="AD183" s="720"/>
      <c r="AE183" s="920">
        <v>0</v>
      </c>
      <c r="AF183" s="438"/>
      <c r="AG183" s="722"/>
      <c r="AH183" s="722"/>
      <c r="AI183" s="921">
        <v>0</v>
      </c>
      <c r="AJ183" s="396"/>
      <c r="AK183" s="448">
        <f t="shared" si="17"/>
        <v>0</v>
      </c>
    </row>
    <row r="184" spans="2:37" s="416" customFormat="1" ht="5.25" customHeight="1" x14ac:dyDescent="0.2">
      <c r="B184" s="660"/>
      <c r="C184" s="661"/>
      <c r="D184" s="662"/>
      <c r="E184" s="659"/>
      <c r="F184" s="663"/>
      <c r="G184" s="663"/>
      <c r="H184" s="663"/>
      <c r="I184" s="663"/>
      <c r="J184" s="663"/>
      <c r="K184" s="663"/>
      <c r="L184" s="663"/>
      <c r="M184" s="663"/>
      <c r="N184" s="663"/>
      <c r="O184" s="663"/>
      <c r="P184" s="659"/>
      <c r="Q184" s="396"/>
      <c r="R184" s="396"/>
      <c r="S184" s="438"/>
      <c r="T184" s="438"/>
      <c r="U184" s="396"/>
      <c r="V184" s="396"/>
      <c r="W184" s="438"/>
      <c r="X184" s="438"/>
      <c r="Y184" s="396"/>
      <c r="Z184" s="396"/>
      <c r="AA184" s="438"/>
      <c r="AB184" s="438"/>
      <c r="AC184" s="396"/>
      <c r="AD184" s="396"/>
      <c r="AE184" s="438"/>
      <c r="AF184" s="438"/>
      <c r="AG184" s="396"/>
      <c r="AH184" s="396"/>
      <c r="AI184" s="438"/>
      <c r="AJ184" s="396"/>
      <c r="AK184" s="438"/>
    </row>
    <row r="185" spans="2:37" x14ac:dyDescent="0.2">
      <c r="B185" s="450"/>
      <c r="C185" s="1151" t="s">
        <v>111</v>
      </c>
      <c r="D185" s="1152"/>
      <c r="E185" s="1152"/>
      <c r="F185" s="1152"/>
      <c r="G185" s="1152"/>
      <c r="H185" s="1152"/>
      <c r="I185" s="1152"/>
      <c r="J185" s="1152"/>
      <c r="K185" s="1152"/>
      <c r="L185" s="1152"/>
      <c r="M185" s="1152"/>
      <c r="N185" s="1152"/>
      <c r="O185" s="1152"/>
      <c r="P185" s="1152"/>
      <c r="Q185" s="643"/>
      <c r="R185" s="644" t="s">
        <v>46</v>
      </c>
      <c r="S185" s="645">
        <f>SUM(S179:S181)</f>
        <v>0</v>
      </c>
      <c r="T185" s="645"/>
      <c r="U185" s="643"/>
      <c r="V185" s="644" t="s">
        <v>47</v>
      </c>
      <c r="W185" s="645">
        <f>SUM(W179:W183)</f>
        <v>0</v>
      </c>
      <c r="X185" s="645"/>
      <c r="Y185" s="643"/>
      <c r="Z185" s="644" t="s">
        <v>48</v>
      </c>
      <c r="AA185" s="645">
        <f>SUM(AA179:AA183)</f>
        <v>0</v>
      </c>
      <c r="AB185" s="645"/>
      <c r="AC185" s="643"/>
      <c r="AD185" s="644" t="s">
        <v>49</v>
      </c>
      <c r="AE185" s="645">
        <f>SUM(AE179:AE183)</f>
        <v>0</v>
      </c>
      <c r="AF185" s="645"/>
      <c r="AG185" s="643"/>
      <c r="AH185" s="644" t="s">
        <v>50</v>
      </c>
      <c r="AI185" s="645">
        <f>SUM(AI179:AI183)</f>
        <v>0</v>
      </c>
      <c r="AJ185" s="643"/>
      <c r="AK185" s="646">
        <f t="shared" si="17"/>
        <v>0</v>
      </c>
    </row>
    <row r="186" spans="2:37" s="416" customFormat="1" ht="17.25" customHeight="1" x14ac:dyDescent="0.2">
      <c r="B186" s="660"/>
      <c r="C186" s="661"/>
      <c r="D186" s="663"/>
      <c r="E186" s="663"/>
      <c r="F186" s="1219" t="s">
        <v>77</v>
      </c>
      <c r="G186" s="1219"/>
      <c r="H186" s="1219"/>
      <c r="I186" s="1219"/>
      <c r="J186" s="1219"/>
      <c r="K186" s="1219"/>
      <c r="L186" s="1219"/>
      <c r="M186" s="1219"/>
      <c r="N186" s="1219"/>
      <c r="O186" s="1219"/>
      <c r="P186" s="663"/>
      <c r="S186" s="649"/>
      <c r="T186" s="649"/>
      <c r="W186" s="649"/>
      <c r="X186" s="649"/>
      <c r="AA186" s="649"/>
      <c r="AB186" s="649"/>
      <c r="AE186" s="649"/>
      <c r="AF186" s="649"/>
      <c r="AI186" s="649"/>
      <c r="AK186" s="649"/>
    </row>
    <row r="187" spans="2:37" ht="12.75" customHeight="1" x14ac:dyDescent="0.2">
      <c r="B187" s="537" t="s">
        <v>78</v>
      </c>
      <c r="C187" s="642" t="s">
        <v>605</v>
      </c>
      <c r="D187" s="537" t="s">
        <v>24</v>
      </c>
      <c r="E187" s="403"/>
      <c r="F187" s="1164"/>
      <c r="G187" s="1164"/>
      <c r="H187" s="1164"/>
      <c r="I187" s="1164"/>
      <c r="J187" s="1164"/>
      <c r="K187" s="1164"/>
      <c r="L187" s="1164"/>
      <c r="M187" s="1164"/>
      <c r="N187" s="1164"/>
      <c r="O187" s="1164"/>
      <c r="P187" s="642"/>
      <c r="Q187" s="859"/>
      <c r="R187" s="859"/>
      <c r="S187" s="860">
        <v>0</v>
      </c>
      <c r="T187" s="438"/>
      <c r="U187" s="638"/>
      <c r="V187" s="638"/>
      <c r="W187" s="535">
        <v>0</v>
      </c>
      <c r="X187" s="438"/>
      <c r="Y187" s="635"/>
      <c r="Z187" s="635"/>
      <c r="AA187" s="863">
        <v>0</v>
      </c>
      <c r="AB187" s="438"/>
      <c r="AC187" s="638"/>
      <c r="AD187" s="638"/>
      <c r="AE187" s="535">
        <v>0</v>
      </c>
      <c r="AF187" s="438"/>
      <c r="AG187" s="859"/>
      <c r="AH187" s="859"/>
      <c r="AI187" s="860">
        <v>0</v>
      </c>
      <c r="AK187" s="448">
        <f>S187+W187+AA187+AE187+AI187</f>
        <v>0</v>
      </c>
    </row>
    <row r="188" spans="2:37" ht="12.75" customHeight="1" x14ac:dyDescent="0.2">
      <c r="B188" s="537"/>
      <c r="C188" s="642"/>
      <c r="D188" s="537" t="s">
        <v>26</v>
      </c>
      <c r="E188" s="547"/>
      <c r="F188" s="1164"/>
      <c r="G188" s="1164"/>
      <c r="H188" s="1164"/>
      <c r="I188" s="1164"/>
      <c r="J188" s="1164"/>
      <c r="K188" s="1164"/>
      <c r="L188" s="1164"/>
      <c r="M188" s="1164"/>
      <c r="N188" s="1164"/>
      <c r="O188" s="1164"/>
      <c r="P188" s="642"/>
      <c r="Q188" s="859"/>
      <c r="R188" s="859"/>
      <c r="S188" s="860">
        <v>0</v>
      </c>
      <c r="T188" s="438"/>
      <c r="U188" s="638"/>
      <c r="V188" s="638"/>
      <c r="W188" s="535">
        <v>0</v>
      </c>
      <c r="X188" s="438"/>
      <c r="Y188" s="635"/>
      <c r="Z188" s="635"/>
      <c r="AA188" s="863">
        <v>0</v>
      </c>
      <c r="AB188" s="438"/>
      <c r="AC188" s="638"/>
      <c r="AD188" s="638"/>
      <c r="AE188" s="535">
        <v>0</v>
      </c>
      <c r="AF188" s="438"/>
      <c r="AG188" s="859"/>
      <c r="AH188" s="859"/>
      <c r="AI188" s="860">
        <v>0</v>
      </c>
      <c r="AK188" s="448">
        <f>S188+W188+AA188+AE188+AI188</f>
        <v>0</v>
      </c>
    </row>
    <row r="189" spans="2:37" ht="6" customHeight="1" x14ac:dyDescent="0.2">
      <c r="B189" s="537"/>
      <c r="C189" s="642"/>
      <c r="D189" s="537"/>
      <c r="E189" s="547"/>
      <c r="F189" s="547"/>
      <c r="G189" s="547"/>
      <c r="H189" s="547"/>
      <c r="I189" s="547"/>
      <c r="J189" s="547"/>
      <c r="K189" s="547"/>
      <c r="L189" s="547"/>
      <c r="M189" s="547"/>
      <c r="N189" s="547"/>
      <c r="O189" s="547"/>
      <c r="P189" s="642"/>
      <c r="S189" s="552"/>
      <c r="T189" s="552"/>
      <c r="U189" s="450"/>
      <c r="V189" s="450"/>
      <c r="W189" s="552"/>
      <c r="X189" s="552"/>
      <c r="Y189" s="450"/>
      <c r="Z189" s="450"/>
      <c r="AA189" s="552"/>
      <c r="AB189" s="552"/>
      <c r="AC189" s="450"/>
      <c r="AD189" s="450"/>
      <c r="AE189" s="552"/>
      <c r="AF189" s="552"/>
      <c r="AG189" s="450"/>
      <c r="AH189" s="450"/>
      <c r="AI189" s="552"/>
      <c r="AJ189" s="450"/>
      <c r="AK189" s="552"/>
    </row>
    <row r="190" spans="2:37" x14ac:dyDescent="0.2">
      <c r="B190" s="450"/>
      <c r="C190" s="1151" t="s">
        <v>79</v>
      </c>
      <c r="D190" s="1152"/>
      <c r="E190" s="1152"/>
      <c r="F190" s="1152"/>
      <c r="G190" s="1152"/>
      <c r="H190" s="1152"/>
      <c r="I190" s="1152"/>
      <c r="J190" s="1152"/>
      <c r="K190" s="1152"/>
      <c r="L190" s="1152"/>
      <c r="M190" s="1152"/>
      <c r="N190" s="1152"/>
      <c r="O190" s="1152"/>
      <c r="P190" s="1152"/>
      <c r="Q190" s="643"/>
      <c r="R190" s="644" t="s">
        <v>46</v>
      </c>
      <c r="S190" s="645">
        <f>SUM(S187:S188)</f>
        <v>0</v>
      </c>
      <c r="T190" s="645"/>
      <c r="U190" s="643"/>
      <c r="V190" s="644" t="s">
        <v>47</v>
      </c>
      <c r="W190" s="645">
        <f>SUM(W187:W188)</f>
        <v>0</v>
      </c>
      <c r="X190" s="645"/>
      <c r="Y190" s="643"/>
      <c r="Z190" s="644" t="s">
        <v>48</v>
      </c>
      <c r="AA190" s="645">
        <f>SUM(AA187:AA188)</f>
        <v>0</v>
      </c>
      <c r="AB190" s="645"/>
      <c r="AC190" s="643"/>
      <c r="AD190" s="644" t="s">
        <v>49</v>
      </c>
      <c r="AE190" s="645">
        <f>SUM(AE187:AE188)</f>
        <v>0</v>
      </c>
      <c r="AF190" s="645"/>
      <c r="AG190" s="643"/>
      <c r="AH190" s="644" t="s">
        <v>50</v>
      </c>
      <c r="AI190" s="645">
        <f>SUM(AI187:AI188)</f>
        <v>0</v>
      </c>
      <c r="AJ190" s="643"/>
      <c r="AK190" s="646">
        <f>S190+W190+AA190+AE190+AI190</f>
        <v>0</v>
      </c>
    </row>
    <row r="191" spans="2:37" ht="6.75" customHeight="1" x14ac:dyDescent="0.2">
      <c r="B191" s="537"/>
      <c r="C191" s="662"/>
      <c r="D191" s="1164"/>
      <c r="E191" s="1164"/>
      <c r="F191" s="1164"/>
      <c r="G191" s="1164"/>
      <c r="H191" s="1164"/>
      <c r="I191" s="1164"/>
      <c r="J191" s="1164"/>
      <c r="K191" s="1164"/>
      <c r="L191" s="1164"/>
      <c r="M191" s="1164"/>
      <c r="N191" s="1164"/>
      <c r="O191" s="1164"/>
      <c r="P191" s="547"/>
    </row>
    <row r="192" spans="2:37" ht="13.5" customHeight="1" x14ac:dyDescent="0.2">
      <c r="B192" s="537" t="s">
        <v>80</v>
      </c>
      <c r="C192" s="1280" t="s">
        <v>626</v>
      </c>
      <c r="D192" s="1160"/>
      <c r="E192" s="1160"/>
      <c r="F192" s="1160"/>
      <c r="G192" s="1160"/>
      <c r="H192" s="1160"/>
      <c r="I192" s="1160"/>
      <c r="J192" s="1160"/>
      <c r="K192" s="1160"/>
      <c r="L192" s="1160"/>
      <c r="M192" s="1160"/>
      <c r="N192" s="1160"/>
      <c r="O192" s="1160"/>
      <c r="P192" s="1160"/>
      <c r="Q192" s="1160"/>
      <c r="R192" s="1160"/>
      <c r="S192" s="1160"/>
    </row>
    <row r="193" spans="1:40" ht="6" customHeight="1" x14ac:dyDescent="0.2">
      <c r="A193" s="588"/>
      <c r="B193" s="588"/>
      <c r="C193" s="922"/>
      <c r="D193" s="662"/>
      <c r="E193" s="403"/>
      <c r="F193" s="547"/>
      <c r="G193" s="547"/>
      <c r="H193" s="547"/>
      <c r="I193" s="547"/>
      <c r="J193" s="547"/>
      <c r="K193" s="547"/>
      <c r="L193" s="547"/>
      <c r="M193" s="547"/>
      <c r="N193" s="547"/>
      <c r="O193" s="547"/>
      <c r="P193" s="547"/>
      <c r="S193" s="438"/>
      <c r="T193" s="438"/>
      <c r="W193" s="438"/>
      <c r="X193" s="438"/>
      <c r="AA193" s="438"/>
      <c r="AB193" s="438"/>
      <c r="AE193" s="438"/>
      <c r="AF193" s="438"/>
      <c r="AI193" s="438"/>
      <c r="AK193" s="438"/>
    </row>
    <row r="194" spans="1:40" x14ac:dyDescent="0.2">
      <c r="A194" s="450"/>
      <c r="B194" s="450"/>
      <c r="C194" s="1166" t="s">
        <v>112</v>
      </c>
      <c r="D194" s="1166"/>
      <c r="E194" s="1166"/>
      <c r="F194" s="1166"/>
      <c r="G194" s="1166"/>
      <c r="H194" s="1166"/>
      <c r="I194" s="1166"/>
      <c r="J194" s="1166"/>
      <c r="K194" s="1166"/>
      <c r="L194" s="1166"/>
      <c r="M194" s="1166"/>
      <c r="N194" s="1166"/>
      <c r="O194" s="1166"/>
      <c r="P194" s="1166"/>
      <c r="Q194" s="923"/>
      <c r="R194" s="924" t="s">
        <v>46</v>
      </c>
      <c r="S194" s="860">
        <f>'SUBK(s) BUDGET(s)'!U79</f>
        <v>0</v>
      </c>
      <c r="T194" s="438"/>
      <c r="U194" s="638"/>
      <c r="V194" s="719" t="s">
        <v>47</v>
      </c>
      <c r="W194" s="535">
        <f>'SUBK(s) BUDGET(s)'!Y79</f>
        <v>0</v>
      </c>
      <c r="X194" s="438"/>
      <c r="Y194" s="635"/>
      <c r="Z194" s="925" t="s">
        <v>48</v>
      </c>
      <c r="AA194" s="863">
        <f>'SUBK(s) BUDGET(s)'!AC79</f>
        <v>0</v>
      </c>
      <c r="AB194" s="438"/>
      <c r="AC194" s="638"/>
      <c r="AD194" s="719" t="s">
        <v>49</v>
      </c>
      <c r="AE194" s="535">
        <f>'SUBK(s) BUDGET(s)'!AG79</f>
        <v>0</v>
      </c>
      <c r="AF194" s="438"/>
      <c r="AG194" s="859"/>
      <c r="AH194" s="924" t="s">
        <v>50</v>
      </c>
      <c r="AI194" s="860">
        <f>'SUBK(s) BUDGET(s)'!AK79</f>
        <v>0</v>
      </c>
      <c r="AK194" s="448">
        <f t="shared" ref="AK194" si="18">S194+W194+AA194+AE194+AI194</f>
        <v>0</v>
      </c>
    </row>
    <row r="195" spans="1:40" ht="6" customHeight="1" x14ac:dyDescent="0.2">
      <c r="A195" s="450"/>
      <c r="B195" s="450"/>
      <c r="C195" s="542"/>
      <c r="D195" s="542"/>
      <c r="E195" s="542"/>
      <c r="F195" s="542"/>
      <c r="G195" s="542"/>
      <c r="H195" s="542"/>
      <c r="I195" s="542"/>
      <c r="J195" s="542"/>
      <c r="K195" s="542"/>
      <c r="L195" s="542"/>
      <c r="M195" s="542"/>
      <c r="N195" s="542"/>
      <c r="O195" s="542"/>
      <c r="P195" s="542"/>
      <c r="R195" s="670"/>
      <c r="S195" s="438"/>
      <c r="T195" s="438"/>
      <c r="V195" s="670"/>
      <c r="W195" s="438"/>
      <c r="X195" s="438"/>
      <c r="Z195" s="670"/>
      <c r="AA195" s="438"/>
      <c r="AB195" s="438"/>
      <c r="AD195" s="670"/>
      <c r="AE195" s="438"/>
      <c r="AF195" s="438"/>
      <c r="AH195" s="670"/>
      <c r="AI195" s="438"/>
      <c r="AK195" s="438"/>
    </row>
    <row r="196" spans="1:40" x14ac:dyDescent="0.2">
      <c r="A196" s="450"/>
      <c r="B196" s="450"/>
      <c r="C196" s="1166" t="s">
        <v>113</v>
      </c>
      <c r="D196" s="1166"/>
      <c r="E196" s="1166"/>
      <c r="F196" s="1166"/>
      <c r="G196" s="1166"/>
      <c r="H196" s="1166"/>
      <c r="I196" s="1166"/>
      <c r="J196" s="1166"/>
      <c r="K196" s="1166"/>
      <c r="L196" s="1166"/>
      <c r="M196" s="1166"/>
      <c r="N196" s="1166"/>
      <c r="O196" s="1166"/>
      <c r="P196" s="1166"/>
      <c r="Q196" s="923"/>
      <c r="R196" s="924" t="s">
        <v>46</v>
      </c>
      <c r="S196" s="860">
        <f>'SUBK(s) BUDGET(s)'!U81</f>
        <v>0</v>
      </c>
      <c r="T196" s="438"/>
      <c r="U196" s="638"/>
      <c r="V196" s="719" t="s">
        <v>47</v>
      </c>
      <c r="W196" s="535">
        <f>'SUBK(s) BUDGET(s)'!Y81</f>
        <v>0</v>
      </c>
      <c r="X196" s="438"/>
      <c r="Y196" s="635"/>
      <c r="Z196" s="925" t="s">
        <v>48</v>
      </c>
      <c r="AA196" s="863">
        <f>'SUBK(s) BUDGET(s)'!AC81</f>
        <v>0</v>
      </c>
      <c r="AB196" s="438"/>
      <c r="AC196" s="638"/>
      <c r="AD196" s="719" t="s">
        <v>49</v>
      </c>
      <c r="AE196" s="535">
        <f>'SUBK(s) BUDGET(s)'!AG81</f>
        <v>0</v>
      </c>
      <c r="AF196" s="438"/>
      <c r="AG196" s="859"/>
      <c r="AH196" s="924" t="s">
        <v>50</v>
      </c>
      <c r="AI196" s="860">
        <f>'SUBK(s) BUDGET(s)'!AK81</f>
        <v>0</v>
      </c>
      <c r="AK196" s="448">
        <f>S196+W196+AA196+AE196+AI196</f>
        <v>0</v>
      </c>
      <c r="AN196" s="669"/>
    </row>
    <row r="197" spans="1:40" ht="5.25" customHeight="1" x14ac:dyDescent="0.2">
      <c r="A197" s="450"/>
      <c r="B197" s="450"/>
      <c r="C197" s="542"/>
      <c r="D197" s="542"/>
      <c r="E197" s="542"/>
      <c r="F197" s="542"/>
      <c r="G197" s="542"/>
      <c r="H197" s="542"/>
      <c r="I197" s="542"/>
      <c r="J197" s="542"/>
      <c r="K197" s="542"/>
      <c r="L197" s="542"/>
      <c r="M197" s="542"/>
      <c r="N197" s="542"/>
      <c r="O197" s="542"/>
      <c r="P197" s="542"/>
      <c r="R197" s="670"/>
      <c r="S197" s="438"/>
      <c r="T197" s="438"/>
      <c r="V197" s="670"/>
      <c r="W197" s="438"/>
      <c r="X197" s="438"/>
      <c r="Z197" s="670"/>
      <c r="AA197" s="438"/>
      <c r="AB197" s="438"/>
      <c r="AD197" s="670"/>
      <c r="AE197" s="438"/>
      <c r="AF197" s="438"/>
      <c r="AH197" s="670"/>
      <c r="AI197" s="438"/>
      <c r="AK197" s="438"/>
    </row>
    <row r="198" spans="1:40" x14ac:dyDescent="0.2">
      <c r="A198" s="450"/>
      <c r="B198" s="450"/>
      <c r="C198" s="1166" t="s">
        <v>114</v>
      </c>
      <c r="D198" s="1166"/>
      <c r="E198" s="1166"/>
      <c r="F198" s="1166"/>
      <c r="G198" s="1166"/>
      <c r="H198" s="1166"/>
      <c r="I198" s="1166"/>
      <c r="J198" s="1166"/>
      <c r="K198" s="1166"/>
      <c r="L198" s="1166"/>
      <c r="M198" s="1166"/>
      <c r="N198" s="1166"/>
      <c r="O198" s="1166"/>
      <c r="P198" s="1166"/>
      <c r="Q198" s="923"/>
      <c r="R198" s="924" t="s">
        <v>46</v>
      </c>
      <c r="S198" s="860">
        <f>'SUBK(s) BUDGET(s)'!U83</f>
        <v>0</v>
      </c>
      <c r="T198" s="438"/>
      <c r="U198" s="638"/>
      <c r="V198" s="719" t="s">
        <v>47</v>
      </c>
      <c r="W198" s="535">
        <f>'SUBK(s) BUDGET(s)'!Y83</f>
        <v>0</v>
      </c>
      <c r="X198" s="438"/>
      <c r="Y198" s="635"/>
      <c r="Z198" s="925" t="s">
        <v>48</v>
      </c>
      <c r="AA198" s="863">
        <f>'SUBK(s) BUDGET(s)'!AC83</f>
        <v>0</v>
      </c>
      <c r="AB198" s="438"/>
      <c r="AC198" s="638"/>
      <c r="AD198" s="719" t="s">
        <v>49</v>
      </c>
      <c r="AE198" s="535">
        <f>'SUBK(s) BUDGET(s)'!AG83</f>
        <v>0</v>
      </c>
      <c r="AF198" s="438"/>
      <c r="AG198" s="859"/>
      <c r="AH198" s="924" t="s">
        <v>50</v>
      </c>
      <c r="AI198" s="860">
        <f>'SUBK(s) BUDGET(s)'!AK83</f>
        <v>0</v>
      </c>
      <c r="AK198" s="448">
        <f>S198+W198+AA198+AE198+AI198</f>
        <v>0</v>
      </c>
      <c r="AN198" s="669"/>
    </row>
    <row r="199" spans="1:40" ht="6" customHeight="1" x14ac:dyDescent="0.2">
      <c r="A199" s="450"/>
      <c r="B199" s="450"/>
      <c r="C199" s="542"/>
      <c r="D199" s="542"/>
      <c r="E199" s="542"/>
      <c r="F199" s="542"/>
      <c r="G199" s="542"/>
      <c r="H199" s="542"/>
      <c r="I199" s="542"/>
      <c r="J199" s="542"/>
      <c r="K199" s="542"/>
      <c r="L199" s="542"/>
      <c r="M199" s="542"/>
      <c r="N199" s="542"/>
      <c r="O199" s="542"/>
      <c r="P199" s="542"/>
      <c r="R199" s="670"/>
      <c r="S199" s="438"/>
      <c r="T199" s="438"/>
      <c r="V199" s="670"/>
      <c r="W199" s="438"/>
      <c r="X199" s="438"/>
      <c r="Z199" s="670"/>
      <c r="AA199" s="438"/>
      <c r="AB199" s="438"/>
      <c r="AD199" s="670"/>
      <c r="AE199" s="438"/>
      <c r="AF199" s="438"/>
      <c r="AH199" s="670"/>
      <c r="AI199" s="438"/>
      <c r="AK199" s="438"/>
      <c r="AN199" s="438"/>
    </row>
    <row r="200" spans="1:40" ht="12.75" customHeight="1" x14ac:dyDescent="0.2">
      <c r="A200" s="450"/>
      <c r="B200" s="450"/>
      <c r="C200" s="1151" t="s">
        <v>84</v>
      </c>
      <c r="D200" s="1152"/>
      <c r="E200" s="1152"/>
      <c r="F200" s="1152"/>
      <c r="G200" s="1152"/>
      <c r="H200" s="1152"/>
      <c r="I200" s="1152"/>
      <c r="J200" s="1152"/>
      <c r="K200" s="1152"/>
      <c r="L200" s="1152"/>
      <c r="M200" s="1152"/>
      <c r="N200" s="1152"/>
      <c r="O200" s="1152"/>
      <c r="P200" s="1152"/>
      <c r="Q200" s="643"/>
      <c r="R200" s="644" t="s">
        <v>46</v>
      </c>
      <c r="S200" s="645">
        <f>'SUBK(s) BUDGET(s)'!U85</f>
        <v>0</v>
      </c>
      <c r="T200" s="645"/>
      <c r="U200" s="643"/>
      <c r="V200" s="644" t="s">
        <v>47</v>
      </c>
      <c r="W200" s="645">
        <f>'SUBK(s) BUDGET(s)'!Y85</f>
        <v>0</v>
      </c>
      <c r="X200" s="645"/>
      <c r="Y200" s="643"/>
      <c r="Z200" s="644" t="s">
        <v>48</v>
      </c>
      <c r="AA200" s="645">
        <f>'SUBK(s) BUDGET(s)'!AC85</f>
        <v>0</v>
      </c>
      <c r="AB200" s="645"/>
      <c r="AC200" s="643"/>
      <c r="AD200" s="644" t="s">
        <v>49</v>
      </c>
      <c r="AE200" s="645">
        <f>'SUBK(s) BUDGET(s)'!AG85</f>
        <v>0</v>
      </c>
      <c r="AF200" s="645"/>
      <c r="AG200" s="643"/>
      <c r="AH200" s="644" t="s">
        <v>50</v>
      </c>
      <c r="AI200" s="645">
        <f>'SUBK(s) BUDGET(s)'!AK85</f>
        <v>0</v>
      </c>
      <c r="AJ200" s="643"/>
      <c r="AK200" s="646">
        <f>S200+W200+AA200+AE200+AI200</f>
        <v>0</v>
      </c>
      <c r="AN200" s="602"/>
    </row>
    <row r="201" spans="1:40" ht="6" customHeight="1" x14ac:dyDescent="0.2">
      <c r="A201" s="450"/>
      <c r="B201" s="450"/>
      <c r="C201" s="672"/>
      <c r="D201" s="672"/>
      <c r="E201" s="672"/>
      <c r="F201" s="672"/>
      <c r="G201" s="672"/>
      <c r="H201" s="672"/>
      <c r="I201" s="672"/>
      <c r="J201" s="672"/>
      <c r="K201" s="672"/>
      <c r="L201" s="672"/>
      <c r="M201" s="672"/>
      <c r="N201" s="672"/>
      <c r="O201" s="672"/>
      <c r="P201" s="672"/>
      <c r="Q201" s="450"/>
      <c r="R201" s="670"/>
      <c r="S201" s="552"/>
      <c r="T201" s="552"/>
      <c r="U201" s="450"/>
      <c r="V201" s="670"/>
      <c r="W201" s="552"/>
      <c r="X201" s="552"/>
      <c r="Y201" s="450"/>
      <c r="Z201" s="670"/>
      <c r="AA201" s="552"/>
      <c r="AB201" s="552"/>
      <c r="AC201" s="450"/>
      <c r="AD201" s="670"/>
      <c r="AE201" s="552"/>
      <c r="AF201" s="552"/>
      <c r="AG201" s="450"/>
      <c r="AH201" s="670"/>
      <c r="AI201" s="552"/>
      <c r="AJ201" s="450"/>
      <c r="AK201" s="552"/>
    </row>
    <row r="202" spans="1:40" s="416" customFormat="1" ht="12.75" customHeight="1" x14ac:dyDescent="0.2">
      <c r="A202" s="657"/>
      <c r="B202" s="657" t="s">
        <v>85</v>
      </c>
      <c r="C202" s="1165" t="s">
        <v>606</v>
      </c>
      <c r="D202" s="1165"/>
      <c r="E202" s="1165"/>
      <c r="F202" s="1165"/>
      <c r="G202" s="1165"/>
      <c r="H202" s="1165"/>
      <c r="I202" s="1165"/>
      <c r="J202" s="1165"/>
      <c r="K202" s="1165"/>
      <c r="L202" s="1165"/>
      <c r="M202" s="1165"/>
      <c r="N202" s="1165"/>
      <c r="O202" s="1165"/>
      <c r="P202" s="1165"/>
      <c r="Q202" s="1165"/>
      <c r="R202" s="1165"/>
      <c r="S202" s="1165"/>
      <c r="T202" s="1165"/>
      <c r="U202" s="673"/>
      <c r="V202" s="673"/>
      <c r="W202" s="673"/>
      <c r="X202" s="673"/>
      <c r="Y202" s="673"/>
      <c r="Z202" s="673"/>
      <c r="AA202" s="673"/>
      <c r="AB202" s="673"/>
      <c r="AC202" s="673"/>
      <c r="AD202" s="673"/>
      <c r="AE202" s="673"/>
      <c r="AF202" s="673"/>
      <c r="AG202" s="673"/>
      <c r="AH202" s="673"/>
      <c r="AI202" s="673"/>
      <c r="AJ202" s="673"/>
      <c r="AK202" s="673"/>
    </row>
    <row r="203" spans="1:40" s="416" customFormat="1" ht="5.25" customHeight="1" x14ac:dyDescent="0.2">
      <c r="A203" s="657"/>
      <c r="B203" s="657"/>
      <c r="C203" s="675"/>
      <c r="D203" s="675"/>
      <c r="E203" s="675"/>
      <c r="F203" s="675"/>
      <c r="G203" s="675"/>
      <c r="H203" s="675"/>
      <c r="I203" s="675"/>
      <c r="J203" s="675"/>
      <c r="K203" s="675"/>
      <c r="L203" s="675"/>
      <c r="M203" s="675"/>
      <c r="N203" s="675"/>
      <c r="O203" s="675"/>
      <c r="P203" s="673"/>
      <c r="Q203" s="673"/>
      <c r="R203" s="673"/>
      <c r="S203" s="673"/>
      <c r="T203" s="673"/>
      <c r="U203" s="673"/>
      <c r="V203" s="673"/>
      <c r="W203" s="673"/>
      <c r="X203" s="673"/>
      <c r="Y203" s="673"/>
      <c r="Z203" s="673"/>
      <c r="AA203" s="673"/>
      <c r="AB203" s="673"/>
      <c r="AC203" s="673"/>
      <c r="AD203" s="673"/>
      <c r="AE203" s="673"/>
      <c r="AF203" s="673"/>
      <c r="AG203" s="673"/>
      <c r="AH203" s="673"/>
      <c r="AI203" s="673"/>
      <c r="AJ203" s="673"/>
      <c r="AK203" s="673"/>
    </row>
    <row r="204" spans="1:40" s="416" customFormat="1" ht="15.75" customHeight="1" x14ac:dyDescent="0.2">
      <c r="A204" s="926"/>
      <c r="B204" s="537" t="s">
        <v>24</v>
      </c>
      <c r="C204" s="1159"/>
      <c r="D204" s="1159"/>
      <c r="E204" s="1159"/>
      <c r="F204" s="1159"/>
      <c r="G204" s="1159"/>
      <c r="H204" s="1159"/>
      <c r="I204" s="1159"/>
      <c r="J204" s="1159"/>
      <c r="K204" s="1159"/>
      <c r="L204" s="1159"/>
      <c r="M204" s="1159"/>
      <c r="N204" s="1159"/>
      <c r="O204" s="1159"/>
      <c r="P204" s="1159"/>
      <c r="Q204" s="915"/>
      <c r="R204" s="915"/>
      <c r="S204" s="911">
        <v>0</v>
      </c>
      <c r="T204" s="649"/>
      <c r="U204" s="530"/>
      <c r="V204" s="530"/>
      <c r="W204" s="912">
        <v>0</v>
      </c>
      <c r="X204" s="649"/>
      <c r="Y204" s="913"/>
      <c r="Z204" s="913"/>
      <c r="AA204" s="914">
        <v>0</v>
      </c>
      <c r="AB204" s="649"/>
      <c r="AC204" s="530"/>
      <c r="AD204" s="530"/>
      <c r="AE204" s="912">
        <v>0</v>
      </c>
      <c r="AF204" s="649"/>
      <c r="AG204" s="915"/>
      <c r="AH204" s="915"/>
      <c r="AI204" s="911">
        <v>0</v>
      </c>
      <c r="AK204" s="655">
        <f t="shared" ref="AK204:AK212" si="19">S204+W204+AA204+AE204+AI204</f>
        <v>0</v>
      </c>
    </row>
    <row r="205" spans="1:40" s="416" customFormat="1" ht="15.75" customHeight="1" x14ac:dyDescent="0.2">
      <c r="A205" s="926"/>
      <c r="B205" s="537" t="s">
        <v>26</v>
      </c>
      <c r="C205" s="1159"/>
      <c r="D205" s="1159"/>
      <c r="E205" s="1159"/>
      <c r="F205" s="1159"/>
      <c r="G205" s="1159"/>
      <c r="H205" s="1159"/>
      <c r="I205" s="1159"/>
      <c r="J205" s="1159"/>
      <c r="K205" s="1159"/>
      <c r="L205" s="1159"/>
      <c r="M205" s="1159"/>
      <c r="N205" s="1159"/>
      <c r="O205" s="1159"/>
      <c r="P205" s="1159"/>
      <c r="Q205" s="915"/>
      <c r="R205" s="915"/>
      <c r="S205" s="911">
        <v>0</v>
      </c>
      <c r="T205" s="649"/>
      <c r="U205" s="530"/>
      <c r="V205" s="530"/>
      <c r="W205" s="912">
        <v>0</v>
      </c>
      <c r="X205" s="649"/>
      <c r="Y205" s="913"/>
      <c r="Z205" s="913"/>
      <c r="AA205" s="914">
        <v>0</v>
      </c>
      <c r="AB205" s="649"/>
      <c r="AC205" s="530"/>
      <c r="AD205" s="530"/>
      <c r="AE205" s="912">
        <v>0</v>
      </c>
      <c r="AF205" s="649"/>
      <c r="AG205" s="915"/>
      <c r="AH205" s="915"/>
      <c r="AI205" s="911">
        <v>0</v>
      </c>
      <c r="AK205" s="655">
        <f t="shared" si="19"/>
        <v>0</v>
      </c>
    </row>
    <row r="206" spans="1:40" s="416" customFormat="1" ht="15.75" customHeight="1" x14ac:dyDescent="0.2">
      <c r="A206" s="926"/>
      <c r="B206" s="537" t="s">
        <v>27</v>
      </c>
      <c r="C206" s="1159"/>
      <c r="D206" s="1159"/>
      <c r="E206" s="1159"/>
      <c r="F206" s="1159"/>
      <c r="G206" s="1159"/>
      <c r="H206" s="1159"/>
      <c r="I206" s="1159"/>
      <c r="J206" s="1159"/>
      <c r="K206" s="1159"/>
      <c r="L206" s="1159"/>
      <c r="M206" s="1159"/>
      <c r="N206" s="1159"/>
      <c r="O206" s="1159"/>
      <c r="P206" s="1159"/>
      <c r="Q206" s="915"/>
      <c r="R206" s="915"/>
      <c r="S206" s="911">
        <v>0</v>
      </c>
      <c r="T206" s="649"/>
      <c r="U206" s="530"/>
      <c r="V206" s="530"/>
      <c r="W206" s="912">
        <v>0</v>
      </c>
      <c r="X206" s="649"/>
      <c r="Y206" s="913"/>
      <c r="Z206" s="913"/>
      <c r="AA206" s="914">
        <v>0</v>
      </c>
      <c r="AB206" s="649"/>
      <c r="AC206" s="530"/>
      <c r="AD206" s="530"/>
      <c r="AE206" s="912">
        <v>0</v>
      </c>
      <c r="AF206" s="649"/>
      <c r="AG206" s="915"/>
      <c r="AH206" s="915"/>
      <c r="AI206" s="911">
        <v>0</v>
      </c>
      <c r="AK206" s="655">
        <f t="shared" si="19"/>
        <v>0</v>
      </c>
    </row>
    <row r="207" spans="1:40" s="416" customFormat="1" ht="15.75" customHeight="1" x14ac:dyDescent="0.2">
      <c r="A207" s="926"/>
      <c r="B207" s="537" t="s">
        <v>28</v>
      </c>
      <c r="C207" s="1159"/>
      <c r="D207" s="1159"/>
      <c r="E207" s="1159"/>
      <c r="F207" s="1159"/>
      <c r="G207" s="1159"/>
      <c r="H207" s="1159"/>
      <c r="I207" s="1159"/>
      <c r="J207" s="1159"/>
      <c r="K207" s="1159"/>
      <c r="L207" s="1159"/>
      <c r="M207" s="1159"/>
      <c r="N207" s="1159"/>
      <c r="O207" s="1159"/>
      <c r="P207" s="1159"/>
      <c r="Q207" s="915"/>
      <c r="R207" s="915"/>
      <c r="S207" s="911">
        <v>0</v>
      </c>
      <c r="T207" s="649"/>
      <c r="U207" s="530"/>
      <c r="V207" s="530"/>
      <c r="W207" s="912">
        <v>0</v>
      </c>
      <c r="X207" s="649"/>
      <c r="Y207" s="913"/>
      <c r="Z207" s="913"/>
      <c r="AA207" s="914">
        <v>0</v>
      </c>
      <c r="AB207" s="649"/>
      <c r="AC207" s="530"/>
      <c r="AD207" s="530"/>
      <c r="AE207" s="912">
        <v>0</v>
      </c>
      <c r="AF207" s="649"/>
      <c r="AG207" s="915"/>
      <c r="AH207" s="915"/>
      <c r="AI207" s="911">
        <v>0</v>
      </c>
      <c r="AK207" s="655">
        <f t="shared" si="19"/>
        <v>0</v>
      </c>
    </row>
    <row r="208" spans="1:40" ht="14.25" customHeight="1" x14ac:dyDescent="0.2">
      <c r="A208" s="588"/>
      <c r="B208" s="537" t="s">
        <v>32</v>
      </c>
      <c r="C208" s="1159"/>
      <c r="D208" s="1159"/>
      <c r="E208" s="1159"/>
      <c r="F208" s="1159"/>
      <c r="G208" s="1159"/>
      <c r="H208" s="1159"/>
      <c r="I208" s="1159"/>
      <c r="J208" s="1159"/>
      <c r="K208" s="1159"/>
      <c r="L208" s="1159"/>
      <c r="M208" s="1159"/>
      <c r="N208" s="1159"/>
      <c r="O208" s="1159"/>
      <c r="P208" s="1159"/>
      <c r="Q208" s="859"/>
      <c r="R208" s="859"/>
      <c r="S208" s="911">
        <v>0</v>
      </c>
      <c r="T208" s="649"/>
      <c r="U208" s="530"/>
      <c r="V208" s="530"/>
      <c r="W208" s="912">
        <v>0</v>
      </c>
      <c r="X208" s="649"/>
      <c r="Y208" s="913"/>
      <c r="Z208" s="913"/>
      <c r="AA208" s="914">
        <v>0</v>
      </c>
      <c r="AB208" s="649"/>
      <c r="AC208" s="530"/>
      <c r="AD208" s="530"/>
      <c r="AE208" s="912">
        <v>0</v>
      </c>
      <c r="AF208" s="649"/>
      <c r="AG208" s="915"/>
      <c r="AH208" s="915"/>
      <c r="AI208" s="911">
        <v>0</v>
      </c>
      <c r="AJ208" s="416"/>
      <c r="AK208" s="655">
        <f t="shared" si="19"/>
        <v>0</v>
      </c>
    </row>
    <row r="209" spans="1:37" x14ac:dyDescent="0.2">
      <c r="A209" s="588"/>
      <c r="B209" s="537" t="s">
        <v>33</v>
      </c>
      <c r="C209" s="1159"/>
      <c r="D209" s="1159"/>
      <c r="E209" s="1159"/>
      <c r="F209" s="1159"/>
      <c r="G209" s="1159"/>
      <c r="H209" s="1159"/>
      <c r="I209" s="1159"/>
      <c r="J209" s="1159"/>
      <c r="K209" s="1159"/>
      <c r="L209" s="1159"/>
      <c r="M209" s="1159"/>
      <c r="N209" s="1159"/>
      <c r="O209" s="1159"/>
      <c r="P209" s="1159"/>
      <c r="Q209" s="859"/>
      <c r="R209" s="859"/>
      <c r="S209" s="911">
        <v>0</v>
      </c>
      <c r="T209" s="649"/>
      <c r="U209" s="530"/>
      <c r="V209" s="530"/>
      <c r="W209" s="912">
        <v>0</v>
      </c>
      <c r="X209" s="649"/>
      <c r="Y209" s="913"/>
      <c r="Z209" s="913"/>
      <c r="AA209" s="914">
        <v>0</v>
      </c>
      <c r="AB209" s="649"/>
      <c r="AC209" s="530"/>
      <c r="AD209" s="530"/>
      <c r="AE209" s="912">
        <v>0</v>
      </c>
      <c r="AF209" s="649"/>
      <c r="AG209" s="915"/>
      <c r="AH209" s="915"/>
      <c r="AI209" s="911">
        <v>0</v>
      </c>
      <c r="AJ209" s="416"/>
      <c r="AK209" s="655">
        <f t="shared" si="19"/>
        <v>0</v>
      </c>
    </row>
    <row r="210" spans="1:37" ht="12.75" customHeight="1" x14ac:dyDescent="0.2">
      <c r="A210" s="588"/>
      <c r="B210" s="537" t="s">
        <v>86</v>
      </c>
      <c r="C210" s="1159"/>
      <c r="D210" s="1159"/>
      <c r="E210" s="1159"/>
      <c r="F210" s="1159"/>
      <c r="G210" s="1159"/>
      <c r="H210" s="1159"/>
      <c r="I210" s="1159"/>
      <c r="J210" s="1159"/>
      <c r="K210" s="1159"/>
      <c r="L210" s="1159"/>
      <c r="M210" s="1159"/>
      <c r="N210" s="1159"/>
      <c r="O210" s="1159"/>
      <c r="P210" s="1159"/>
      <c r="Q210" s="859"/>
      <c r="R210" s="859"/>
      <c r="S210" s="911">
        <v>0</v>
      </c>
      <c r="T210" s="649"/>
      <c r="U210" s="530"/>
      <c r="V210" s="530"/>
      <c r="W210" s="912">
        <v>0</v>
      </c>
      <c r="X210" s="649"/>
      <c r="Y210" s="913"/>
      <c r="Z210" s="913"/>
      <c r="AA210" s="914">
        <v>0</v>
      </c>
      <c r="AB210" s="649"/>
      <c r="AC210" s="530"/>
      <c r="AD210" s="530"/>
      <c r="AE210" s="912">
        <v>0</v>
      </c>
      <c r="AF210" s="649"/>
      <c r="AG210" s="915"/>
      <c r="AH210" s="915"/>
      <c r="AI210" s="911">
        <v>0</v>
      </c>
      <c r="AJ210" s="416"/>
      <c r="AK210" s="655">
        <f t="shared" si="19"/>
        <v>0</v>
      </c>
    </row>
    <row r="211" spans="1:37" ht="4.5" customHeight="1" x14ac:dyDescent="0.2">
      <c r="A211" s="588"/>
      <c r="B211" s="588"/>
      <c r="C211" s="662"/>
      <c r="D211" s="927"/>
      <c r="E211" s="927"/>
      <c r="F211" s="927"/>
      <c r="G211" s="927"/>
      <c r="H211" s="927"/>
      <c r="I211" s="927"/>
      <c r="J211" s="927"/>
      <c r="K211" s="927"/>
      <c r="L211" s="927"/>
      <c r="M211" s="927"/>
      <c r="N211" s="927"/>
      <c r="O211" s="927"/>
      <c r="S211" s="649"/>
      <c r="T211" s="649"/>
      <c r="U211" s="416"/>
      <c r="V211" s="416"/>
      <c r="W211" s="649"/>
      <c r="X211" s="649"/>
      <c r="Y211" s="416"/>
      <c r="Z211" s="416"/>
      <c r="AA211" s="649"/>
      <c r="AB211" s="649"/>
      <c r="AC211" s="416"/>
      <c r="AD211" s="416"/>
      <c r="AE211" s="649"/>
      <c r="AF211" s="649"/>
      <c r="AG211" s="416"/>
      <c r="AH211" s="416"/>
      <c r="AI211" s="649"/>
      <c r="AJ211" s="416"/>
      <c r="AK211" s="649"/>
    </row>
    <row r="212" spans="1:37" x14ac:dyDescent="0.2">
      <c r="A212" s="588"/>
      <c r="B212" s="588"/>
      <c r="C212" s="1151" t="s">
        <v>115</v>
      </c>
      <c r="D212" s="1152"/>
      <c r="E212" s="1152"/>
      <c r="F212" s="1152"/>
      <c r="G212" s="1152"/>
      <c r="H212" s="1152"/>
      <c r="I212" s="1152"/>
      <c r="J212" s="1152"/>
      <c r="K212" s="1152"/>
      <c r="L212" s="1152"/>
      <c r="M212" s="1152"/>
      <c r="N212" s="1152"/>
      <c r="O212" s="1152"/>
      <c r="P212" s="1152"/>
      <c r="Q212" s="643"/>
      <c r="R212" s="644" t="s">
        <v>46</v>
      </c>
      <c r="S212" s="645">
        <f>SUM(S204:S210)</f>
        <v>0</v>
      </c>
      <c r="T212" s="645"/>
      <c r="U212" s="643"/>
      <c r="V212" s="644" t="s">
        <v>47</v>
      </c>
      <c r="W212" s="645">
        <f>SUM(W204:W210)</f>
        <v>0</v>
      </c>
      <c r="X212" s="645"/>
      <c r="Y212" s="643"/>
      <c r="Z212" s="644" t="s">
        <v>48</v>
      </c>
      <c r="AA212" s="645">
        <f>SUM(AA204:AA210)</f>
        <v>0</v>
      </c>
      <c r="AB212" s="645"/>
      <c r="AC212" s="643"/>
      <c r="AD212" s="644" t="s">
        <v>49</v>
      </c>
      <c r="AE212" s="645">
        <f>SUM(AE204:AE210)</f>
        <v>0</v>
      </c>
      <c r="AF212" s="645"/>
      <c r="AG212" s="643"/>
      <c r="AH212" s="644" t="s">
        <v>50</v>
      </c>
      <c r="AI212" s="645">
        <f>SUM(AI204:AI210)</f>
        <v>0</v>
      </c>
      <c r="AJ212" s="643"/>
      <c r="AK212" s="646">
        <f t="shared" si="19"/>
        <v>0</v>
      </c>
    </row>
    <row r="213" spans="1:37" ht="5.25" customHeight="1" x14ac:dyDescent="0.2">
      <c r="A213" s="588"/>
      <c r="B213" s="588"/>
      <c r="D213" s="403"/>
      <c r="E213" s="403"/>
      <c r="F213" s="403"/>
      <c r="G213" s="403"/>
      <c r="H213" s="403"/>
      <c r="I213" s="403"/>
      <c r="J213" s="403"/>
      <c r="K213" s="403"/>
      <c r="L213" s="403"/>
      <c r="M213" s="403"/>
      <c r="N213" s="403"/>
      <c r="O213" s="403"/>
      <c r="S213" s="438"/>
      <c r="T213" s="438"/>
      <c r="W213" s="438"/>
      <c r="X213" s="438"/>
      <c r="AA213" s="438"/>
      <c r="AB213" s="438"/>
      <c r="AE213" s="438"/>
      <c r="AF213" s="438"/>
      <c r="AI213" s="438"/>
      <c r="AK213" s="438"/>
    </row>
    <row r="214" spans="1:37" x14ac:dyDescent="0.2">
      <c r="A214" s="657"/>
      <c r="B214" s="657" t="s">
        <v>87</v>
      </c>
      <c r="C214" s="1214" t="s">
        <v>650</v>
      </c>
      <c r="D214" s="1214"/>
      <c r="E214" s="1214"/>
      <c r="F214" s="1214"/>
      <c r="G214" s="1214"/>
      <c r="H214" s="1214"/>
      <c r="I214" s="1214"/>
      <c r="J214" s="1214"/>
      <c r="K214" s="1214"/>
      <c r="L214" s="1214"/>
      <c r="M214" s="1214"/>
      <c r="N214" s="1214"/>
      <c r="O214" s="1214"/>
      <c r="P214" s="1214"/>
      <c r="Q214" s="1214"/>
      <c r="R214" s="1214"/>
      <c r="S214" s="1214"/>
      <c r="T214" s="1214"/>
      <c r="U214" s="1214"/>
      <c r="V214" s="1214"/>
      <c r="W214" s="1214"/>
      <c r="X214" s="1214"/>
      <c r="Y214" s="1214"/>
      <c r="Z214" s="1214"/>
      <c r="AA214" s="451"/>
      <c r="AB214" s="451"/>
      <c r="AC214" s="451"/>
      <c r="AD214" s="451"/>
      <c r="AE214" s="451"/>
      <c r="AF214" s="451"/>
      <c r="AG214" s="451"/>
      <c r="AH214" s="451"/>
      <c r="AI214" s="451"/>
      <c r="AJ214" s="451"/>
      <c r="AK214" s="451"/>
    </row>
    <row r="215" spans="1:37" ht="6" customHeight="1" x14ac:dyDescent="0.2">
      <c r="A215" s="657"/>
      <c r="B215" s="657"/>
      <c r="C215" s="657"/>
      <c r="D215" s="432"/>
      <c r="E215" s="432"/>
      <c r="F215" s="432"/>
      <c r="G215" s="432"/>
      <c r="H215" s="432"/>
      <c r="I215" s="432"/>
      <c r="J215" s="432"/>
      <c r="K215" s="432"/>
      <c r="L215" s="432"/>
      <c r="M215" s="432"/>
      <c r="N215" s="432"/>
      <c r="O215" s="432"/>
      <c r="P215" s="432"/>
      <c r="Q215" s="432"/>
      <c r="R215" s="432"/>
      <c r="S215" s="432"/>
      <c r="T215" s="432"/>
      <c r="U215" s="432"/>
      <c r="V215" s="432"/>
      <c r="W215" s="432"/>
      <c r="X215" s="432"/>
      <c r="Y215" s="432"/>
      <c r="Z215" s="432"/>
      <c r="AA215" s="432"/>
      <c r="AB215" s="432"/>
      <c r="AC215" s="432"/>
      <c r="AD215" s="432"/>
      <c r="AE215" s="432"/>
      <c r="AF215" s="432"/>
      <c r="AG215" s="432"/>
      <c r="AH215" s="432"/>
      <c r="AI215" s="432"/>
      <c r="AJ215" s="432"/>
      <c r="AK215" s="432"/>
    </row>
    <row r="216" spans="1:37" x14ac:dyDescent="0.2">
      <c r="A216" s="657"/>
      <c r="B216" s="657"/>
      <c r="C216" s="1213" t="s">
        <v>649</v>
      </c>
      <c r="D216" s="1213"/>
      <c r="E216" s="1213"/>
      <c r="F216" s="1213"/>
      <c r="G216" s="1213"/>
      <c r="H216" s="1213"/>
      <c r="I216" s="1213"/>
      <c r="J216" s="1213"/>
      <c r="K216" s="1213"/>
      <c r="L216" s="1213"/>
      <c r="M216" s="1213"/>
      <c r="N216" s="1213"/>
      <c r="O216" s="1213"/>
      <c r="P216" s="1213"/>
      <c r="T216" s="438"/>
      <c r="W216" s="438"/>
      <c r="X216" s="438"/>
      <c r="AA216" s="438"/>
      <c r="AB216" s="438"/>
      <c r="AE216" s="438"/>
      <c r="AF216" s="438"/>
      <c r="AI216" s="438"/>
      <c r="AK216" s="438"/>
    </row>
    <row r="217" spans="1:37" x14ac:dyDescent="0.2">
      <c r="A217" s="588"/>
      <c r="B217" s="537" t="s">
        <v>24</v>
      </c>
      <c r="C217" s="1163"/>
      <c r="D217" s="1163"/>
      <c r="E217" s="1163"/>
      <c r="F217" s="1163"/>
      <c r="G217" s="1163"/>
      <c r="H217" s="1163"/>
      <c r="I217" s="1163"/>
      <c r="J217" s="1163"/>
      <c r="K217" s="1163"/>
      <c r="L217" s="1163"/>
      <c r="M217" s="1163"/>
      <c r="N217" s="1163"/>
      <c r="O217" s="1163"/>
      <c r="P217" s="1163"/>
      <c r="Q217" s="859"/>
      <c r="R217" s="859"/>
      <c r="S217" s="860">
        <v>0</v>
      </c>
      <c r="T217" s="438"/>
      <c r="U217" s="638"/>
      <c r="V217" s="638"/>
      <c r="W217" s="535">
        <v>0</v>
      </c>
      <c r="X217" s="438"/>
      <c r="Y217" s="635"/>
      <c r="Z217" s="635"/>
      <c r="AA217" s="863">
        <v>0</v>
      </c>
      <c r="AB217" s="438"/>
      <c r="AC217" s="638"/>
      <c r="AD217" s="638"/>
      <c r="AE217" s="535">
        <v>0</v>
      </c>
      <c r="AF217" s="438"/>
      <c r="AG217" s="859"/>
      <c r="AH217" s="859"/>
      <c r="AI217" s="860">
        <v>0</v>
      </c>
      <c r="AK217" s="448">
        <f t="shared" ref="AK217:AK223" si="20">S217+W217+AA217+AE217+AI217</f>
        <v>0</v>
      </c>
    </row>
    <row r="218" spans="1:37" x14ac:dyDescent="0.2">
      <c r="A218" s="588"/>
      <c r="B218" s="537" t="s">
        <v>26</v>
      </c>
      <c r="C218" s="1163"/>
      <c r="D218" s="1163"/>
      <c r="E218" s="1163"/>
      <c r="F218" s="1163"/>
      <c r="G218" s="1163"/>
      <c r="H218" s="1163"/>
      <c r="I218" s="1163"/>
      <c r="J218" s="1163"/>
      <c r="K218" s="1163"/>
      <c r="L218" s="1163"/>
      <c r="M218" s="1163"/>
      <c r="N218" s="1163"/>
      <c r="O218" s="1163"/>
      <c r="P218" s="1163"/>
      <c r="Q218" s="859"/>
      <c r="R218" s="859"/>
      <c r="S218" s="860">
        <v>0</v>
      </c>
      <c r="T218" s="438"/>
      <c r="U218" s="638"/>
      <c r="V218" s="638"/>
      <c r="W218" s="535">
        <v>0</v>
      </c>
      <c r="X218" s="438"/>
      <c r="Y218" s="635"/>
      <c r="Z218" s="635"/>
      <c r="AA218" s="863">
        <v>0</v>
      </c>
      <c r="AB218" s="438"/>
      <c r="AC218" s="638"/>
      <c r="AD218" s="638"/>
      <c r="AE218" s="535">
        <v>0</v>
      </c>
      <c r="AF218" s="438"/>
      <c r="AG218" s="859"/>
      <c r="AH218" s="859"/>
      <c r="AI218" s="860">
        <v>0</v>
      </c>
      <c r="AK218" s="448">
        <f t="shared" si="20"/>
        <v>0</v>
      </c>
    </row>
    <row r="219" spans="1:37" x14ac:dyDescent="0.2">
      <c r="A219" s="588"/>
      <c r="B219" s="537" t="s">
        <v>27</v>
      </c>
      <c r="C219" s="1163"/>
      <c r="D219" s="1163"/>
      <c r="E219" s="1163"/>
      <c r="F219" s="1163"/>
      <c r="G219" s="1163"/>
      <c r="H219" s="1163"/>
      <c r="I219" s="1163"/>
      <c r="J219" s="1163"/>
      <c r="K219" s="1163"/>
      <c r="L219" s="1163"/>
      <c r="M219" s="1163"/>
      <c r="N219" s="1163"/>
      <c r="O219" s="1163"/>
      <c r="P219" s="1163"/>
      <c r="Q219" s="859"/>
      <c r="R219" s="859"/>
      <c r="S219" s="860">
        <v>0</v>
      </c>
      <c r="T219" s="438"/>
      <c r="U219" s="638"/>
      <c r="V219" s="638"/>
      <c r="W219" s="535">
        <v>0</v>
      </c>
      <c r="X219" s="438"/>
      <c r="Y219" s="635"/>
      <c r="Z219" s="635"/>
      <c r="AA219" s="863">
        <v>0</v>
      </c>
      <c r="AB219" s="438"/>
      <c r="AC219" s="638"/>
      <c r="AD219" s="638"/>
      <c r="AE219" s="535">
        <v>0</v>
      </c>
      <c r="AF219" s="438"/>
      <c r="AG219" s="859"/>
      <c r="AH219" s="859"/>
      <c r="AI219" s="860">
        <v>0</v>
      </c>
      <c r="AK219" s="448">
        <f t="shared" si="20"/>
        <v>0</v>
      </c>
    </row>
    <row r="220" spans="1:37" x14ac:dyDescent="0.2">
      <c r="A220" s="588"/>
      <c r="B220" s="537" t="s">
        <v>28</v>
      </c>
      <c r="C220" s="1163"/>
      <c r="D220" s="1163"/>
      <c r="E220" s="1163"/>
      <c r="F220" s="1163"/>
      <c r="G220" s="1163"/>
      <c r="H220" s="1163"/>
      <c r="I220" s="1163"/>
      <c r="J220" s="1163"/>
      <c r="K220" s="1163"/>
      <c r="L220" s="1163"/>
      <c r="M220" s="1163"/>
      <c r="N220" s="1163"/>
      <c r="O220" s="1163"/>
      <c r="P220" s="1163"/>
      <c r="Q220" s="859"/>
      <c r="R220" s="859"/>
      <c r="S220" s="860">
        <v>0</v>
      </c>
      <c r="T220" s="438"/>
      <c r="U220" s="638"/>
      <c r="V220" s="638"/>
      <c r="W220" s="535">
        <v>0</v>
      </c>
      <c r="X220" s="438"/>
      <c r="Y220" s="635"/>
      <c r="Z220" s="635"/>
      <c r="AA220" s="863">
        <v>0</v>
      </c>
      <c r="AB220" s="438"/>
      <c r="AC220" s="638"/>
      <c r="AD220" s="638"/>
      <c r="AE220" s="535">
        <v>0</v>
      </c>
      <c r="AF220" s="438"/>
      <c r="AG220" s="859"/>
      <c r="AH220" s="859"/>
      <c r="AI220" s="860">
        <v>0</v>
      </c>
      <c r="AK220" s="448">
        <f t="shared" si="20"/>
        <v>0</v>
      </c>
    </row>
    <row r="221" spans="1:37" x14ac:dyDescent="0.2">
      <c r="A221" s="588"/>
      <c r="B221" s="537" t="s">
        <v>32</v>
      </c>
      <c r="C221" s="1163"/>
      <c r="D221" s="1163"/>
      <c r="E221" s="1163"/>
      <c r="F221" s="1163"/>
      <c r="G221" s="1163"/>
      <c r="H221" s="1163"/>
      <c r="I221" s="1163"/>
      <c r="J221" s="1163"/>
      <c r="K221" s="1163"/>
      <c r="L221" s="1163"/>
      <c r="M221" s="1163"/>
      <c r="N221" s="1163"/>
      <c r="O221" s="1163"/>
      <c r="P221" s="1163"/>
      <c r="Q221" s="859"/>
      <c r="R221" s="859"/>
      <c r="S221" s="860">
        <v>0</v>
      </c>
      <c r="T221" s="438"/>
      <c r="U221" s="638"/>
      <c r="V221" s="638"/>
      <c r="W221" s="535">
        <v>0</v>
      </c>
      <c r="X221" s="438"/>
      <c r="Y221" s="635"/>
      <c r="Z221" s="635"/>
      <c r="AA221" s="863">
        <v>0</v>
      </c>
      <c r="AB221" s="438"/>
      <c r="AC221" s="638"/>
      <c r="AD221" s="638"/>
      <c r="AE221" s="535">
        <v>0</v>
      </c>
      <c r="AF221" s="438"/>
      <c r="AG221" s="859"/>
      <c r="AH221" s="859"/>
      <c r="AI221" s="860">
        <v>0</v>
      </c>
      <c r="AK221" s="448">
        <f t="shared" si="20"/>
        <v>0</v>
      </c>
    </row>
    <row r="222" spans="1:37" ht="6" customHeight="1" x14ac:dyDescent="0.2">
      <c r="A222" s="588"/>
      <c r="B222" s="588"/>
      <c r="C222" s="672"/>
      <c r="D222" s="547"/>
      <c r="E222" s="547"/>
      <c r="F222" s="547"/>
      <c r="G222" s="547"/>
      <c r="H222" s="547"/>
      <c r="I222" s="547"/>
      <c r="J222" s="547"/>
      <c r="K222" s="547"/>
      <c r="L222" s="547"/>
      <c r="M222" s="547"/>
      <c r="N222" s="547"/>
      <c r="O222" s="547"/>
      <c r="S222" s="438"/>
      <c r="T222" s="438"/>
      <c r="W222" s="438"/>
      <c r="X222" s="438"/>
      <c r="AA222" s="438"/>
      <c r="AB222" s="438"/>
      <c r="AE222" s="438"/>
      <c r="AF222" s="438"/>
      <c r="AI222" s="438"/>
      <c r="AK222" s="438"/>
    </row>
    <row r="223" spans="1:37" x14ac:dyDescent="0.2">
      <c r="A223" s="588"/>
      <c r="B223" s="588"/>
      <c r="C223" s="1151" t="s">
        <v>88</v>
      </c>
      <c r="D223" s="1152"/>
      <c r="E223" s="1152"/>
      <c r="F223" s="1152"/>
      <c r="G223" s="1152"/>
      <c r="H223" s="1152"/>
      <c r="I223" s="1152"/>
      <c r="J223" s="1152"/>
      <c r="K223" s="1152"/>
      <c r="L223" s="1152"/>
      <c r="M223" s="1152"/>
      <c r="N223" s="1152"/>
      <c r="O223" s="1152"/>
      <c r="P223" s="1152"/>
      <c r="Q223" s="643"/>
      <c r="R223" s="644" t="s">
        <v>46</v>
      </c>
      <c r="S223" s="645">
        <f>SUM(S217:S221)</f>
        <v>0</v>
      </c>
      <c r="T223" s="645"/>
      <c r="U223" s="643"/>
      <c r="V223" s="644" t="s">
        <v>47</v>
      </c>
      <c r="W223" s="645">
        <f>SUM(W217:W221)</f>
        <v>0</v>
      </c>
      <c r="X223" s="645"/>
      <c r="Y223" s="643"/>
      <c r="Z223" s="644" t="s">
        <v>48</v>
      </c>
      <c r="AA223" s="645">
        <f>SUM(AA217:AA221)</f>
        <v>0</v>
      </c>
      <c r="AB223" s="645"/>
      <c r="AC223" s="643"/>
      <c r="AD223" s="644" t="s">
        <v>49</v>
      </c>
      <c r="AE223" s="645">
        <f>SUM(AE217:AE221)</f>
        <v>0</v>
      </c>
      <c r="AF223" s="645"/>
      <c r="AG223" s="643"/>
      <c r="AH223" s="644" t="s">
        <v>50</v>
      </c>
      <c r="AI223" s="645">
        <f>SUM(AI217:AI221)</f>
        <v>0</v>
      </c>
      <c r="AJ223" s="643"/>
      <c r="AK223" s="646">
        <f t="shared" si="20"/>
        <v>0</v>
      </c>
    </row>
    <row r="224" spans="1:37" ht="5.25" customHeight="1" x14ac:dyDescent="0.2">
      <c r="A224" s="588"/>
      <c r="B224" s="588"/>
      <c r="C224" s="672"/>
      <c r="D224" s="672"/>
      <c r="E224" s="672"/>
      <c r="F224" s="672"/>
      <c r="G224" s="672"/>
      <c r="H224" s="672"/>
      <c r="I224" s="672"/>
      <c r="J224" s="672"/>
      <c r="K224" s="672"/>
      <c r="L224" s="672"/>
      <c r="M224" s="672"/>
      <c r="N224" s="672"/>
      <c r="O224" s="672"/>
      <c r="P224" s="672"/>
      <c r="Q224" s="450"/>
      <c r="R224" s="670"/>
      <c r="S224" s="552"/>
      <c r="T224" s="552"/>
      <c r="U224" s="450"/>
      <c r="V224" s="670"/>
      <c r="W224" s="552"/>
      <c r="X224" s="552"/>
      <c r="Y224" s="450"/>
      <c r="Z224" s="670"/>
      <c r="AA224" s="552"/>
      <c r="AB224" s="552"/>
      <c r="AC224" s="450"/>
      <c r="AD224" s="670"/>
      <c r="AE224" s="552"/>
      <c r="AF224" s="552"/>
      <c r="AG224" s="450"/>
      <c r="AH224" s="670"/>
      <c r="AI224" s="552"/>
      <c r="AJ224" s="450"/>
      <c r="AK224" s="552"/>
    </row>
    <row r="225" spans="1:37" ht="11.25" customHeight="1" x14ac:dyDescent="0.2">
      <c r="A225" s="588"/>
      <c r="B225" s="657" t="s">
        <v>89</v>
      </c>
      <c r="C225" s="1160" t="str">
        <f>'PROPOSED BUDGET'!B224</f>
        <v>Facility Rental/Equipment User Fees, &amp;/OR Alterations/Renovation Costs: (Not subject to F&amp;A charges)</v>
      </c>
      <c r="D225" s="1160"/>
      <c r="E225" s="1160"/>
      <c r="F225" s="1160"/>
      <c r="G225" s="1160"/>
      <c r="H225" s="1160"/>
      <c r="I225" s="1160"/>
      <c r="J225" s="1160"/>
      <c r="K225" s="1160"/>
      <c r="L225" s="1160"/>
      <c r="M225" s="1160"/>
      <c r="N225" s="1160"/>
      <c r="O225" s="1160"/>
      <c r="P225" s="672"/>
      <c r="Q225" s="450"/>
      <c r="R225" s="670"/>
      <c r="S225" s="552"/>
      <c r="T225" s="552"/>
      <c r="U225" s="450"/>
      <c r="V225" s="670"/>
      <c r="W225" s="552"/>
      <c r="X225" s="552"/>
      <c r="Y225" s="450"/>
      <c r="Z225" s="670"/>
      <c r="AA225" s="552"/>
      <c r="AB225" s="552"/>
      <c r="AC225" s="450"/>
      <c r="AD225" s="670"/>
      <c r="AE225" s="552"/>
      <c r="AF225" s="552"/>
      <c r="AG225" s="450"/>
      <c r="AH225" s="670"/>
      <c r="AI225" s="552"/>
      <c r="AJ225" s="450"/>
      <c r="AK225" s="552"/>
    </row>
    <row r="226" spans="1:37" s="450" customFormat="1" x14ac:dyDescent="0.2">
      <c r="A226" s="588"/>
      <c r="B226" s="537" t="s">
        <v>24</v>
      </c>
      <c r="C226" s="1162"/>
      <c r="D226" s="1162"/>
      <c r="E226" s="1162"/>
      <c r="F226" s="1162"/>
      <c r="G226" s="1162"/>
      <c r="H226" s="1162"/>
      <c r="I226" s="1162"/>
      <c r="J226" s="1162"/>
      <c r="K226" s="1162"/>
      <c r="L226" s="1162"/>
      <c r="M226" s="1162"/>
      <c r="N226" s="1162"/>
      <c r="O226" s="1162"/>
      <c r="P226" s="1162"/>
      <c r="Q226" s="859"/>
      <c r="R226" s="909"/>
      <c r="S226" s="860">
        <v>0</v>
      </c>
      <c r="T226" s="552"/>
      <c r="U226" s="638"/>
      <c r="V226" s="639"/>
      <c r="W226" s="535">
        <v>0</v>
      </c>
      <c r="X226" s="552"/>
      <c r="Y226" s="635"/>
      <c r="Z226" s="636"/>
      <c r="AA226" s="863">
        <v>0</v>
      </c>
      <c r="AB226" s="552"/>
      <c r="AC226" s="638"/>
      <c r="AD226" s="639"/>
      <c r="AE226" s="535">
        <v>0</v>
      </c>
      <c r="AF226" s="552"/>
      <c r="AG226" s="859"/>
      <c r="AH226" s="909"/>
      <c r="AI226" s="860">
        <v>0</v>
      </c>
      <c r="AK226" s="448">
        <f>S226+W226+AA226+AE226+AI226</f>
        <v>0</v>
      </c>
    </row>
    <row r="227" spans="1:37" s="450" customFormat="1" x14ac:dyDescent="0.2">
      <c r="A227" s="588"/>
      <c r="B227" s="537" t="s">
        <v>26</v>
      </c>
      <c r="C227" s="1162"/>
      <c r="D227" s="1162"/>
      <c r="E227" s="1162"/>
      <c r="F227" s="1162"/>
      <c r="G227" s="1162"/>
      <c r="H227" s="1162"/>
      <c r="I227" s="1162"/>
      <c r="J227" s="1162"/>
      <c r="K227" s="1162"/>
      <c r="L227" s="1162"/>
      <c r="M227" s="1162"/>
      <c r="N227" s="1162"/>
      <c r="O227" s="1162"/>
      <c r="P227" s="1162"/>
      <c r="Q227" s="859"/>
      <c r="R227" s="909"/>
      <c r="S227" s="860">
        <v>0</v>
      </c>
      <c r="T227" s="552"/>
      <c r="U227" s="638"/>
      <c r="V227" s="639"/>
      <c r="W227" s="535">
        <v>0</v>
      </c>
      <c r="X227" s="552"/>
      <c r="Y227" s="635"/>
      <c r="Z227" s="636"/>
      <c r="AA227" s="863">
        <v>0</v>
      </c>
      <c r="AB227" s="552"/>
      <c r="AC227" s="638"/>
      <c r="AD227" s="639"/>
      <c r="AE227" s="535">
        <v>0</v>
      </c>
      <c r="AF227" s="552"/>
      <c r="AG227" s="859"/>
      <c r="AH227" s="909"/>
      <c r="AI227" s="860">
        <v>0</v>
      </c>
      <c r="AK227" s="448">
        <f>S227+W227+AA227+AE227+AI227</f>
        <v>0</v>
      </c>
    </row>
    <row r="228" spans="1:37" s="450" customFormat="1" x14ac:dyDescent="0.2">
      <c r="A228" s="588"/>
      <c r="B228" s="537" t="s">
        <v>27</v>
      </c>
      <c r="C228" s="1162"/>
      <c r="D228" s="1162"/>
      <c r="E228" s="1162"/>
      <c r="F228" s="1162"/>
      <c r="G228" s="1162"/>
      <c r="H228" s="1162"/>
      <c r="I228" s="1162"/>
      <c r="J228" s="1162"/>
      <c r="K228" s="1162"/>
      <c r="L228" s="1162"/>
      <c r="M228" s="1162"/>
      <c r="N228" s="1162"/>
      <c r="O228" s="1162"/>
      <c r="P228" s="1162"/>
      <c r="Q228" s="859"/>
      <c r="R228" s="909"/>
      <c r="S228" s="860">
        <v>0</v>
      </c>
      <c r="T228" s="552"/>
      <c r="U228" s="638"/>
      <c r="V228" s="639"/>
      <c r="W228" s="535">
        <v>0</v>
      </c>
      <c r="X228" s="552"/>
      <c r="Y228" s="635"/>
      <c r="Z228" s="636"/>
      <c r="AA228" s="863">
        <v>0</v>
      </c>
      <c r="AB228" s="552"/>
      <c r="AC228" s="638"/>
      <c r="AD228" s="639"/>
      <c r="AE228" s="535">
        <v>0</v>
      </c>
      <c r="AF228" s="552"/>
      <c r="AG228" s="859"/>
      <c r="AH228" s="909"/>
      <c r="AI228" s="860">
        <v>0</v>
      </c>
      <c r="AK228" s="448">
        <f t="shared" ref="AK228:AK230" si="21">S228+W228+AA228+AE228+AI228</f>
        <v>0</v>
      </c>
    </row>
    <row r="229" spans="1:37" s="450" customFormat="1" x14ac:dyDescent="0.2">
      <c r="A229" s="588"/>
      <c r="B229" s="537" t="s">
        <v>28</v>
      </c>
      <c r="C229" s="1162"/>
      <c r="D229" s="1162"/>
      <c r="E229" s="1162"/>
      <c r="F229" s="1162"/>
      <c r="G229" s="1162"/>
      <c r="H229" s="1162"/>
      <c r="I229" s="1162"/>
      <c r="J229" s="1162"/>
      <c r="K229" s="1162"/>
      <c r="L229" s="1162"/>
      <c r="M229" s="1162"/>
      <c r="N229" s="1162"/>
      <c r="O229" s="1162"/>
      <c r="P229" s="1162"/>
      <c r="Q229" s="859"/>
      <c r="R229" s="909"/>
      <c r="S229" s="860">
        <v>0</v>
      </c>
      <c r="T229" s="552"/>
      <c r="U229" s="638"/>
      <c r="V229" s="639"/>
      <c r="W229" s="535">
        <v>0</v>
      </c>
      <c r="X229" s="552"/>
      <c r="Y229" s="635"/>
      <c r="Z229" s="636"/>
      <c r="AA229" s="863">
        <v>0</v>
      </c>
      <c r="AB229" s="552"/>
      <c r="AC229" s="638"/>
      <c r="AD229" s="639"/>
      <c r="AE229" s="535">
        <v>0</v>
      </c>
      <c r="AF229" s="552"/>
      <c r="AG229" s="859"/>
      <c r="AH229" s="909"/>
      <c r="AI229" s="860">
        <v>0</v>
      </c>
      <c r="AK229" s="448">
        <f t="shared" si="21"/>
        <v>0</v>
      </c>
    </row>
    <row r="230" spans="1:37" s="450" customFormat="1" x14ac:dyDescent="0.2">
      <c r="A230" s="588"/>
      <c r="B230" s="537" t="s">
        <v>32</v>
      </c>
      <c r="C230" s="1162"/>
      <c r="D230" s="1162"/>
      <c r="E230" s="1162"/>
      <c r="F230" s="1162"/>
      <c r="G230" s="1162"/>
      <c r="H230" s="1162"/>
      <c r="I230" s="1162"/>
      <c r="J230" s="1162"/>
      <c r="K230" s="1162"/>
      <c r="L230" s="1162"/>
      <c r="M230" s="1162"/>
      <c r="N230" s="1162"/>
      <c r="O230" s="1162"/>
      <c r="P230" s="1162"/>
      <c r="Q230" s="859"/>
      <c r="R230" s="909"/>
      <c r="S230" s="860">
        <v>0</v>
      </c>
      <c r="T230" s="552"/>
      <c r="U230" s="638"/>
      <c r="V230" s="639"/>
      <c r="W230" s="535">
        <v>0</v>
      </c>
      <c r="X230" s="552"/>
      <c r="Y230" s="635"/>
      <c r="Z230" s="636"/>
      <c r="AA230" s="863">
        <v>0</v>
      </c>
      <c r="AB230" s="552"/>
      <c r="AC230" s="638"/>
      <c r="AD230" s="639"/>
      <c r="AE230" s="535">
        <v>0</v>
      </c>
      <c r="AF230" s="552"/>
      <c r="AG230" s="859"/>
      <c r="AH230" s="909"/>
      <c r="AI230" s="860">
        <v>0</v>
      </c>
      <c r="AK230" s="448">
        <f t="shared" si="21"/>
        <v>0</v>
      </c>
    </row>
    <row r="231" spans="1:37" ht="4.5" customHeight="1" x14ac:dyDescent="0.2">
      <c r="A231" s="588"/>
      <c r="B231" s="588"/>
      <c r="C231" s="672"/>
      <c r="D231" s="672"/>
      <c r="E231" s="672"/>
      <c r="F231" s="672"/>
      <c r="G231" s="672"/>
      <c r="H231" s="672"/>
      <c r="I231" s="672"/>
      <c r="J231" s="672"/>
      <c r="K231" s="672"/>
      <c r="L231" s="672"/>
      <c r="M231" s="672"/>
      <c r="N231" s="672"/>
      <c r="O231" s="672"/>
      <c r="P231" s="672"/>
      <c r="Q231" s="450"/>
      <c r="R231" s="670"/>
      <c r="S231" s="552"/>
      <c r="T231" s="552"/>
      <c r="U231" s="450"/>
      <c r="V231" s="670"/>
      <c r="W231" s="552"/>
      <c r="X231" s="552"/>
      <c r="Y231" s="450"/>
      <c r="Z231" s="670"/>
      <c r="AA231" s="552"/>
      <c r="AB231" s="552"/>
      <c r="AC231" s="450"/>
      <c r="AD231" s="670"/>
      <c r="AE231" s="552"/>
      <c r="AF231" s="552"/>
      <c r="AG231" s="450"/>
      <c r="AH231" s="670"/>
      <c r="AI231" s="552"/>
      <c r="AJ231" s="450"/>
      <c r="AK231" s="552"/>
    </row>
    <row r="232" spans="1:37" s="450" customFormat="1" ht="12" customHeight="1" x14ac:dyDescent="0.2">
      <c r="C232" s="1278" t="str">
        <f>'PROPOSED BUDGET'!C231</f>
        <v xml:space="preserve"> G8. Facility Rental/Equipment User Fee/Alterations/Renolvation Costs TOTAL:</v>
      </c>
      <c r="D232" s="1279"/>
      <c r="E232" s="1279"/>
      <c r="F232" s="1279"/>
      <c r="G232" s="1279"/>
      <c r="H232" s="1279"/>
      <c r="I232" s="1279"/>
      <c r="J232" s="1279"/>
      <c r="K232" s="1279"/>
      <c r="L232" s="1279"/>
      <c r="M232" s="1279"/>
      <c r="N232" s="1279"/>
      <c r="O232" s="1279"/>
      <c r="P232" s="1279"/>
      <c r="Q232" s="928"/>
      <c r="R232" s="929" t="s">
        <v>46</v>
      </c>
      <c r="S232" s="930">
        <f>SUM(S226:S230)</f>
        <v>0</v>
      </c>
      <c r="T232" s="930"/>
      <c r="U232" s="928"/>
      <c r="V232" s="929" t="s">
        <v>47</v>
      </c>
      <c r="W232" s="930">
        <f>SUM(W226:W230)</f>
        <v>0</v>
      </c>
      <c r="X232" s="930"/>
      <c r="Y232" s="928"/>
      <c r="Z232" s="929" t="s">
        <v>48</v>
      </c>
      <c r="AA232" s="930">
        <f>SUM(AA226:AB230)</f>
        <v>0</v>
      </c>
      <c r="AB232" s="930"/>
      <c r="AC232" s="928"/>
      <c r="AD232" s="929" t="s">
        <v>49</v>
      </c>
      <c r="AE232" s="930">
        <f>SUM(AE226:AE230)</f>
        <v>0</v>
      </c>
      <c r="AF232" s="930"/>
      <c r="AG232" s="928"/>
      <c r="AH232" s="929" t="s">
        <v>50</v>
      </c>
      <c r="AI232" s="930">
        <f>SUM(AI226:AI230)</f>
        <v>0</v>
      </c>
      <c r="AJ232" s="928"/>
      <c r="AK232" s="931">
        <f>SUM(AI232,AE232,AA232,W232,S232)</f>
        <v>0</v>
      </c>
    </row>
    <row r="233" spans="1:37" ht="6.75" customHeight="1" thickBot="1" x14ac:dyDescent="0.25">
      <c r="A233" s="588"/>
      <c r="B233" s="588"/>
      <c r="C233" s="672"/>
      <c r="D233" s="672"/>
      <c r="E233" s="672"/>
      <c r="F233" s="672"/>
      <c r="G233" s="672"/>
      <c r="H233" s="672"/>
      <c r="I233" s="672"/>
      <c r="J233" s="672"/>
      <c r="K233" s="672"/>
      <c r="L233" s="672"/>
      <c r="M233" s="672"/>
      <c r="N233" s="672"/>
      <c r="O233" s="672"/>
      <c r="P233" s="672"/>
      <c r="Q233" s="450"/>
      <c r="R233" s="670"/>
      <c r="S233" s="552"/>
      <c r="T233" s="552"/>
      <c r="U233" s="450"/>
      <c r="V233" s="670"/>
      <c r="W233" s="552"/>
      <c r="X233" s="552"/>
      <c r="Y233" s="450"/>
      <c r="Z233" s="670"/>
      <c r="AA233" s="552"/>
      <c r="AB233" s="552"/>
      <c r="AC233" s="450"/>
      <c r="AD233" s="670"/>
      <c r="AE233" s="552"/>
      <c r="AF233" s="552"/>
      <c r="AG233" s="450"/>
      <c r="AH233" s="670"/>
      <c r="AI233" s="552"/>
      <c r="AJ233" s="450"/>
      <c r="AK233" s="552"/>
    </row>
    <row r="234" spans="1:37" ht="13.5" thickBot="1" x14ac:dyDescent="0.25">
      <c r="A234" s="581"/>
      <c r="B234" s="582"/>
      <c r="C234" s="1193" t="s">
        <v>90</v>
      </c>
      <c r="D234" s="1212"/>
      <c r="E234" s="1212"/>
      <c r="F234" s="1212"/>
      <c r="G234" s="1212"/>
      <c r="H234" s="1212"/>
      <c r="I234" s="1212"/>
      <c r="J234" s="1212"/>
      <c r="K234" s="1212"/>
      <c r="L234" s="1212"/>
      <c r="M234" s="1212"/>
      <c r="N234" s="1212"/>
      <c r="O234" s="1212"/>
      <c r="P234" s="1212"/>
      <c r="Q234" s="582"/>
      <c r="R234" s="583" t="s">
        <v>46</v>
      </c>
      <c r="S234" s="584">
        <f>SUM(S171+S176+S185+S190+S200+S212+S223+S232)</f>
        <v>0</v>
      </c>
      <c r="T234" s="584"/>
      <c r="U234" s="582"/>
      <c r="V234" s="583" t="s">
        <v>47</v>
      </c>
      <c r="W234" s="584">
        <f>SUM(W171+W176+W185+W190+W200+W212+W223+W232)</f>
        <v>0</v>
      </c>
      <c r="X234" s="584"/>
      <c r="Y234" s="582"/>
      <c r="Z234" s="583" t="s">
        <v>48</v>
      </c>
      <c r="AA234" s="584">
        <f>SUM(AA171+AA176+AA185+AA190+AA200+AA212+AA223+AA232)</f>
        <v>0</v>
      </c>
      <c r="AB234" s="584"/>
      <c r="AC234" s="582"/>
      <c r="AD234" s="583" t="s">
        <v>49</v>
      </c>
      <c r="AE234" s="584">
        <f>SUM(AE171+AE176+AE185+AE190+AE200+AE212+AE223+AE232)</f>
        <v>0</v>
      </c>
      <c r="AF234" s="584"/>
      <c r="AG234" s="582"/>
      <c r="AH234" s="583" t="s">
        <v>50</v>
      </c>
      <c r="AI234" s="584">
        <f>SUM(AI171+AI176+AI185+AI190+AI200+AI212+AI223+AI232)</f>
        <v>0</v>
      </c>
      <c r="AJ234" s="582"/>
      <c r="AK234" s="585">
        <f>S234+W234+AA234+AE234+AI234</f>
        <v>0</v>
      </c>
    </row>
    <row r="235" spans="1:37" ht="4.5" customHeight="1" thickBot="1" x14ac:dyDescent="0.25">
      <c r="S235" s="438"/>
      <c r="T235" s="438"/>
      <c r="U235" s="638"/>
      <c r="V235" s="638"/>
      <c r="W235" s="535"/>
      <c r="X235" s="438"/>
      <c r="AA235" s="438"/>
      <c r="AB235" s="438"/>
      <c r="AE235" s="438"/>
      <c r="AF235" s="438"/>
      <c r="AI235" s="438"/>
      <c r="AK235" s="438"/>
    </row>
    <row r="236" spans="1:37" s="450" customFormat="1" ht="12.75" customHeight="1" x14ac:dyDescent="0.2">
      <c r="J236" s="1132" t="s">
        <v>91</v>
      </c>
      <c r="K236" s="1133"/>
      <c r="L236" s="1133"/>
      <c r="M236" s="1320" t="s">
        <v>627</v>
      </c>
      <c r="N236" s="1320"/>
      <c r="O236" s="1320"/>
      <c r="P236" s="1320"/>
      <c r="Q236" s="932"/>
      <c r="R236" s="933" t="s">
        <v>46</v>
      </c>
      <c r="S236" s="934">
        <f>S117+S133+S144+S159+S234</f>
        <v>0</v>
      </c>
      <c r="T236" s="689"/>
      <c r="U236" s="935"/>
      <c r="V236" s="936" t="s">
        <v>47</v>
      </c>
      <c r="W236" s="937">
        <f>W117+W133+W144+W159+W234</f>
        <v>0</v>
      </c>
      <c r="X236" s="465"/>
      <c r="Y236" s="938"/>
      <c r="Z236" s="939" t="s">
        <v>48</v>
      </c>
      <c r="AA236" s="940">
        <f>AA117+AA133+AA144+AA159+AA234</f>
        <v>0</v>
      </c>
      <c r="AB236" s="465"/>
      <c r="AC236" s="935"/>
      <c r="AD236" s="936" t="s">
        <v>49</v>
      </c>
      <c r="AE236" s="937">
        <f>AE117+AE133+AE144+AE159+AE234</f>
        <v>0</v>
      </c>
      <c r="AF236" s="465"/>
      <c r="AG236" s="941"/>
      <c r="AH236" s="933" t="s">
        <v>50</v>
      </c>
      <c r="AI236" s="934">
        <f>AI117+AI133+AI144+AI159+AI234</f>
        <v>0</v>
      </c>
      <c r="AJ236" s="462"/>
      <c r="AK236" s="696">
        <f>S236+W236+AA236+AE236+AI236</f>
        <v>0</v>
      </c>
    </row>
    <row r="237" spans="1:37" s="450" customFormat="1" ht="6" customHeight="1" x14ac:dyDescent="0.2">
      <c r="A237" s="396"/>
      <c r="B237" s="396"/>
      <c r="C237" s="396"/>
      <c r="D237" s="396"/>
      <c r="E237" s="396"/>
      <c r="F237" s="396"/>
      <c r="G237" s="396"/>
      <c r="H237" s="396"/>
      <c r="I237" s="396"/>
      <c r="J237" s="565"/>
      <c r="K237" s="396"/>
      <c r="L237" s="396"/>
      <c r="M237" s="396"/>
      <c r="N237" s="396"/>
      <c r="O237" s="396"/>
      <c r="P237" s="396"/>
      <c r="Q237" s="396"/>
      <c r="S237" s="634"/>
      <c r="T237" s="634"/>
      <c r="U237" s="396"/>
      <c r="W237" s="634"/>
      <c r="X237" s="438"/>
      <c r="Y237" s="396"/>
      <c r="AA237" s="634"/>
      <c r="AB237" s="438"/>
      <c r="AC237" s="396"/>
      <c r="AE237" s="634"/>
      <c r="AF237" s="438"/>
      <c r="AG237" s="396"/>
      <c r="AI237" s="634"/>
      <c r="AJ237" s="396"/>
      <c r="AK237" s="697"/>
    </row>
    <row r="238" spans="1:37" s="450" customFormat="1" x14ac:dyDescent="0.2">
      <c r="J238" s="1073" t="s">
        <v>116</v>
      </c>
      <c r="K238" s="636"/>
      <c r="L238" s="1321" t="s">
        <v>628</v>
      </c>
      <c r="M238" s="1321"/>
      <c r="N238" s="1321"/>
      <c r="O238" s="1321"/>
      <c r="P238" s="1321"/>
      <c r="Q238" s="909"/>
      <c r="R238" s="924" t="s">
        <v>46</v>
      </c>
      <c r="S238" s="900">
        <f>S236-S133-S159-S232-'SUBK(s) BUDGET(s)'!U75</f>
        <v>0</v>
      </c>
      <c r="T238" s="634"/>
      <c r="U238" s="638"/>
      <c r="V238" s="719" t="s">
        <v>47</v>
      </c>
      <c r="W238" s="901">
        <f>W236-W133-W159-W232-'SUBK(s) BUDGET(s)'!Y75</f>
        <v>0</v>
      </c>
      <c r="X238" s="438"/>
      <c r="Y238" s="635"/>
      <c r="Z238" s="925" t="s">
        <v>48</v>
      </c>
      <c r="AA238" s="902">
        <f>AA236-AA133-AA159-AA232-'SUBK(s) BUDGET(s)'!AC75</f>
        <v>0</v>
      </c>
      <c r="AB238" s="438"/>
      <c r="AC238" s="638"/>
      <c r="AD238" s="719" t="s">
        <v>49</v>
      </c>
      <c r="AE238" s="901">
        <f>AE236-AE133-AE159-AE232-'SUBK(s) BUDGET(s)'!AG75</f>
        <v>0</v>
      </c>
      <c r="AF238" s="438"/>
      <c r="AG238" s="859"/>
      <c r="AH238" s="924" t="s">
        <v>50</v>
      </c>
      <c r="AI238" s="900">
        <f>AI236-AI133-AI159-AI232-'SUBK(s) BUDGET(s)'!AK75</f>
        <v>0</v>
      </c>
      <c r="AJ238" s="396"/>
      <c r="AK238" s="724">
        <f>S238+W238+AA238+AE238+AI238</f>
        <v>0</v>
      </c>
    </row>
    <row r="239" spans="1:37" s="702" customFormat="1" ht="6" customHeight="1" thickBot="1" x14ac:dyDescent="0.25">
      <c r="J239" s="701"/>
      <c r="R239" s="703"/>
      <c r="S239" s="704"/>
      <c r="T239" s="704"/>
      <c r="U239" s="942"/>
      <c r="V239" s="943"/>
      <c r="W239" s="704"/>
      <c r="X239" s="944"/>
      <c r="Y239" s="942"/>
      <c r="Z239" s="943"/>
      <c r="AA239" s="704"/>
      <c r="AB239" s="944"/>
      <c r="AC239" s="942"/>
      <c r="AD239" s="943"/>
      <c r="AE239" s="704"/>
      <c r="AF239" s="944"/>
      <c r="AG239" s="942"/>
      <c r="AH239" s="943"/>
      <c r="AI239" s="704"/>
      <c r="AK239" s="706"/>
    </row>
    <row r="240" spans="1:37" s="450" customFormat="1" ht="13.5" hidden="1" customHeight="1" x14ac:dyDescent="0.2">
      <c r="C240" s="396"/>
      <c r="J240" s="728"/>
      <c r="L240" s="712"/>
      <c r="M240" s="506"/>
      <c r="N240" s="713" t="s">
        <v>93</v>
      </c>
      <c r="O240" s="714">
        <v>0</v>
      </c>
      <c r="P240" s="413"/>
      <c r="Q240" s="945"/>
      <c r="R240" s="946" t="s">
        <v>46</v>
      </c>
      <c r="S240" s="718">
        <f>S238*O240</f>
        <v>0</v>
      </c>
      <c r="T240" s="634"/>
      <c r="U240" s="918"/>
      <c r="V240" s="717" t="s">
        <v>47</v>
      </c>
      <c r="W240" s="718">
        <f>W238*R240</f>
        <v>0</v>
      </c>
      <c r="X240" s="438"/>
      <c r="Y240" s="638"/>
      <c r="Z240" s="719" t="s">
        <v>48</v>
      </c>
      <c r="AA240" s="718">
        <f>AA238*V240</f>
        <v>0</v>
      </c>
      <c r="AB240" s="438"/>
      <c r="AC240" s="720"/>
      <c r="AD240" s="721" t="s">
        <v>49</v>
      </c>
      <c r="AE240" s="718">
        <f>AE238*Z240</f>
        <v>0</v>
      </c>
      <c r="AF240" s="438"/>
      <c r="AG240" s="722"/>
      <c r="AH240" s="723" t="s">
        <v>50</v>
      </c>
      <c r="AI240" s="718">
        <f>AI238*AD240</f>
        <v>0</v>
      </c>
      <c r="AJ240" s="396"/>
      <c r="AK240" s="724">
        <f>S240+W240+AA240+AE240+AI240</f>
        <v>0</v>
      </c>
    </row>
    <row r="241" spans="1:38" s="450" customFormat="1" ht="13.5" hidden="1" customHeight="1" x14ac:dyDescent="0.2">
      <c r="C241" s="396"/>
      <c r="J241" s="728"/>
      <c r="L241" s="712"/>
      <c r="M241" s="506"/>
      <c r="N241" s="713"/>
      <c r="O241" s="714"/>
      <c r="P241" s="413"/>
      <c r="Q241" s="945"/>
      <c r="R241" s="946"/>
      <c r="S241" s="718"/>
      <c r="T241" s="634"/>
      <c r="U241" s="918"/>
      <c r="V241" s="717"/>
      <c r="W241" s="718"/>
      <c r="X241" s="438"/>
      <c r="Y241" s="638"/>
      <c r="Z241" s="719"/>
      <c r="AA241" s="718"/>
      <c r="AB241" s="438"/>
      <c r="AC241" s="720"/>
      <c r="AD241" s="721"/>
      <c r="AE241" s="718"/>
      <c r="AF241" s="438"/>
      <c r="AG241" s="722"/>
      <c r="AH241" s="723"/>
      <c r="AI241" s="718"/>
      <c r="AJ241" s="396"/>
      <c r="AK241" s="724"/>
    </row>
    <row r="242" spans="1:38" s="450" customFormat="1" ht="12.75" customHeight="1" thickBot="1" x14ac:dyDescent="0.25">
      <c r="I242" s="396"/>
      <c r="J242" s="1073" t="s">
        <v>94</v>
      </c>
      <c r="K242" s="635"/>
      <c r="L242" s="1283" t="s">
        <v>117</v>
      </c>
      <c r="M242" s="1283"/>
      <c r="N242" s="1283"/>
      <c r="O242" s="947">
        <v>0.505</v>
      </c>
      <c r="P242" s="1134"/>
      <c r="Q242" s="909"/>
      <c r="R242" s="924" t="s">
        <v>46</v>
      </c>
      <c r="S242" s="900">
        <f>S238*O242</f>
        <v>0</v>
      </c>
      <c r="T242" s="634"/>
      <c r="U242" s="638"/>
      <c r="V242" s="719" t="s">
        <v>47</v>
      </c>
      <c r="W242" s="901">
        <f>W238*O242</f>
        <v>0</v>
      </c>
      <c r="X242" s="438"/>
      <c r="Y242" s="635"/>
      <c r="Z242" s="925" t="s">
        <v>48</v>
      </c>
      <c r="AA242" s="902">
        <f>AA238*O242</f>
        <v>0</v>
      </c>
      <c r="AB242" s="438"/>
      <c r="AC242" s="638"/>
      <c r="AD242" s="719" t="s">
        <v>49</v>
      </c>
      <c r="AE242" s="901">
        <f>AE238*O242</f>
        <v>0</v>
      </c>
      <c r="AF242" s="438"/>
      <c r="AG242" s="859"/>
      <c r="AH242" s="924" t="s">
        <v>50</v>
      </c>
      <c r="AI242" s="900">
        <f>AI238*O242</f>
        <v>0</v>
      </c>
      <c r="AJ242" s="396"/>
      <c r="AK242" s="724">
        <f>S242+W242+AA242+AE242+AI242</f>
        <v>0</v>
      </c>
    </row>
    <row r="243" spans="1:38" s="450" customFormat="1" ht="6.75" customHeight="1" thickBot="1" x14ac:dyDescent="0.25">
      <c r="C243" s="574"/>
      <c r="I243" s="396"/>
      <c r="J243" s="728"/>
      <c r="K243" s="396"/>
      <c r="M243" s="948"/>
      <c r="N243" s="948"/>
      <c r="O243" s="949"/>
      <c r="P243" s="727"/>
      <c r="R243" s="670"/>
      <c r="S243" s="634"/>
      <c r="T243" s="634"/>
      <c r="U243" s="396"/>
      <c r="V243" s="670"/>
      <c r="W243" s="634"/>
      <c r="X243" s="438"/>
      <c r="Y243" s="396"/>
      <c r="Z243" s="670"/>
      <c r="AA243" s="634"/>
      <c r="AB243" s="438"/>
      <c r="AC243" s="396"/>
      <c r="AD243" s="670"/>
      <c r="AE243" s="634"/>
      <c r="AF243" s="438"/>
      <c r="AG243" s="396"/>
      <c r="AH243" s="670"/>
      <c r="AI243" s="634"/>
      <c r="AJ243" s="396"/>
      <c r="AK243" s="697"/>
    </row>
    <row r="244" spans="1:38" s="450" customFormat="1" ht="12.75" customHeight="1" thickBot="1" x14ac:dyDescent="0.25">
      <c r="C244" s="574"/>
      <c r="I244" s="396"/>
      <c r="J244" s="1073"/>
      <c r="K244" s="635"/>
      <c r="L244" s="1283" t="s">
        <v>629</v>
      </c>
      <c r="M244" s="1283"/>
      <c r="N244" s="1283"/>
      <c r="O244" s="950">
        <v>0</v>
      </c>
      <c r="P244" s="1135"/>
      <c r="Q244" s="909"/>
      <c r="R244" s="924" t="s">
        <v>46</v>
      </c>
      <c r="S244" s="900">
        <f>SUM(S238*O244)</f>
        <v>0</v>
      </c>
      <c r="T244" s="634"/>
      <c r="U244" s="638"/>
      <c r="V244" s="719" t="s">
        <v>47</v>
      </c>
      <c r="W244" s="901">
        <f>SUM(W238*O244)</f>
        <v>0</v>
      </c>
      <c r="X244" s="438"/>
      <c r="Y244" s="635"/>
      <c r="Z244" s="925" t="s">
        <v>48</v>
      </c>
      <c r="AA244" s="902">
        <f>SUM(AA238*O244)</f>
        <v>0</v>
      </c>
      <c r="AB244" s="438"/>
      <c r="AC244" s="638"/>
      <c r="AD244" s="719" t="s">
        <v>49</v>
      </c>
      <c r="AE244" s="901">
        <f>SUM(AE238*O244)</f>
        <v>0</v>
      </c>
      <c r="AF244" s="438"/>
      <c r="AG244" s="859"/>
      <c r="AH244" s="924" t="s">
        <v>50</v>
      </c>
      <c r="AI244" s="900">
        <f>SUM(AI238*O244)</f>
        <v>0</v>
      </c>
      <c r="AJ244" s="396"/>
      <c r="AK244" s="724">
        <f>S244+W244+AA244+AE244+AI244</f>
        <v>0</v>
      </c>
      <c r="AL244" s="634"/>
    </row>
    <row r="245" spans="1:38" s="450" customFormat="1" ht="6.75" customHeight="1" x14ac:dyDescent="0.2">
      <c r="A245" s="396"/>
      <c r="B245" s="396"/>
      <c r="C245" s="574"/>
      <c r="I245" s="396"/>
      <c r="J245" s="728"/>
      <c r="K245" s="396"/>
      <c r="M245" s="729"/>
      <c r="N245" s="729"/>
      <c r="O245" s="949"/>
      <c r="P245" s="727"/>
      <c r="R245" s="670"/>
      <c r="S245" s="634"/>
      <c r="T245" s="634"/>
      <c r="U245" s="396"/>
      <c r="V245" s="670"/>
      <c r="W245" s="634"/>
      <c r="X245" s="438"/>
      <c r="Y245" s="396"/>
      <c r="Z245" s="670"/>
      <c r="AA245" s="634"/>
      <c r="AB245" s="438"/>
      <c r="AC245" s="396"/>
      <c r="AD245" s="670"/>
      <c r="AE245" s="634"/>
      <c r="AF245" s="438"/>
      <c r="AG245" s="396"/>
      <c r="AH245" s="670"/>
      <c r="AI245" s="634"/>
      <c r="AJ245" s="396"/>
      <c r="AK245" s="697"/>
    </row>
    <row r="246" spans="1:38" s="450" customFormat="1" ht="13.5" customHeight="1" thickBot="1" x14ac:dyDescent="0.25">
      <c r="C246" s="574"/>
      <c r="J246" s="1136" t="s">
        <v>118</v>
      </c>
      <c r="K246" s="1137"/>
      <c r="L246" s="1137"/>
      <c r="M246" s="1284" t="s">
        <v>96</v>
      </c>
      <c r="N246" s="1284"/>
      <c r="O246" s="1284"/>
      <c r="P246" s="1284"/>
      <c r="Q246" s="952"/>
      <c r="R246" s="953" t="s">
        <v>46</v>
      </c>
      <c r="S246" s="954">
        <f>S236+S242+S244</f>
        <v>0</v>
      </c>
      <c r="T246" s="748"/>
      <c r="U246" s="955"/>
      <c r="V246" s="956" t="s">
        <v>47</v>
      </c>
      <c r="W246" s="957">
        <f>W236+W242+W244</f>
        <v>0</v>
      </c>
      <c r="X246" s="519"/>
      <c r="Y246" s="958"/>
      <c r="Z246" s="959" t="s">
        <v>48</v>
      </c>
      <c r="AA246" s="960">
        <f>AA236+AA242+AA244</f>
        <v>0</v>
      </c>
      <c r="AB246" s="519"/>
      <c r="AC246" s="955"/>
      <c r="AD246" s="956" t="s">
        <v>49</v>
      </c>
      <c r="AE246" s="957">
        <f>AE236+AE242+AE244</f>
        <v>0</v>
      </c>
      <c r="AF246" s="519"/>
      <c r="AG246" s="961"/>
      <c r="AH246" s="953" t="s">
        <v>50</v>
      </c>
      <c r="AI246" s="954">
        <f>AI236+AI242+AI244</f>
        <v>0</v>
      </c>
      <c r="AJ246" s="519"/>
      <c r="AK246" s="757">
        <f>S246+W246+AA246+AE246+AI246</f>
        <v>0</v>
      </c>
    </row>
    <row r="247" spans="1:38" ht="9" hidden="1" customHeight="1" x14ac:dyDescent="0.2">
      <c r="A247" s="450"/>
      <c r="B247" s="450"/>
    </row>
    <row r="248" spans="1:38" hidden="1" x14ac:dyDescent="0.2">
      <c r="A248" s="450"/>
      <c r="B248" s="450"/>
      <c r="C248" s="450"/>
      <c r="D248" s="450"/>
      <c r="E248" s="450"/>
      <c r="F248" s="450"/>
      <c r="G248" s="450"/>
      <c r="H248" s="450"/>
      <c r="I248" s="450"/>
      <c r="J248" s="450"/>
      <c r="K248" s="450"/>
      <c r="L248" s="450"/>
      <c r="M248" s="450"/>
      <c r="N248" s="450"/>
      <c r="O248" s="450"/>
    </row>
    <row r="249" spans="1:38" hidden="1" x14ac:dyDescent="0.2">
      <c r="C249" s="450"/>
      <c r="D249" s="450"/>
      <c r="E249" s="450"/>
      <c r="F249" s="450"/>
      <c r="G249" s="450"/>
      <c r="H249" s="450"/>
      <c r="I249" s="450"/>
      <c r="J249" s="450"/>
      <c r="K249" s="450"/>
      <c r="L249" s="450"/>
      <c r="M249" s="450"/>
      <c r="N249" s="450"/>
      <c r="O249" s="450"/>
    </row>
    <row r="250" spans="1:38" s="403" customFormat="1" ht="15" hidden="1" customHeight="1" x14ac:dyDescent="0.2">
      <c r="A250" s="1186"/>
      <c r="B250" s="1186"/>
      <c r="C250" s="1186"/>
      <c r="D250" s="1186"/>
      <c r="E250" s="1186"/>
      <c r="F250" s="1186"/>
      <c r="G250" s="1186"/>
      <c r="H250" s="1186"/>
      <c r="I250" s="1186"/>
      <c r="J250" s="1186"/>
      <c r="K250" s="1186"/>
      <c r="L250" s="1186"/>
      <c r="M250" s="1186"/>
      <c r="N250" s="1186"/>
      <c r="O250" s="1186"/>
      <c r="P250" s="1186"/>
      <c r="Q250" s="1186"/>
      <c r="R250" s="1186"/>
      <c r="S250" s="1186"/>
      <c r="T250" s="1186"/>
      <c r="U250" s="1186"/>
      <c r="V250" s="1186"/>
      <c r="W250" s="1186"/>
      <c r="X250" s="1186"/>
      <c r="Y250" s="1186"/>
      <c r="Z250" s="1186"/>
      <c r="AA250" s="1186"/>
      <c r="AB250" s="1186"/>
      <c r="AC250" s="1186"/>
      <c r="AD250" s="1186"/>
      <c r="AI250" s="396"/>
      <c r="AJ250" s="396"/>
      <c r="AK250" s="396"/>
    </row>
    <row r="251" spans="1:38" hidden="1" x14ac:dyDescent="0.2"/>
    <row r="252" spans="1:38" ht="9" hidden="1" customHeight="1" x14ac:dyDescent="0.2"/>
    <row r="253" spans="1:38" ht="17.25" hidden="1" customHeight="1" x14ac:dyDescent="0.2">
      <c r="C253" s="1206" t="s">
        <v>97</v>
      </c>
      <c r="D253" s="1207"/>
      <c r="E253" s="1207"/>
      <c r="F253" s="1207"/>
      <c r="G253" s="1207"/>
      <c r="H253" s="1207"/>
      <c r="I253" s="1207"/>
      <c r="J253" s="1207"/>
      <c r="K253" s="1207"/>
      <c r="L253" s="1207"/>
      <c r="M253" s="1207"/>
      <c r="N253" s="1207"/>
      <c r="O253" s="1208"/>
    </row>
    <row r="254" spans="1:38" hidden="1" x14ac:dyDescent="0.2">
      <c r="C254" s="1203" t="s">
        <v>98</v>
      </c>
      <c r="D254" s="1204"/>
      <c r="E254" s="1204"/>
      <c r="F254" s="1204"/>
      <c r="G254" s="1204"/>
      <c r="H254" s="1204"/>
      <c r="I254" s="1204"/>
      <c r="J254" s="1204"/>
      <c r="K254" s="1204"/>
      <c r="L254" s="1204"/>
      <c r="M254" s="1204"/>
      <c r="N254" s="1204"/>
      <c r="O254" s="1205"/>
    </row>
    <row r="255" spans="1:38" hidden="1" x14ac:dyDescent="0.2">
      <c r="C255" s="759"/>
      <c r="D255" s="760" t="s">
        <v>99</v>
      </c>
      <c r="E255" s="760"/>
      <c r="F255" s="760"/>
      <c r="G255" s="760"/>
      <c r="H255" s="760"/>
      <c r="I255" s="760"/>
      <c r="J255" s="760"/>
      <c r="K255" s="760"/>
      <c r="L255" s="760"/>
      <c r="M255" s="761" t="s">
        <v>100</v>
      </c>
      <c r="N255" s="761" t="s">
        <v>101</v>
      </c>
      <c r="O255" s="762" t="s">
        <v>16</v>
      </c>
    </row>
    <row r="256" spans="1:38" ht="3" hidden="1" customHeight="1" x14ac:dyDescent="0.2">
      <c r="C256" s="1200"/>
      <c r="D256" s="1201"/>
      <c r="E256" s="1201"/>
      <c r="F256" s="1201"/>
      <c r="G256" s="1201"/>
      <c r="H256" s="1201"/>
      <c r="I256" s="1201"/>
      <c r="J256" s="1201"/>
      <c r="K256" s="1201"/>
      <c r="L256" s="1201"/>
      <c r="M256" s="1201"/>
      <c r="N256" s="1201"/>
      <c r="O256" s="1202"/>
    </row>
    <row r="257" spans="1:38" hidden="1" x14ac:dyDescent="0.2">
      <c r="C257" s="763" t="s">
        <v>11</v>
      </c>
      <c r="D257" s="764">
        <v>45.5</v>
      </c>
      <c r="E257" s="764"/>
      <c r="F257" s="764"/>
      <c r="G257" s="764"/>
      <c r="H257" s="764"/>
      <c r="I257" s="764"/>
      <c r="J257" s="764"/>
      <c r="K257" s="764"/>
      <c r="L257" s="764"/>
      <c r="M257" s="765">
        <f>SUM(S238)</f>
        <v>0</v>
      </c>
      <c r="N257" s="765"/>
      <c r="O257" s="766">
        <f>SUM(M257:N257)</f>
        <v>0</v>
      </c>
    </row>
    <row r="258" spans="1:38" hidden="1" x14ac:dyDescent="0.2">
      <c r="C258" s="767" t="s">
        <v>12</v>
      </c>
      <c r="D258" s="768">
        <v>46.5</v>
      </c>
      <c r="E258" s="768"/>
      <c r="F258" s="768"/>
      <c r="G258" s="768"/>
      <c r="H258" s="768"/>
      <c r="I258" s="768"/>
      <c r="J258" s="768"/>
      <c r="K258" s="768"/>
      <c r="L258" s="768"/>
      <c r="M258" s="769">
        <f>SUM(W238)</f>
        <v>0</v>
      </c>
      <c r="N258" s="769"/>
      <c r="O258" s="770">
        <f>SUM(M258:N258)</f>
        <v>0</v>
      </c>
    </row>
    <row r="259" spans="1:38" hidden="1" x14ac:dyDescent="0.2">
      <c r="C259" s="771" t="s">
        <v>13</v>
      </c>
      <c r="D259" s="772">
        <v>47.5</v>
      </c>
      <c r="E259" s="772"/>
      <c r="F259" s="772"/>
      <c r="G259" s="772"/>
      <c r="H259" s="772"/>
      <c r="I259" s="772"/>
      <c r="J259" s="772"/>
      <c r="K259" s="772"/>
      <c r="L259" s="772"/>
      <c r="M259" s="773">
        <f>SUM(AA238)</f>
        <v>0</v>
      </c>
      <c r="N259" s="773"/>
      <c r="O259" s="774">
        <f>SUM(M259:N259)</f>
        <v>0</v>
      </c>
    </row>
    <row r="260" spans="1:38" hidden="1" x14ac:dyDescent="0.2">
      <c r="C260" s="775" t="s">
        <v>14</v>
      </c>
      <c r="D260" s="776">
        <f>SUM(D259)</f>
        <v>47.5</v>
      </c>
      <c r="E260" s="776"/>
      <c r="F260" s="776"/>
      <c r="G260" s="776"/>
      <c r="H260" s="776"/>
      <c r="I260" s="776"/>
      <c r="J260" s="776"/>
      <c r="K260" s="776"/>
      <c r="L260" s="776"/>
      <c r="M260" s="777">
        <f>SUM(M259)</f>
        <v>0</v>
      </c>
      <c r="N260" s="777"/>
      <c r="O260" s="778">
        <f>SUM(M260:N260)</f>
        <v>0</v>
      </c>
    </row>
    <row r="261" spans="1:38" hidden="1" x14ac:dyDescent="0.2">
      <c r="C261" s="779" t="s">
        <v>15</v>
      </c>
      <c r="D261" s="780">
        <f>SUM(D260)</f>
        <v>47.5</v>
      </c>
      <c r="E261" s="780"/>
      <c r="F261" s="780"/>
      <c r="G261" s="780"/>
      <c r="H261" s="780"/>
      <c r="I261" s="780"/>
      <c r="J261" s="780"/>
      <c r="K261" s="780"/>
      <c r="L261" s="780"/>
      <c r="M261" s="781">
        <f>SUM(AI238)</f>
        <v>0</v>
      </c>
      <c r="N261" s="781"/>
      <c r="O261" s="782">
        <f>SUM(M261:N261)</f>
        <v>0</v>
      </c>
    </row>
    <row r="262" spans="1:38" ht="6" hidden="1" customHeight="1" x14ac:dyDescent="0.2">
      <c r="C262" s="1200"/>
      <c r="D262" s="1201"/>
      <c r="E262" s="1201"/>
      <c r="F262" s="1201"/>
      <c r="G262" s="1201"/>
      <c r="H262" s="1201"/>
      <c r="I262" s="1201"/>
      <c r="J262" s="1201"/>
      <c r="K262" s="1201"/>
      <c r="L262" s="1201"/>
      <c r="M262" s="1201"/>
      <c r="N262" s="1201"/>
      <c r="O262" s="1202"/>
    </row>
    <row r="263" spans="1:38" ht="21" hidden="1" customHeight="1" x14ac:dyDescent="0.2">
      <c r="C263" s="1198" t="s">
        <v>102</v>
      </c>
      <c r="D263" s="1199"/>
      <c r="E263" s="783"/>
      <c r="F263" s="783"/>
      <c r="G263" s="783"/>
      <c r="H263" s="783"/>
      <c r="I263" s="783"/>
      <c r="J263" s="783"/>
      <c r="K263" s="783"/>
      <c r="L263" s="783"/>
      <c r="M263" s="784">
        <f>SUM(M257:M261)</f>
        <v>0</v>
      </c>
      <c r="N263" s="784">
        <f>SUM(N257:N261)</f>
        <v>0</v>
      </c>
      <c r="O263" s="785">
        <f>SUM(O257:O261)</f>
        <v>0</v>
      </c>
    </row>
    <row r="264" spans="1:38" ht="6.75" hidden="1" customHeight="1" x14ac:dyDescent="0.2"/>
    <row r="265" spans="1:38" ht="13.5" thickBot="1" x14ac:dyDescent="0.25">
      <c r="P265" s="786"/>
    </row>
    <row r="266" spans="1:38" ht="9" hidden="1" customHeight="1" x14ac:dyDescent="0.2"/>
    <row r="267" spans="1:38" hidden="1" x14ac:dyDescent="0.2">
      <c r="C267" s="450"/>
      <c r="D267" s="450"/>
      <c r="E267" s="450"/>
      <c r="F267" s="450"/>
      <c r="G267" s="450"/>
      <c r="H267" s="450"/>
      <c r="I267" s="450"/>
      <c r="J267" s="450"/>
      <c r="K267" s="450"/>
      <c r="L267" s="450"/>
      <c r="M267" s="450"/>
      <c r="N267" s="450"/>
      <c r="O267" s="450"/>
    </row>
    <row r="268" spans="1:38" hidden="1" x14ac:dyDescent="0.2">
      <c r="C268" s="450"/>
      <c r="D268" s="450"/>
      <c r="E268" s="450"/>
      <c r="F268" s="450"/>
      <c r="G268" s="450"/>
      <c r="H268" s="450"/>
      <c r="I268" s="450"/>
      <c r="J268" s="450"/>
      <c r="K268" s="450"/>
      <c r="L268" s="450"/>
      <c r="M268" s="450"/>
      <c r="N268" s="450"/>
      <c r="O268" s="450"/>
    </row>
    <row r="269" spans="1:38" s="403" customFormat="1" ht="15" hidden="1" customHeight="1" x14ac:dyDescent="0.2">
      <c r="A269" s="1186"/>
      <c r="B269" s="1186"/>
      <c r="C269" s="1186"/>
      <c r="D269" s="1186"/>
      <c r="E269" s="1186"/>
      <c r="F269" s="1186"/>
      <c r="G269" s="1186"/>
      <c r="H269" s="1186"/>
      <c r="I269" s="1186"/>
      <c r="J269" s="1186"/>
      <c r="K269" s="1186"/>
      <c r="L269" s="1186"/>
      <c r="M269" s="1186"/>
      <c r="N269" s="1186"/>
      <c r="O269" s="1186"/>
      <c r="P269" s="1186"/>
      <c r="Q269" s="1186"/>
      <c r="R269" s="1186"/>
      <c r="S269" s="1186"/>
      <c r="T269" s="1186"/>
      <c r="U269" s="1186"/>
      <c r="V269" s="1186"/>
      <c r="W269" s="1186"/>
      <c r="X269" s="1186"/>
      <c r="Y269" s="1186"/>
      <c r="Z269" s="1186"/>
      <c r="AA269" s="1186"/>
      <c r="AB269" s="1186"/>
      <c r="AC269" s="1186"/>
      <c r="AD269" s="1186"/>
      <c r="AE269" s="1186"/>
      <c r="AJ269" s="396"/>
      <c r="AK269" s="396"/>
      <c r="AL269" s="396"/>
    </row>
    <row r="270" spans="1:38" hidden="1" x14ac:dyDescent="0.2"/>
    <row r="271" spans="1:38" ht="9" hidden="1" customHeight="1" x14ac:dyDescent="0.2"/>
    <row r="272" spans="1:38" ht="17.25" hidden="1" customHeight="1" x14ac:dyDescent="0.2">
      <c r="C272" s="1206" t="s">
        <v>97</v>
      </c>
      <c r="D272" s="1207"/>
      <c r="E272" s="1207"/>
      <c r="F272" s="1207"/>
      <c r="G272" s="1207"/>
      <c r="H272" s="1207"/>
      <c r="I272" s="1207"/>
      <c r="J272" s="1207"/>
      <c r="K272" s="1207"/>
      <c r="L272" s="1207"/>
      <c r="M272" s="1207"/>
      <c r="N272" s="1207"/>
      <c r="O272" s="1208"/>
    </row>
    <row r="273" spans="1:38" hidden="1" x14ac:dyDescent="0.2">
      <c r="C273" s="1203" t="s">
        <v>98</v>
      </c>
      <c r="D273" s="1204"/>
      <c r="E273" s="1204"/>
      <c r="F273" s="1204"/>
      <c r="G273" s="1204"/>
      <c r="H273" s="1204"/>
      <c r="I273" s="1204"/>
      <c r="J273" s="1204"/>
      <c r="K273" s="1204"/>
      <c r="L273" s="1204"/>
      <c r="M273" s="1204"/>
      <c r="N273" s="1204"/>
      <c r="O273" s="1205"/>
    </row>
    <row r="274" spans="1:38" hidden="1" x14ac:dyDescent="0.2">
      <c r="C274" s="759"/>
      <c r="D274" s="760" t="s">
        <v>99</v>
      </c>
      <c r="E274" s="760"/>
      <c r="F274" s="760"/>
      <c r="G274" s="760"/>
      <c r="H274" s="760"/>
      <c r="I274" s="760"/>
      <c r="J274" s="760"/>
      <c r="K274" s="760"/>
      <c r="L274" s="760"/>
      <c r="M274" s="761" t="s">
        <v>100</v>
      </c>
      <c r="N274" s="761" t="s">
        <v>101</v>
      </c>
      <c r="O274" s="762" t="s">
        <v>16</v>
      </c>
    </row>
    <row r="275" spans="1:38" ht="3" hidden="1" customHeight="1" x14ac:dyDescent="0.2">
      <c r="C275" s="1200"/>
      <c r="D275" s="1201"/>
      <c r="E275" s="1201"/>
      <c r="F275" s="1201"/>
      <c r="G275" s="1201"/>
      <c r="H275" s="1201"/>
      <c r="I275" s="1201"/>
      <c r="J275" s="1201"/>
      <c r="K275" s="1201"/>
      <c r="L275" s="1201"/>
      <c r="M275" s="1201"/>
      <c r="N275" s="1201"/>
      <c r="O275" s="1202"/>
    </row>
    <row r="276" spans="1:38" hidden="1" x14ac:dyDescent="0.2">
      <c r="C276" s="763" t="s">
        <v>11</v>
      </c>
      <c r="D276" s="764">
        <v>45.5</v>
      </c>
      <c r="E276" s="764"/>
      <c r="F276" s="764"/>
      <c r="G276" s="764"/>
      <c r="H276" s="764"/>
      <c r="I276" s="764"/>
      <c r="J276" s="764"/>
      <c r="K276" s="764"/>
      <c r="L276" s="764"/>
      <c r="M276" s="765" t="e">
        <f>SUM(#REF!)</f>
        <v>#REF!</v>
      </c>
      <c r="N276" s="765"/>
      <c r="O276" s="766" t="e">
        <f>SUM(M276:N276)</f>
        <v>#REF!</v>
      </c>
    </row>
    <row r="277" spans="1:38" hidden="1" x14ac:dyDescent="0.2">
      <c r="C277" s="767" t="s">
        <v>12</v>
      </c>
      <c r="D277" s="768">
        <v>46.5</v>
      </c>
      <c r="E277" s="768"/>
      <c r="F277" s="768"/>
      <c r="G277" s="768"/>
      <c r="H277" s="768"/>
      <c r="I277" s="768"/>
      <c r="J277" s="768"/>
      <c r="K277" s="768"/>
      <c r="L277" s="768"/>
      <c r="M277" s="769" t="e">
        <f>SUM(#REF!)</f>
        <v>#REF!</v>
      </c>
      <c r="N277" s="769"/>
      <c r="O277" s="770" t="e">
        <f>SUM(M277:N277)</f>
        <v>#REF!</v>
      </c>
    </row>
    <row r="278" spans="1:38" hidden="1" x14ac:dyDescent="0.2">
      <c r="C278" s="771" t="s">
        <v>13</v>
      </c>
      <c r="D278" s="772">
        <v>47.5</v>
      </c>
      <c r="E278" s="772"/>
      <c r="F278" s="772"/>
      <c r="G278" s="772"/>
      <c r="H278" s="772"/>
      <c r="I278" s="772"/>
      <c r="J278" s="772"/>
      <c r="K278" s="772"/>
      <c r="L278" s="772"/>
      <c r="M278" s="773" t="e">
        <f>SUM(#REF!)</f>
        <v>#REF!</v>
      </c>
      <c r="N278" s="773"/>
      <c r="O278" s="774" t="e">
        <f>SUM(M278:N278)</f>
        <v>#REF!</v>
      </c>
    </row>
    <row r="279" spans="1:38" hidden="1" x14ac:dyDescent="0.2">
      <c r="C279" s="775" t="s">
        <v>14</v>
      </c>
      <c r="D279" s="776">
        <f>SUM(D278)</f>
        <v>47.5</v>
      </c>
      <c r="E279" s="776"/>
      <c r="F279" s="776"/>
      <c r="G279" s="776"/>
      <c r="H279" s="776"/>
      <c r="I279" s="776"/>
      <c r="J279" s="776"/>
      <c r="K279" s="776"/>
      <c r="L279" s="776"/>
      <c r="M279" s="777" t="e">
        <f>SUM(M278)</f>
        <v>#REF!</v>
      </c>
      <c r="N279" s="777"/>
      <c r="O279" s="778" t="e">
        <f>SUM(M279:N279)</f>
        <v>#REF!</v>
      </c>
    </row>
    <row r="280" spans="1:38" hidden="1" x14ac:dyDescent="0.2">
      <c r="C280" s="779" t="s">
        <v>15</v>
      </c>
      <c r="D280" s="780">
        <f>SUM(D279)</f>
        <v>47.5</v>
      </c>
      <c r="E280" s="780"/>
      <c r="F280" s="780"/>
      <c r="G280" s="780"/>
      <c r="H280" s="780"/>
      <c r="I280" s="780"/>
      <c r="J280" s="780"/>
      <c r="K280" s="780"/>
      <c r="L280" s="780"/>
      <c r="M280" s="781" t="e">
        <f>SUM(#REF!)</f>
        <v>#REF!</v>
      </c>
      <c r="N280" s="781"/>
      <c r="O280" s="782" t="e">
        <f>SUM(M280:N280)</f>
        <v>#REF!</v>
      </c>
    </row>
    <row r="281" spans="1:38" ht="6" hidden="1" customHeight="1" x14ac:dyDescent="0.2">
      <c r="C281" s="1200"/>
      <c r="D281" s="1201"/>
      <c r="E281" s="1201"/>
      <c r="F281" s="1201"/>
      <c r="G281" s="1201"/>
      <c r="H281" s="1201"/>
      <c r="I281" s="1201"/>
      <c r="J281" s="1201"/>
      <c r="K281" s="1201"/>
      <c r="L281" s="1201"/>
      <c r="M281" s="1201"/>
      <c r="N281" s="1201"/>
      <c r="O281" s="1202"/>
    </row>
    <row r="282" spans="1:38" ht="21" hidden="1" customHeight="1" x14ac:dyDescent="0.2">
      <c r="C282" s="1198" t="s">
        <v>102</v>
      </c>
      <c r="D282" s="1199"/>
      <c r="E282" s="783"/>
      <c r="F282" s="783"/>
      <c r="G282" s="783"/>
      <c r="H282" s="783"/>
      <c r="I282" s="783"/>
      <c r="J282" s="783"/>
      <c r="K282" s="783"/>
      <c r="L282" s="783"/>
      <c r="M282" s="784" t="e">
        <f>SUM(M276:M280)</f>
        <v>#REF!</v>
      </c>
      <c r="N282" s="784">
        <f>SUM(N276:N280)</f>
        <v>0</v>
      </c>
      <c r="O282" s="785" t="e">
        <f>SUM(O276:O280)</f>
        <v>#REF!</v>
      </c>
    </row>
    <row r="283" spans="1:38" ht="6.75" hidden="1" customHeight="1" x14ac:dyDescent="0.2"/>
    <row r="284" spans="1:38" ht="21.75" customHeight="1" x14ac:dyDescent="0.2">
      <c r="J284" s="962"/>
      <c r="K284" s="963"/>
      <c r="L284" s="1285" t="s">
        <v>119</v>
      </c>
      <c r="M284" s="1285"/>
      <c r="N284" s="1285"/>
      <c r="O284" s="1285"/>
      <c r="P284" s="1285"/>
      <c r="Q284" s="1285"/>
      <c r="R284" s="1285"/>
      <c r="S284" s="1285"/>
      <c r="T284" s="1285"/>
      <c r="U284" s="1285"/>
      <c r="V284" s="1285"/>
      <c r="W284" s="1285"/>
      <c r="X284" s="1285"/>
      <c r="Y284" s="1285"/>
      <c r="Z284" s="1285"/>
      <c r="AA284" s="1285"/>
      <c r="AB284" s="1285"/>
      <c r="AC284" s="1285"/>
      <c r="AD284" s="1285"/>
      <c r="AE284" s="1285"/>
      <c r="AF284" s="1285"/>
      <c r="AG284" s="1285"/>
      <c r="AH284" s="1285"/>
      <c r="AI284" s="1285"/>
      <c r="AJ284" s="1285"/>
      <c r="AK284" s="1286"/>
      <c r="AL284" s="964"/>
    </row>
    <row r="285" spans="1:38" ht="4.5" customHeight="1" x14ac:dyDescent="0.2">
      <c r="J285" s="565"/>
      <c r="L285" s="430"/>
      <c r="M285" s="430"/>
      <c r="N285" s="430"/>
      <c r="O285" s="430"/>
      <c r="P285" s="430"/>
      <c r="Q285" s="430"/>
      <c r="R285" s="430"/>
      <c r="S285" s="430"/>
      <c r="T285" s="430"/>
      <c r="U285" s="430"/>
      <c r="V285" s="430"/>
      <c r="W285" s="430"/>
      <c r="X285" s="430"/>
      <c r="Y285" s="430"/>
      <c r="Z285" s="430"/>
      <c r="AA285" s="430"/>
      <c r="AB285" s="430"/>
      <c r="AC285" s="430"/>
      <c r="AD285" s="430"/>
      <c r="AE285" s="430"/>
      <c r="AF285" s="430"/>
      <c r="AG285" s="430"/>
      <c r="AH285" s="430"/>
      <c r="AI285" s="430"/>
      <c r="AJ285" s="430"/>
      <c r="AK285" s="965"/>
      <c r="AL285" s="430"/>
    </row>
    <row r="286" spans="1:38" s="450" customFormat="1" ht="12.75" customHeight="1" x14ac:dyDescent="0.2">
      <c r="A286" s="396"/>
      <c r="B286" s="396"/>
      <c r="J286" s="966" t="s">
        <v>91</v>
      </c>
      <c r="K286" s="632"/>
      <c r="L286" s="632"/>
      <c r="M286" s="1318" t="s">
        <v>627</v>
      </c>
      <c r="N286" s="1318"/>
      <c r="O286" s="1318"/>
      <c r="P286" s="1318"/>
      <c r="Q286" s="440"/>
      <c r="R286" s="666" t="s">
        <v>46</v>
      </c>
      <c r="S286" s="591">
        <f>'PROPOSED BUDGET'!S235</f>
        <v>0</v>
      </c>
      <c r="T286" s="634"/>
      <c r="U286" s="443"/>
      <c r="V286" s="667" t="s">
        <v>47</v>
      </c>
      <c r="W286" s="592">
        <f>'PROPOSED BUDGET'!W235</f>
        <v>0</v>
      </c>
      <c r="X286" s="438"/>
      <c r="Y286" s="446"/>
      <c r="Z286" s="668" t="s">
        <v>48</v>
      </c>
      <c r="AA286" s="593">
        <f>'PROPOSED BUDGET'!AA235</f>
        <v>0</v>
      </c>
      <c r="AB286" s="438"/>
      <c r="AC286" s="443"/>
      <c r="AD286" s="667" t="s">
        <v>49</v>
      </c>
      <c r="AE286" s="592">
        <f>'PROPOSED BUDGET'!AE235</f>
        <v>0</v>
      </c>
      <c r="AF286" s="438"/>
      <c r="AG286" s="440"/>
      <c r="AH286" s="666" t="s">
        <v>50</v>
      </c>
      <c r="AI286" s="591">
        <f>'PROPOSED BUDGET'!AI235</f>
        <v>0</v>
      </c>
      <c r="AJ286" s="396"/>
      <c r="AK286" s="724">
        <f>S286+W286+AA286+AE286+AI286</f>
        <v>0</v>
      </c>
    </row>
    <row r="287" spans="1:38" s="450" customFormat="1" ht="6" customHeight="1" x14ac:dyDescent="0.2">
      <c r="A287" s="396"/>
      <c r="B287" s="396"/>
      <c r="C287" s="396"/>
      <c r="D287" s="396"/>
      <c r="E287" s="396"/>
      <c r="F287" s="396"/>
      <c r="G287" s="396"/>
      <c r="H287" s="396"/>
      <c r="I287" s="396"/>
      <c r="J287" s="565"/>
      <c r="K287" s="396"/>
      <c r="L287" s="396"/>
      <c r="M287" s="396"/>
      <c r="N287" s="396"/>
      <c r="O287" s="396"/>
      <c r="P287" s="711"/>
      <c r="Q287" s="396"/>
      <c r="S287" s="634"/>
      <c r="T287" s="634"/>
      <c r="U287" s="396"/>
      <c r="W287" s="634"/>
      <c r="X287" s="438"/>
      <c r="Y287" s="396"/>
      <c r="AA287" s="634"/>
      <c r="AB287" s="438"/>
      <c r="AC287" s="396"/>
      <c r="AE287" s="634"/>
      <c r="AF287" s="438"/>
      <c r="AG287" s="396"/>
      <c r="AI287" s="634"/>
      <c r="AJ287" s="396"/>
      <c r="AK287" s="697"/>
    </row>
    <row r="288" spans="1:38" s="450" customFormat="1" x14ac:dyDescent="0.2">
      <c r="A288" s="396"/>
      <c r="B288" s="396"/>
      <c r="J288" s="966" t="s">
        <v>116</v>
      </c>
      <c r="K288" s="632"/>
      <c r="L288" s="632"/>
      <c r="M288" s="1319" t="s">
        <v>630</v>
      </c>
      <c r="N288" s="1319"/>
      <c r="O288" s="1319"/>
      <c r="P288" s="1319"/>
      <c r="Q288" s="440"/>
      <c r="R288" s="666" t="s">
        <v>46</v>
      </c>
      <c r="S288" s="591">
        <f>'PROPOSED BUDGET'!S237</f>
        <v>0</v>
      </c>
      <c r="T288" s="634"/>
      <c r="U288" s="443"/>
      <c r="V288" s="667" t="s">
        <v>47</v>
      </c>
      <c r="W288" s="592">
        <f>'PROPOSED BUDGET'!W237</f>
        <v>0</v>
      </c>
      <c r="X288" s="438"/>
      <c r="Y288" s="446"/>
      <c r="Z288" s="668" t="s">
        <v>48</v>
      </c>
      <c r="AA288" s="593">
        <f>'PROPOSED BUDGET'!AA237</f>
        <v>0</v>
      </c>
      <c r="AB288" s="438"/>
      <c r="AC288" s="443"/>
      <c r="AD288" s="667" t="s">
        <v>49</v>
      </c>
      <c r="AE288" s="592">
        <f>'PROPOSED BUDGET'!AE237</f>
        <v>0</v>
      </c>
      <c r="AF288" s="438"/>
      <c r="AG288" s="440"/>
      <c r="AH288" s="666" t="s">
        <v>50</v>
      </c>
      <c r="AI288" s="591">
        <f>'PROPOSED BUDGET'!AI237</f>
        <v>0</v>
      </c>
      <c r="AJ288" s="396"/>
      <c r="AK288" s="724">
        <f>S288+W288+AA288+AE288+AI288</f>
        <v>0</v>
      </c>
    </row>
    <row r="289" spans="1:38" s="702" customFormat="1" ht="6" customHeight="1" thickBot="1" x14ac:dyDescent="0.25">
      <c r="A289" s="396"/>
      <c r="B289" s="396"/>
      <c r="J289" s="701"/>
      <c r="P289" s="967"/>
      <c r="R289" s="703"/>
      <c r="S289" s="704"/>
      <c r="T289" s="704"/>
      <c r="U289" s="942"/>
      <c r="V289" s="943"/>
      <c r="W289" s="704"/>
      <c r="X289" s="944"/>
      <c r="Y289" s="942"/>
      <c r="Z289" s="943"/>
      <c r="AA289" s="704"/>
      <c r="AB289" s="944"/>
      <c r="AC289" s="942"/>
      <c r="AD289" s="943"/>
      <c r="AE289" s="704"/>
      <c r="AF289" s="944"/>
      <c r="AG289" s="942"/>
      <c r="AH289" s="943"/>
      <c r="AI289" s="704"/>
      <c r="AK289" s="706"/>
    </row>
    <row r="290" spans="1:38" s="450" customFormat="1" ht="13.5" hidden="1" customHeight="1" thickBot="1" x14ac:dyDescent="0.25">
      <c r="A290" s="396"/>
      <c r="B290" s="396"/>
      <c r="C290" s="396"/>
      <c r="J290" s="728"/>
      <c r="L290" s="712"/>
      <c r="M290" s="506"/>
      <c r="N290" s="713" t="s">
        <v>93</v>
      </c>
      <c r="O290" s="714">
        <v>0</v>
      </c>
      <c r="P290" s="413"/>
      <c r="Q290" s="945"/>
      <c r="R290" s="946" t="s">
        <v>46</v>
      </c>
      <c r="S290" s="718">
        <f>S288*O290</f>
        <v>0</v>
      </c>
      <c r="T290" s="634"/>
      <c r="U290" s="918"/>
      <c r="V290" s="717" t="s">
        <v>47</v>
      </c>
      <c r="W290" s="718">
        <f>W288*R290</f>
        <v>0</v>
      </c>
      <c r="X290" s="438"/>
      <c r="Y290" s="638"/>
      <c r="Z290" s="719" t="s">
        <v>48</v>
      </c>
      <c r="AA290" s="718">
        <f>AA288*V290</f>
        <v>0</v>
      </c>
      <c r="AB290" s="438"/>
      <c r="AC290" s="720"/>
      <c r="AD290" s="721" t="s">
        <v>49</v>
      </c>
      <c r="AE290" s="718">
        <f>AE288*Z290</f>
        <v>0</v>
      </c>
      <c r="AF290" s="438"/>
      <c r="AG290" s="722"/>
      <c r="AH290" s="723" t="s">
        <v>50</v>
      </c>
      <c r="AI290" s="718">
        <f>AI288*AD290</f>
        <v>0</v>
      </c>
      <c r="AJ290" s="396"/>
      <c r="AK290" s="724">
        <f>S290+W290+AA290+AE290+AI290</f>
        <v>0</v>
      </c>
    </row>
    <row r="291" spans="1:38" s="450" customFormat="1" ht="13.5" hidden="1" customHeight="1" thickBot="1" x14ac:dyDescent="0.25">
      <c r="A291" s="396"/>
      <c r="B291" s="396"/>
      <c r="C291" s="396"/>
      <c r="J291" s="728"/>
      <c r="L291" s="712"/>
      <c r="M291" s="506"/>
      <c r="N291" s="713"/>
      <c r="O291" s="714"/>
      <c r="P291" s="413"/>
      <c r="Q291" s="945"/>
      <c r="R291" s="946"/>
      <c r="S291" s="718"/>
      <c r="T291" s="634"/>
      <c r="U291" s="918"/>
      <c r="V291" s="717"/>
      <c r="W291" s="718"/>
      <c r="X291" s="438"/>
      <c r="Y291" s="638"/>
      <c r="Z291" s="719"/>
      <c r="AA291" s="718"/>
      <c r="AB291" s="438"/>
      <c r="AC291" s="720"/>
      <c r="AD291" s="721"/>
      <c r="AE291" s="718"/>
      <c r="AF291" s="438"/>
      <c r="AG291" s="722"/>
      <c r="AH291" s="723"/>
      <c r="AI291" s="718"/>
      <c r="AJ291" s="396"/>
      <c r="AK291" s="724"/>
    </row>
    <row r="292" spans="1:38" s="450" customFormat="1" ht="12.75" customHeight="1" thickBot="1" x14ac:dyDescent="0.25">
      <c r="A292" s="396"/>
      <c r="B292" s="396"/>
      <c r="I292" s="396"/>
      <c r="J292" s="966" t="s">
        <v>94</v>
      </c>
      <c r="K292" s="632"/>
      <c r="L292" s="968" t="s">
        <v>24</v>
      </c>
      <c r="M292" s="1292" t="s">
        <v>117</v>
      </c>
      <c r="N292" s="1292"/>
      <c r="O292" s="969">
        <f>'PROPOSED BUDGET'!O241</f>
        <v>0.505</v>
      </c>
      <c r="P292" s="970"/>
      <c r="Q292" s="440"/>
      <c r="R292" s="666" t="s">
        <v>46</v>
      </c>
      <c r="S292" s="591">
        <f>'PROPOSED BUDGET'!S241</f>
        <v>0</v>
      </c>
      <c r="T292" s="634"/>
      <c r="U292" s="443"/>
      <c r="V292" s="667" t="s">
        <v>47</v>
      </c>
      <c r="W292" s="592">
        <f>'PROPOSED BUDGET'!W241</f>
        <v>0</v>
      </c>
      <c r="X292" s="438"/>
      <c r="Y292" s="446"/>
      <c r="Z292" s="668" t="s">
        <v>48</v>
      </c>
      <c r="AA292" s="593">
        <f>'PROPOSED BUDGET'!AA241</f>
        <v>0</v>
      </c>
      <c r="AB292" s="438"/>
      <c r="AC292" s="443"/>
      <c r="AD292" s="667" t="s">
        <v>49</v>
      </c>
      <c r="AE292" s="592">
        <f>'PROPOSED BUDGET'!AE241</f>
        <v>0</v>
      </c>
      <c r="AF292" s="438"/>
      <c r="AG292" s="440"/>
      <c r="AH292" s="666" t="s">
        <v>50</v>
      </c>
      <c r="AI292" s="591">
        <f>'PROPOSED BUDGET'!AI241</f>
        <v>0</v>
      </c>
      <c r="AJ292" s="396"/>
      <c r="AK292" s="724">
        <f>S292+W292+AA292+AE292+AI292</f>
        <v>0</v>
      </c>
    </row>
    <row r="293" spans="1:38" s="450" customFormat="1" ht="6.75" customHeight="1" thickBot="1" x14ac:dyDescent="0.25">
      <c r="A293" s="396"/>
      <c r="B293" s="396"/>
      <c r="C293" s="574"/>
      <c r="I293" s="396"/>
      <c r="J293" s="565"/>
      <c r="K293" s="396"/>
      <c r="M293" s="729"/>
      <c r="N293" s="729"/>
      <c r="O293" s="971"/>
      <c r="P293" s="727"/>
      <c r="R293" s="670"/>
      <c r="S293" s="634"/>
      <c r="T293" s="634"/>
      <c r="U293" s="396"/>
      <c r="V293" s="670"/>
      <c r="W293" s="634"/>
      <c r="X293" s="438"/>
      <c r="Y293" s="396"/>
      <c r="Z293" s="670"/>
      <c r="AA293" s="634"/>
      <c r="AB293" s="438"/>
      <c r="AC293" s="396"/>
      <c r="AD293" s="670"/>
      <c r="AE293" s="634"/>
      <c r="AF293" s="438"/>
      <c r="AG293" s="396"/>
      <c r="AH293" s="670"/>
      <c r="AI293" s="634"/>
      <c r="AJ293" s="396"/>
      <c r="AK293" s="697"/>
    </row>
    <row r="294" spans="1:38" s="450" customFormat="1" ht="12.75" customHeight="1" thickBot="1" x14ac:dyDescent="0.25">
      <c r="A294" s="396"/>
      <c r="B294" s="396"/>
      <c r="I294" s="396"/>
      <c r="J294" s="966"/>
      <c r="K294" s="632"/>
      <c r="L294" s="1292" t="s">
        <v>631</v>
      </c>
      <c r="M294" s="1292"/>
      <c r="N294" s="1292"/>
      <c r="O294" s="972">
        <f>'PROPOSED BUDGET'!O243</f>
        <v>0</v>
      </c>
      <c r="P294" s="970"/>
      <c r="Q294" s="440"/>
      <c r="R294" s="666" t="s">
        <v>46</v>
      </c>
      <c r="S294" s="591">
        <f>'PROPOSED BUDGET'!S243</f>
        <v>0</v>
      </c>
      <c r="T294" s="634"/>
      <c r="U294" s="443"/>
      <c r="V294" s="667" t="s">
        <v>47</v>
      </c>
      <c r="W294" s="592">
        <f>'PROPOSED BUDGET'!W243</f>
        <v>0</v>
      </c>
      <c r="X294" s="438"/>
      <c r="Y294" s="446"/>
      <c r="Z294" s="668" t="s">
        <v>48</v>
      </c>
      <c r="AA294" s="593">
        <f>'PROPOSED BUDGET'!AA243</f>
        <v>0</v>
      </c>
      <c r="AB294" s="438"/>
      <c r="AC294" s="443"/>
      <c r="AD294" s="667" t="s">
        <v>49</v>
      </c>
      <c r="AE294" s="592">
        <f>'PROPOSED BUDGET'!AE243</f>
        <v>0</v>
      </c>
      <c r="AF294" s="438"/>
      <c r="AG294" s="440"/>
      <c r="AH294" s="666" t="s">
        <v>50</v>
      </c>
      <c r="AI294" s="591">
        <f>'PROPOSED BUDGET'!AI243</f>
        <v>0</v>
      </c>
      <c r="AJ294" s="396"/>
      <c r="AK294" s="724">
        <f>'PROPOSED BUDGET'!AK243</f>
        <v>0</v>
      </c>
    </row>
    <row r="295" spans="1:38" s="450" customFormat="1" ht="6.75" customHeight="1" x14ac:dyDescent="0.2">
      <c r="A295" s="396"/>
      <c r="B295" s="396"/>
      <c r="C295" s="574"/>
      <c r="I295" s="396"/>
      <c r="J295" s="565"/>
      <c r="K295" s="396"/>
      <c r="M295" s="729"/>
      <c r="N295" s="729"/>
      <c r="O295" s="971"/>
      <c r="P295" s="727"/>
      <c r="R295" s="670"/>
      <c r="S295" s="634"/>
      <c r="T295" s="634"/>
      <c r="U295" s="396"/>
      <c r="V295" s="670"/>
      <c r="W295" s="634"/>
      <c r="X295" s="438"/>
      <c r="Y295" s="396"/>
      <c r="Z295" s="670"/>
      <c r="AA295" s="634"/>
      <c r="AB295" s="438"/>
      <c r="AC295" s="396"/>
      <c r="AD295" s="670"/>
      <c r="AE295" s="634"/>
      <c r="AF295" s="438"/>
      <c r="AG295" s="396"/>
      <c r="AH295" s="670"/>
      <c r="AI295" s="634"/>
      <c r="AJ295" s="396"/>
      <c r="AK295" s="697"/>
    </row>
    <row r="296" spans="1:38" s="450" customFormat="1" ht="13.5" customHeight="1" thickBot="1" x14ac:dyDescent="0.25">
      <c r="A296" s="396"/>
      <c r="B296" s="396"/>
      <c r="C296" s="574"/>
      <c r="J296" s="973" t="s">
        <v>118</v>
      </c>
      <c r="K296" s="974"/>
      <c r="L296" s="974"/>
      <c r="M296" s="1295" t="s">
        <v>96</v>
      </c>
      <c r="N296" s="1295"/>
      <c r="O296" s="1295"/>
      <c r="P296" s="1295"/>
      <c r="Q296" s="756"/>
      <c r="R296" s="746" t="s">
        <v>46</v>
      </c>
      <c r="S296" s="747">
        <f>'PROPOSED BUDGET'!S245</f>
        <v>0</v>
      </c>
      <c r="T296" s="748"/>
      <c r="U296" s="755"/>
      <c r="V296" s="750" t="s">
        <v>47</v>
      </c>
      <c r="W296" s="751">
        <f>'PROPOSED BUDGET'!W245</f>
        <v>0</v>
      </c>
      <c r="X296" s="519"/>
      <c r="Y296" s="752"/>
      <c r="Z296" s="753" t="s">
        <v>48</v>
      </c>
      <c r="AA296" s="754">
        <f>'PROPOSED BUDGET'!AA245</f>
        <v>0</v>
      </c>
      <c r="AB296" s="519"/>
      <c r="AC296" s="755"/>
      <c r="AD296" s="750" t="s">
        <v>49</v>
      </c>
      <c r="AE296" s="751">
        <f>'PROPOSED BUDGET'!AE245</f>
        <v>0</v>
      </c>
      <c r="AF296" s="519"/>
      <c r="AG296" s="756"/>
      <c r="AH296" s="746" t="s">
        <v>50</v>
      </c>
      <c r="AI296" s="747">
        <f>'PROPOSED BUDGET'!AI245</f>
        <v>0</v>
      </c>
      <c r="AJ296" s="519"/>
      <c r="AK296" s="757">
        <f>S296+W296+AA296+AE296+AI296</f>
        <v>0</v>
      </c>
    </row>
    <row r="297" spans="1:38" ht="12.75" customHeight="1" thickBot="1" x14ac:dyDescent="0.25"/>
    <row r="298" spans="1:38" ht="18.75" customHeight="1" x14ac:dyDescent="0.2">
      <c r="J298" s="975"/>
      <c r="K298" s="976"/>
      <c r="L298" s="1289" t="s">
        <v>120</v>
      </c>
      <c r="M298" s="1289"/>
      <c r="N298" s="1289"/>
      <c r="O298" s="1289"/>
      <c r="P298" s="1289"/>
      <c r="Q298" s="1289"/>
      <c r="R298" s="1289"/>
      <c r="S298" s="1289"/>
      <c r="T298" s="1289"/>
      <c r="U298" s="1289"/>
      <c r="V298" s="1289"/>
      <c r="W298" s="1289"/>
      <c r="X298" s="1289"/>
      <c r="Y298" s="1289"/>
      <c r="Z298" s="1289"/>
      <c r="AA298" s="1289"/>
      <c r="AB298" s="1289"/>
      <c r="AC298" s="1289"/>
      <c r="AD298" s="1289"/>
      <c r="AE298" s="1289"/>
      <c r="AF298" s="1289"/>
      <c r="AG298" s="1289"/>
      <c r="AH298" s="1289"/>
      <c r="AI298" s="1289"/>
      <c r="AJ298" s="1289"/>
      <c r="AK298" s="1290"/>
      <c r="AL298" s="977"/>
    </row>
    <row r="299" spans="1:38" ht="4.5" customHeight="1" x14ac:dyDescent="0.2">
      <c r="J299" s="565"/>
      <c r="L299" s="430"/>
      <c r="M299" s="430"/>
      <c r="N299" s="430"/>
      <c r="O299" s="430"/>
      <c r="P299" s="430"/>
      <c r="Q299" s="430"/>
      <c r="R299" s="430"/>
      <c r="S299" s="430"/>
      <c r="T299" s="430"/>
      <c r="U299" s="430"/>
      <c r="V299" s="430"/>
      <c r="W299" s="430"/>
      <c r="X299" s="430"/>
      <c r="Y299" s="430"/>
      <c r="Z299" s="430"/>
      <c r="AA299" s="430"/>
      <c r="AB299" s="430"/>
      <c r="AC299" s="430"/>
      <c r="AD299" s="430"/>
      <c r="AE299" s="430"/>
      <c r="AF299" s="430"/>
      <c r="AG299" s="430"/>
      <c r="AH299" s="430"/>
      <c r="AI299" s="430"/>
      <c r="AJ299" s="430"/>
      <c r="AK299" s="965"/>
      <c r="AL299" s="430"/>
    </row>
    <row r="300" spans="1:38" s="450" customFormat="1" ht="12.75" customHeight="1" x14ac:dyDescent="0.2">
      <c r="A300" s="396"/>
      <c r="B300" s="396"/>
      <c r="J300" s="978" t="s">
        <v>91</v>
      </c>
      <c r="K300" s="979"/>
      <c r="L300" s="979"/>
      <c r="M300" s="1288" t="s">
        <v>627</v>
      </c>
      <c r="N300" s="1288"/>
      <c r="O300" s="1288"/>
      <c r="P300" s="1288"/>
      <c r="Q300" s="980"/>
      <c r="R300" s="981" t="s">
        <v>46</v>
      </c>
      <c r="S300" s="982">
        <f>SUM(S236+S286)</f>
        <v>0</v>
      </c>
      <c r="T300" s="634"/>
      <c r="U300" s="722"/>
      <c r="V300" s="723" t="s">
        <v>47</v>
      </c>
      <c r="W300" s="983">
        <f>SUM(W236+W286)</f>
        <v>0</v>
      </c>
      <c r="X300" s="438"/>
      <c r="Y300" s="984"/>
      <c r="Z300" s="985" t="s">
        <v>48</v>
      </c>
      <c r="AA300" s="986">
        <f>SUM(AA236+AA286)</f>
        <v>0</v>
      </c>
      <c r="AB300" s="438"/>
      <c r="AC300" s="722"/>
      <c r="AD300" s="723" t="s">
        <v>49</v>
      </c>
      <c r="AE300" s="983">
        <f>SUM(AE236+AE286)</f>
        <v>0</v>
      </c>
      <c r="AF300" s="438"/>
      <c r="AG300" s="987"/>
      <c r="AH300" s="981" t="s">
        <v>50</v>
      </c>
      <c r="AI300" s="982">
        <f>SUM(AI236+AI286)</f>
        <v>0</v>
      </c>
      <c r="AJ300" s="396"/>
      <c r="AK300" s="724">
        <f>S300+W300+AA300+AE300+AI300</f>
        <v>0</v>
      </c>
    </row>
    <row r="301" spans="1:38" s="450" customFormat="1" ht="6" customHeight="1" x14ac:dyDescent="0.2">
      <c r="A301" s="396"/>
      <c r="B301" s="396"/>
      <c r="C301" s="396"/>
      <c r="D301" s="396"/>
      <c r="E301" s="396"/>
      <c r="F301" s="396"/>
      <c r="G301" s="396"/>
      <c r="H301" s="396"/>
      <c r="I301" s="396"/>
      <c r="J301" s="565"/>
      <c r="K301" s="396"/>
      <c r="L301" s="396"/>
      <c r="M301" s="396"/>
      <c r="N301" s="396"/>
      <c r="O301" s="396"/>
      <c r="P301" s="711"/>
      <c r="Q301" s="396"/>
      <c r="S301" s="634"/>
      <c r="T301" s="634"/>
      <c r="U301" s="396"/>
      <c r="W301" s="634"/>
      <c r="X301" s="438"/>
      <c r="Y301" s="396"/>
      <c r="AA301" s="634"/>
      <c r="AB301" s="438"/>
      <c r="AC301" s="396"/>
      <c r="AE301" s="634"/>
      <c r="AF301" s="438"/>
      <c r="AG301" s="396"/>
      <c r="AI301" s="634"/>
      <c r="AJ301" s="396"/>
      <c r="AK301" s="697"/>
    </row>
    <row r="302" spans="1:38" s="450" customFormat="1" x14ac:dyDescent="0.2">
      <c r="A302" s="396"/>
      <c r="B302" s="396"/>
      <c r="J302" s="978" t="s">
        <v>116</v>
      </c>
      <c r="K302" s="979"/>
      <c r="L302" s="979"/>
      <c r="M302" s="1287" t="s">
        <v>632</v>
      </c>
      <c r="N302" s="1287"/>
      <c r="O302" s="1287"/>
      <c r="P302" s="1287"/>
      <c r="Q302" s="980"/>
      <c r="R302" s="981" t="s">
        <v>46</v>
      </c>
      <c r="S302" s="988">
        <f>SUM(S238+S288)</f>
        <v>0</v>
      </c>
      <c r="T302" s="634"/>
      <c r="U302" s="722"/>
      <c r="V302" s="723" t="s">
        <v>47</v>
      </c>
      <c r="W302" s="983">
        <f>SUM(W238+W288)</f>
        <v>0</v>
      </c>
      <c r="X302" s="438"/>
      <c r="Y302" s="984"/>
      <c r="Z302" s="985" t="s">
        <v>48</v>
      </c>
      <c r="AA302" s="986">
        <f>SUM(AA238+AA288)</f>
        <v>0</v>
      </c>
      <c r="AB302" s="438"/>
      <c r="AC302" s="722"/>
      <c r="AD302" s="723" t="s">
        <v>49</v>
      </c>
      <c r="AE302" s="983">
        <f>SUM(AE238+AE288)</f>
        <v>0</v>
      </c>
      <c r="AF302" s="438"/>
      <c r="AG302" s="987"/>
      <c r="AH302" s="981" t="s">
        <v>50</v>
      </c>
      <c r="AI302" s="982">
        <f>SUM(AI238+AI288)</f>
        <v>0</v>
      </c>
      <c r="AJ302" s="396"/>
      <c r="AK302" s="724">
        <f>S302+W302+AA302+AE302+AI302</f>
        <v>0</v>
      </c>
    </row>
    <row r="303" spans="1:38" s="702" customFormat="1" ht="6" customHeight="1" thickBot="1" x14ac:dyDescent="0.25">
      <c r="A303" s="396"/>
      <c r="B303" s="396"/>
      <c r="J303" s="701"/>
      <c r="P303" s="967"/>
      <c r="R303" s="703"/>
      <c r="S303" s="704"/>
      <c r="T303" s="704"/>
      <c r="U303" s="942"/>
      <c r="V303" s="943"/>
      <c r="W303" s="704"/>
      <c r="X303" s="944"/>
      <c r="Y303" s="942"/>
      <c r="Z303" s="943"/>
      <c r="AA303" s="704"/>
      <c r="AB303" s="944"/>
      <c r="AC303" s="942"/>
      <c r="AD303" s="943"/>
      <c r="AE303" s="704"/>
      <c r="AF303" s="944"/>
      <c r="AG303" s="942"/>
      <c r="AH303" s="943"/>
      <c r="AI303" s="704"/>
      <c r="AK303" s="706"/>
    </row>
    <row r="304" spans="1:38" s="450" customFormat="1" ht="13.5" hidden="1" customHeight="1" thickBot="1" x14ac:dyDescent="0.25">
      <c r="A304" s="396"/>
      <c r="B304" s="396"/>
      <c r="C304" s="396"/>
      <c r="J304" s="728"/>
      <c r="L304" s="712"/>
      <c r="M304" s="506"/>
      <c r="N304" s="713" t="s">
        <v>93</v>
      </c>
      <c r="O304" s="714">
        <v>0</v>
      </c>
      <c r="P304" s="413"/>
      <c r="Q304" s="945"/>
      <c r="R304" s="946" t="s">
        <v>46</v>
      </c>
      <c r="S304" s="718">
        <f>S302*O304</f>
        <v>0</v>
      </c>
      <c r="T304" s="634"/>
      <c r="U304" s="918"/>
      <c r="V304" s="717" t="s">
        <v>47</v>
      </c>
      <c r="W304" s="718">
        <f>W302*R304</f>
        <v>0</v>
      </c>
      <c r="X304" s="438"/>
      <c r="Y304" s="638"/>
      <c r="Z304" s="719" t="s">
        <v>48</v>
      </c>
      <c r="AA304" s="718">
        <f>AA302*V304</f>
        <v>0</v>
      </c>
      <c r="AB304" s="438"/>
      <c r="AC304" s="720"/>
      <c r="AD304" s="721" t="s">
        <v>49</v>
      </c>
      <c r="AE304" s="718">
        <f>AE302*Z304</f>
        <v>0</v>
      </c>
      <c r="AF304" s="438"/>
      <c r="AG304" s="722"/>
      <c r="AH304" s="723" t="s">
        <v>50</v>
      </c>
      <c r="AI304" s="718">
        <f>AI302*AD304</f>
        <v>0</v>
      </c>
      <c r="AJ304" s="396"/>
      <c r="AK304" s="724">
        <f>S304+W304+AA304+AE304+AI304</f>
        <v>0</v>
      </c>
    </row>
    <row r="305" spans="1:38" s="450" customFormat="1" ht="13.5" hidden="1" customHeight="1" thickBot="1" x14ac:dyDescent="0.25">
      <c r="A305" s="396"/>
      <c r="B305" s="396"/>
      <c r="C305" s="396"/>
      <c r="J305" s="728"/>
      <c r="L305" s="712"/>
      <c r="M305" s="506"/>
      <c r="N305" s="713"/>
      <c r="O305" s="714"/>
      <c r="P305" s="413"/>
      <c r="Q305" s="945"/>
      <c r="R305" s="946"/>
      <c r="S305" s="718"/>
      <c r="T305" s="634"/>
      <c r="U305" s="918"/>
      <c r="V305" s="717"/>
      <c r="W305" s="718"/>
      <c r="X305" s="438"/>
      <c r="Y305" s="638"/>
      <c r="Z305" s="719"/>
      <c r="AA305" s="718"/>
      <c r="AB305" s="438"/>
      <c r="AC305" s="720"/>
      <c r="AD305" s="721"/>
      <c r="AE305" s="718"/>
      <c r="AF305" s="438"/>
      <c r="AG305" s="722"/>
      <c r="AH305" s="723"/>
      <c r="AI305" s="718"/>
      <c r="AJ305" s="396"/>
      <c r="AK305" s="724"/>
    </row>
    <row r="306" spans="1:38" s="450" customFormat="1" ht="12.75" customHeight="1" thickBot="1" x14ac:dyDescent="0.25">
      <c r="A306" s="396"/>
      <c r="B306" s="396"/>
      <c r="I306" s="396"/>
      <c r="J306" s="978" t="s">
        <v>94</v>
      </c>
      <c r="K306" s="979"/>
      <c r="L306" s="989" t="s">
        <v>24</v>
      </c>
      <c r="M306" s="1293" t="s">
        <v>117</v>
      </c>
      <c r="N306" s="1294"/>
      <c r="O306" s="972">
        <f>O242</f>
        <v>0.505</v>
      </c>
      <c r="P306" s="970"/>
      <c r="Q306" s="980"/>
      <c r="R306" s="981" t="s">
        <v>46</v>
      </c>
      <c r="S306" s="982">
        <f>SUM(S242+S292+S294)</f>
        <v>0</v>
      </c>
      <c r="T306" s="634"/>
      <c r="U306" s="722"/>
      <c r="V306" s="723" t="s">
        <v>47</v>
      </c>
      <c r="W306" s="983">
        <f>SUM(W242+W292+W294)</f>
        <v>0</v>
      </c>
      <c r="X306" s="438"/>
      <c r="Y306" s="984"/>
      <c r="Z306" s="985" t="s">
        <v>48</v>
      </c>
      <c r="AA306" s="986">
        <f>SUM(AA242+AA292+AA294)</f>
        <v>0</v>
      </c>
      <c r="AB306" s="438"/>
      <c r="AC306" s="722"/>
      <c r="AD306" s="723" t="s">
        <v>49</v>
      </c>
      <c r="AE306" s="983">
        <f>SUM(AE242+AE292+AE294)</f>
        <v>0</v>
      </c>
      <c r="AF306" s="438"/>
      <c r="AG306" s="987"/>
      <c r="AH306" s="981" t="s">
        <v>50</v>
      </c>
      <c r="AI306" s="982">
        <f>SUM(AI242+AI292+AI294)</f>
        <v>0</v>
      </c>
      <c r="AJ306" s="396"/>
      <c r="AK306" s="724">
        <f>S306+W306+AA306+AE306+AI306</f>
        <v>0</v>
      </c>
    </row>
    <row r="307" spans="1:38" s="450" customFormat="1" ht="6.75" customHeight="1" thickBot="1" x14ac:dyDescent="0.25">
      <c r="A307" s="396"/>
      <c r="B307" s="396"/>
      <c r="C307" s="574"/>
      <c r="I307" s="396"/>
      <c r="J307" s="565"/>
      <c r="K307" s="396"/>
      <c r="M307" s="729"/>
      <c r="N307" s="729"/>
      <c r="O307" s="971"/>
      <c r="P307" s="727"/>
      <c r="R307" s="670"/>
      <c r="S307" s="634"/>
      <c r="T307" s="634"/>
      <c r="U307" s="396"/>
      <c r="V307" s="670"/>
      <c r="W307" s="634"/>
      <c r="X307" s="438"/>
      <c r="Y307" s="396"/>
      <c r="Z307" s="670"/>
      <c r="AA307" s="634"/>
      <c r="AB307" s="438"/>
      <c r="AC307" s="396"/>
      <c r="AD307" s="670"/>
      <c r="AE307" s="634"/>
      <c r="AF307" s="438"/>
      <c r="AG307" s="396"/>
      <c r="AH307" s="670"/>
      <c r="AI307" s="634"/>
      <c r="AJ307" s="396"/>
      <c r="AK307" s="697"/>
    </row>
    <row r="308" spans="1:38" s="450" customFormat="1" ht="12.75" customHeight="1" thickBot="1" x14ac:dyDescent="0.25">
      <c r="A308" s="396"/>
      <c r="B308" s="396"/>
      <c r="C308" s="574"/>
      <c r="I308" s="396"/>
      <c r="J308" s="978"/>
      <c r="K308" s="979"/>
      <c r="L308" s="1291" t="s">
        <v>633</v>
      </c>
      <c r="M308" s="1291"/>
      <c r="N308" s="1291"/>
      <c r="O308" s="990">
        <f>O244</f>
        <v>0</v>
      </c>
      <c r="P308" s="951"/>
      <c r="Q308" s="980"/>
      <c r="R308" s="981" t="s">
        <v>46</v>
      </c>
      <c r="S308" s="982">
        <f>S244</f>
        <v>0</v>
      </c>
      <c r="T308" s="634"/>
      <c r="U308" s="722"/>
      <c r="V308" s="723" t="s">
        <v>47</v>
      </c>
      <c r="W308" s="983">
        <f>W244</f>
        <v>0</v>
      </c>
      <c r="X308" s="438"/>
      <c r="Y308" s="984"/>
      <c r="Z308" s="985" t="s">
        <v>48</v>
      </c>
      <c r="AA308" s="986">
        <f>AA244</f>
        <v>0</v>
      </c>
      <c r="AB308" s="438"/>
      <c r="AC308" s="722"/>
      <c r="AD308" s="723" t="s">
        <v>49</v>
      </c>
      <c r="AE308" s="983">
        <f>AE244</f>
        <v>0</v>
      </c>
      <c r="AF308" s="438"/>
      <c r="AG308" s="987"/>
      <c r="AH308" s="981" t="s">
        <v>50</v>
      </c>
      <c r="AI308" s="982">
        <f>AI244</f>
        <v>0</v>
      </c>
      <c r="AJ308" s="396"/>
      <c r="AK308" s="724">
        <f>S308+W308+AA308+AE308+AI308</f>
        <v>0</v>
      </c>
      <c r="AL308" s="634"/>
    </row>
    <row r="309" spans="1:38" ht="6" customHeight="1" x14ac:dyDescent="0.2">
      <c r="J309" s="565"/>
      <c r="P309" s="711"/>
      <c r="R309" s="450"/>
      <c r="S309" s="556"/>
      <c r="T309" s="556"/>
      <c r="V309" s="450"/>
      <c r="W309" s="556"/>
      <c r="Z309" s="450"/>
      <c r="AA309" s="556"/>
      <c r="AD309" s="450"/>
      <c r="AE309" s="556"/>
      <c r="AH309" s="450"/>
      <c r="AI309" s="556"/>
      <c r="AK309" s="739"/>
    </row>
    <row r="310" spans="1:38" s="450" customFormat="1" ht="13.5" customHeight="1" thickBot="1" x14ac:dyDescent="0.25">
      <c r="A310" s="396"/>
      <c r="B310" s="574"/>
      <c r="J310" s="991" t="s">
        <v>118</v>
      </c>
      <c r="K310" s="992"/>
      <c r="L310" s="992"/>
      <c r="M310" s="1282" t="s">
        <v>96</v>
      </c>
      <c r="N310" s="1282"/>
      <c r="O310" s="1282"/>
      <c r="P310" s="1282"/>
      <c r="Q310" s="993"/>
      <c r="R310" s="994" t="s">
        <v>46</v>
      </c>
      <c r="S310" s="995">
        <f>SUM(S246+S296)</f>
        <v>0</v>
      </c>
      <c r="T310" s="748"/>
      <c r="U310" s="996"/>
      <c r="V310" s="997" t="s">
        <v>47</v>
      </c>
      <c r="W310" s="998">
        <f>SUM(W246+W296)</f>
        <v>0</v>
      </c>
      <c r="X310" s="519"/>
      <c r="Y310" s="999"/>
      <c r="Z310" s="1000" t="s">
        <v>48</v>
      </c>
      <c r="AA310" s="1001">
        <f>SUM(AA246+AA296)</f>
        <v>0</v>
      </c>
      <c r="AB310" s="519"/>
      <c r="AC310" s="996"/>
      <c r="AD310" s="997" t="s">
        <v>49</v>
      </c>
      <c r="AE310" s="998">
        <f>SUM(AE246+AE296)</f>
        <v>0</v>
      </c>
      <c r="AF310" s="519"/>
      <c r="AG310" s="1002"/>
      <c r="AH310" s="994" t="s">
        <v>50</v>
      </c>
      <c r="AI310" s="995">
        <f>SUM(AI246+AI296)</f>
        <v>0</v>
      </c>
      <c r="AJ310" s="519"/>
      <c r="AK310" s="757">
        <f>S310+W310+AA310+AE310+AI310</f>
        <v>0</v>
      </c>
    </row>
    <row r="316" spans="1:38" x14ac:dyDescent="0.2">
      <c r="A316" s="1317" t="s">
        <v>665</v>
      </c>
      <c r="B316" s="1317"/>
    </row>
  </sheetData>
  <mergeCells count="196">
    <mergeCell ref="C230:P230"/>
    <mergeCell ref="B122:O122"/>
    <mergeCell ref="B121:O121"/>
    <mergeCell ref="B123:O123"/>
    <mergeCell ref="B124:O124"/>
    <mergeCell ref="B125:O125"/>
    <mergeCell ref="C126:M126"/>
    <mergeCell ref="D163:P163"/>
    <mergeCell ref="C171:P171"/>
    <mergeCell ref="F173:O173"/>
    <mergeCell ref="C151:O151"/>
    <mergeCell ref="C152:O152"/>
    <mergeCell ref="C153:O153"/>
    <mergeCell ref="C154:O154"/>
    <mergeCell ref="C155:O155"/>
    <mergeCell ref="C157:O157"/>
    <mergeCell ref="A159:P159"/>
    <mergeCell ref="A161:S161"/>
    <mergeCell ref="C143:O143"/>
    <mergeCell ref="A144:O144"/>
    <mergeCell ref="A146:S146"/>
    <mergeCell ref="M148:O148"/>
    <mergeCell ref="C136:M136"/>
    <mergeCell ref="D138:O138"/>
    <mergeCell ref="C210:P210"/>
    <mergeCell ref="C141:O141"/>
    <mergeCell ref="D142:O142"/>
    <mergeCell ref="C127:O127"/>
    <mergeCell ref="C128:O128"/>
    <mergeCell ref="C129:O129"/>
    <mergeCell ref="C130:O130"/>
    <mergeCell ref="C131:O131"/>
    <mergeCell ref="A133:P133"/>
    <mergeCell ref="A135:S135"/>
    <mergeCell ref="C196:P196"/>
    <mergeCell ref="D139:O139"/>
    <mergeCell ref="B16:B17"/>
    <mergeCell ref="C204:P204"/>
    <mergeCell ref="C205:P205"/>
    <mergeCell ref="C206:P206"/>
    <mergeCell ref="C207:P207"/>
    <mergeCell ref="C208:P208"/>
    <mergeCell ref="C209:P209"/>
    <mergeCell ref="D88:M88"/>
    <mergeCell ref="D89:M89"/>
    <mergeCell ref="D91:M91"/>
    <mergeCell ref="D92:M92"/>
    <mergeCell ref="D94:M94"/>
    <mergeCell ref="D95:M95"/>
    <mergeCell ref="C166:O166"/>
    <mergeCell ref="C167:O167"/>
    <mergeCell ref="C168:O168"/>
    <mergeCell ref="C169:O169"/>
    <mergeCell ref="C179:O179"/>
    <mergeCell ref="C180:O180"/>
    <mergeCell ref="C181:O181"/>
    <mergeCell ref="C192:S192"/>
    <mergeCell ref="F174:O174"/>
    <mergeCell ref="C176:P176"/>
    <mergeCell ref="A316:B316"/>
    <mergeCell ref="D51:M51"/>
    <mergeCell ref="D52:M52"/>
    <mergeCell ref="D53:M53"/>
    <mergeCell ref="D54:M54"/>
    <mergeCell ref="D57:M57"/>
    <mergeCell ref="D58:M58"/>
    <mergeCell ref="D59:M59"/>
    <mergeCell ref="D60:M60"/>
    <mergeCell ref="D61:M61"/>
    <mergeCell ref="C223:P223"/>
    <mergeCell ref="L244:N244"/>
    <mergeCell ref="M286:P286"/>
    <mergeCell ref="M288:P288"/>
    <mergeCell ref="M236:P236"/>
    <mergeCell ref="L238:P238"/>
    <mergeCell ref="C217:P217"/>
    <mergeCell ref="A148:B148"/>
    <mergeCell ref="D150:F150"/>
    <mergeCell ref="C216:P216"/>
    <mergeCell ref="C214:Z214"/>
    <mergeCell ref="C202:T202"/>
    <mergeCell ref="C164:O164"/>
    <mergeCell ref="C165:O165"/>
    <mergeCell ref="M310:P310"/>
    <mergeCell ref="C254:O254"/>
    <mergeCell ref="C256:O256"/>
    <mergeCell ref="C262:O262"/>
    <mergeCell ref="C263:D263"/>
    <mergeCell ref="L242:N242"/>
    <mergeCell ref="M246:P246"/>
    <mergeCell ref="A250:AD250"/>
    <mergeCell ref="C282:D282"/>
    <mergeCell ref="L284:AK284"/>
    <mergeCell ref="A269:AE269"/>
    <mergeCell ref="C272:O272"/>
    <mergeCell ref="C273:O273"/>
    <mergeCell ref="C275:O275"/>
    <mergeCell ref="C281:O281"/>
    <mergeCell ref="M302:P302"/>
    <mergeCell ref="M300:P300"/>
    <mergeCell ref="C253:O253"/>
    <mergeCell ref="L298:AK298"/>
    <mergeCell ref="L308:N308"/>
    <mergeCell ref="M292:N292"/>
    <mergeCell ref="M306:N306"/>
    <mergeCell ref="M296:P296"/>
    <mergeCell ref="L294:N294"/>
    <mergeCell ref="C234:P234"/>
    <mergeCell ref="C225:O225"/>
    <mergeCell ref="C232:P232"/>
    <mergeCell ref="C194:P194"/>
    <mergeCell ref="C200:P200"/>
    <mergeCell ref="C198:P198"/>
    <mergeCell ref="C212:P212"/>
    <mergeCell ref="C178:O178"/>
    <mergeCell ref="F182:O182"/>
    <mergeCell ref="F183:O183"/>
    <mergeCell ref="C185:P185"/>
    <mergeCell ref="D191:O191"/>
    <mergeCell ref="F186:O186"/>
    <mergeCell ref="F187:O187"/>
    <mergeCell ref="F188:O188"/>
    <mergeCell ref="C190:P190"/>
    <mergeCell ref="C218:P218"/>
    <mergeCell ref="C219:P219"/>
    <mergeCell ref="C220:P220"/>
    <mergeCell ref="C221:P221"/>
    <mergeCell ref="C226:P226"/>
    <mergeCell ref="C227:P227"/>
    <mergeCell ref="C228:P228"/>
    <mergeCell ref="C229:P229"/>
    <mergeCell ref="D97:M97"/>
    <mergeCell ref="D98:M98"/>
    <mergeCell ref="N126:P126"/>
    <mergeCell ref="C115:P115"/>
    <mergeCell ref="C117:P117"/>
    <mergeCell ref="A119:S119"/>
    <mergeCell ref="D110:M110"/>
    <mergeCell ref="D112:M112"/>
    <mergeCell ref="D113:M113"/>
    <mergeCell ref="D100:M100"/>
    <mergeCell ref="D101:M101"/>
    <mergeCell ref="D102:M102"/>
    <mergeCell ref="D103:M103"/>
    <mergeCell ref="D105:M105"/>
    <mergeCell ref="D106:M106"/>
    <mergeCell ref="D107:M107"/>
    <mergeCell ref="D108:M108"/>
    <mergeCell ref="D109:M109"/>
    <mergeCell ref="M70:M71"/>
    <mergeCell ref="C73:O73"/>
    <mergeCell ref="A75:S75"/>
    <mergeCell ref="D77:M77"/>
    <mergeCell ref="D78:M78"/>
    <mergeCell ref="F81:L81"/>
    <mergeCell ref="H83:J83"/>
    <mergeCell ref="D62:M62"/>
    <mergeCell ref="F85:L85"/>
    <mergeCell ref="D41:M41"/>
    <mergeCell ref="D43:M43"/>
    <mergeCell ref="D44:M44"/>
    <mergeCell ref="D46:M46"/>
    <mergeCell ref="D47:M47"/>
    <mergeCell ref="A49:L49"/>
    <mergeCell ref="O49:P49"/>
    <mergeCell ref="D50:O50"/>
    <mergeCell ref="M65:M66"/>
    <mergeCell ref="D56:O56"/>
    <mergeCell ref="A1:AK1"/>
    <mergeCell ref="A3:AK3"/>
    <mergeCell ref="A5:O5"/>
    <mergeCell ref="Q18:S18"/>
    <mergeCell ref="U18:W18"/>
    <mergeCell ref="Y18:AA18"/>
    <mergeCell ref="AC18:AE18"/>
    <mergeCell ref="AG18:AI18"/>
    <mergeCell ref="A21:M21"/>
    <mergeCell ref="O21:P21"/>
    <mergeCell ref="D7:F8"/>
    <mergeCell ref="C9:F9"/>
    <mergeCell ref="C10:F10"/>
    <mergeCell ref="C11:F11"/>
    <mergeCell ref="C12:F13"/>
    <mergeCell ref="C14:F14"/>
    <mergeCell ref="C15:F15"/>
    <mergeCell ref="B12:B13"/>
    <mergeCell ref="A23:O23"/>
    <mergeCell ref="D24:O24"/>
    <mergeCell ref="D25:M25"/>
    <mergeCell ref="D26:M26"/>
    <mergeCell ref="F28:J28"/>
    <mergeCell ref="D37:M37"/>
    <mergeCell ref="D38:M38"/>
    <mergeCell ref="D40:M40"/>
    <mergeCell ref="H30:J30"/>
    <mergeCell ref="H34:J34"/>
  </mergeCells>
  <dataValidations disablePrompts="1" count="2">
    <dataValidation type="list" allowBlank="1" showInputMessage="1" showErrorMessage="1" sqref="O242" xr:uid="{07E666D3-5433-4B99-9AA2-3DA346AA4D9A}">
      <formula1>"  -  , 50.5%, 52%, 49%, 26%, 47.5%, 50.5%"</formula1>
    </dataValidation>
    <dataValidation type="list" allowBlank="1" showInputMessage="1" showErrorMessage="1" sqref="N105:N110" xr:uid="{6514D5E5-9376-42EE-8B2C-D8024581EB06}">
      <formula1>" - , Temp/Student, PT, FT, OT"</formula1>
    </dataValidation>
  </dataValidations>
  <hyperlinks>
    <hyperlink ref="D56" r:id="rId1" display="http://www.foundation.csulb.edu/forms/hr002acr.pdf " xr:uid="{00000000-0004-0000-0100-000000000000}"/>
    <hyperlink ref="C136:M136" r:id="rId2" display="*CSULB Travel Policy" xr:uid="{59DA5A5B-D688-447B-AADB-62767DCEC70E}"/>
    <hyperlink ref="D56:O56" r:id="rId3" display="*Current Foundation Salary Rates Located in TAB below" xr:uid="{3048FF2C-744C-476D-A2B7-F2FB115BD2B3}"/>
  </hyperlinks>
  <pageMargins left="0.25" right="0.25" top="0.25" bottom="0.25" header="0.3" footer="0.3"/>
  <pageSetup scale="48" fitToHeight="0" orientation="landscape" horizontalDpi="1200" verticalDpi="1200" r:id="rId4"/>
  <ignoredErrors>
    <ignoredError sqref="A88 V232 Z232 AD232 AH232 R234 V234 Z234 AD234 AH234 R236 V236 Z236 AD236 AH236 R238 V238 Z238 AD238 AH238 R240 V240 Z240 V286 Z28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AN110"/>
  <sheetViews>
    <sheetView topLeftCell="A69" workbookViewId="0">
      <selection activeCell="J106" sqref="J106"/>
    </sheetView>
  </sheetViews>
  <sheetFormatPr defaultRowHeight="12.75" x14ac:dyDescent="0.2"/>
  <cols>
    <col min="1" max="1" width="3.85546875" style="396" customWidth="1"/>
    <col min="2" max="2" width="2.140625" style="396" customWidth="1"/>
    <col min="3" max="14" width="9.140625" style="396"/>
    <col min="15" max="15" width="0.42578125" style="396" customWidth="1"/>
    <col min="16" max="16" width="9.140625" style="396"/>
    <col min="17" max="17" width="0.42578125" style="396" customWidth="1"/>
    <col min="18" max="18" width="0.5703125" style="396" customWidth="1"/>
    <col min="19" max="21" width="9.140625" style="396"/>
    <col min="22" max="22" width="1" style="396" customWidth="1"/>
    <col min="23" max="25" width="9.140625" style="396"/>
    <col min="26" max="26" width="1.140625" style="396" customWidth="1"/>
    <col min="27" max="29" width="9.140625" style="396"/>
    <col min="30" max="30" width="1" style="396" customWidth="1"/>
    <col min="31" max="33" width="9.140625" style="396"/>
    <col min="34" max="34" width="1.140625" style="396" customWidth="1"/>
    <col min="35" max="37" width="9.140625" style="396"/>
    <col min="38" max="38" width="1.140625" style="396" customWidth="1"/>
    <col min="39" max="39" width="19.85546875" style="396" customWidth="1"/>
    <col min="40" max="40" width="40.28515625" style="396" customWidth="1"/>
    <col min="41" max="16384" width="9.140625" style="396"/>
  </cols>
  <sheetData>
    <row r="1" spans="1:40" ht="56.25" customHeight="1" thickBot="1" x14ac:dyDescent="0.25">
      <c r="A1" s="1358" t="s">
        <v>644</v>
      </c>
      <c r="B1" s="1359"/>
      <c r="C1" s="1359"/>
      <c r="D1" s="1359"/>
      <c r="E1" s="1359"/>
      <c r="F1" s="1359"/>
      <c r="G1" s="1359"/>
      <c r="H1" s="1359"/>
      <c r="I1" s="1359"/>
      <c r="J1" s="1359"/>
      <c r="K1" s="1359"/>
      <c r="L1" s="1359"/>
      <c r="M1" s="1359"/>
      <c r="N1" s="1359"/>
      <c r="O1" s="1359"/>
      <c r="P1" s="1359"/>
      <c r="Q1" s="1359"/>
      <c r="R1" s="1359"/>
      <c r="S1" s="1359"/>
      <c r="T1" s="1359"/>
      <c r="U1" s="1359"/>
      <c r="V1" s="1359"/>
      <c r="W1" s="1359"/>
      <c r="X1" s="1359"/>
      <c r="Y1" s="1359"/>
      <c r="Z1" s="1359"/>
      <c r="AA1" s="1359"/>
      <c r="AB1" s="1359"/>
      <c r="AC1" s="1359"/>
      <c r="AD1" s="1359"/>
      <c r="AE1" s="1359"/>
      <c r="AF1" s="1359"/>
      <c r="AG1" s="1359"/>
      <c r="AH1" s="1359"/>
      <c r="AI1" s="1359"/>
      <c r="AJ1" s="1359"/>
      <c r="AK1" s="1359"/>
      <c r="AL1" s="1359"/>
      <c r="AM1" s="1360"/>
    </row>
    <row r="2" spans="1:40" ht="3" customHeight="1" x14ac:dyDescent="0.25">
      <c r="A2" s="398"/>
      <c r="B2" s="398"/>
      <c r="T2" s="399"/>
      <c r="U2" s="399"/>
    </row>
    <row r="3" spans="1:40" ht="15.75" customHeight="1" x14ac:dyDescent="0.2">
      <c r="A3" s="1361" t="s">
        <v>635</v>
      </c>
      <c r="B3" s="1362"/>
      <c r="C3" s="1362"/>
      <c r="D3" s="1362"/>
      <c r="E3" s="1362"/>
      <c r="F3" s="1362"/>
      <c r="G3" s="1362"/>
      <c r="H3" s="1362"/>
      <c r="I3" s="1362"/>
      <c r="J3" s="1362"/>
      <c r="K3" s="1362"/>
      <c r="L3" s="1362"/>
      <c r="M3" s="1362"/>
      <c r="N3" s="1362"/>
      <c r="O3" s="1362"/>
      <c r="P3" s="1362"/>
      <c r="Q3" s="1362"/>
      <c r="R3" s="1362"/>
      <c r="S3" s="1362"/>
      <c r="T3" s="1362"/>
      <c r="U3" s="1362"/>
      <c r="V3" s="1362"/>
      <c r="W3" s="1362"/>
      <c r="X3" s="1362"/>
      <c r="Y3" s="1362"/>
      <c r="Z3" s="1362"/>
      <c r="AA3" s="1362"/>
      <c r="AB3" s="1362"/>
      <c r="AC3" s="1362"/>
      <c r="AD3" s="1362"/>
      <c r="AE3" s="1362"/>
      <c r="AF3" s="1362"/>
      <c r="AG3" s="1362"/>
      <c r="AH3" s="1362"/>
      <c r="AI3" s="1362"/>
      <c r="AJ3" s="1362"/>
      <c r="AK3" s="1362"/>
      <c r="AL3" s="1362"/>
      <c r="AM3" s="1363"/>
    </row>
    <row r="4" spans="1:40" ht="13.5" customHeight="1" thickBot="1" x14ac:dyDescent="0.25">
      <c r="B4" s="537"/>
      <c r="C4" s="1160"/>
      <c r="D4" s="1160"/>
      <c r="E4" s="1160"/>
      <c r="F4" s="1160"/>
      <c r="G4" s="1160"/>
      <c r="H4" s="1160"/>
      <c r="I4" s="1160"/>
      <c r="J4" s="1160"/>
      <c r="K4" s="1160"/>
      <c r="L4" s="1160"/>
      <c r="M4" s="1160"/>
      <c r="N4" s="1160"/>
      <c r="O4" s="1160"/>
      <c r="P4" s="1160"/>
      <c r="Q4" s="1160"/>
      <c r="R4" s="524"/>
      <c r="S4" s="434"/>
      <c r="T4" s="434"/>
      <c r="U4" s="434"/>
    </row>
    <row r="5" spans="1:40" ht="14.25" customHeight="1" x14ac:dyDescent="0.2">
      <c r="B5" s="537"/>
      <c r="C5" s="524"/>
      <c r="D5" s="524"/>
      <c r="E5" s="524"/>
      <c r="F5" s="524"/>
      <c r="G5" s="524"/>
      <c r="H5" s="524"/>
      <c r="I5" s="524"/>
      <c r="J5" s="524"/>
      <c r="K5" s="524"/>
      <c r="L5" s="524"/>
      <c r="M5" s="524"/>
      <c r="N5" s="524"/>
      <c r="O5" s="524"/>
      <c r="P5" s="524"/>
      <c r="Q5" s="524"/>
      <c r="R5" s="524"/>
      <c r="S5" s="1272" t="str">
        <f>'PROPOSED BUDGET'!Q14</f>
        <v>Project Period Date</v>
      </c>
      <c r="T5" s="1273"/>
      <c r="U5" s="1274"/>
      <c r="W5" s="1272" t="str">
        <f>'PROPOSED BUDGET'!U14</f>
        <v>Project Period Date</v>
      </c>
      <c r="X5" s="1273"/>
      <c r="Y5" s="1274"/>
      <c r="AA5" s="1272" t="str">
        <f>'PROPOSED BUDGET'!Y14</f>
        <v>Project Period Date</v>
      </c>
      <c r="AB5" s="1273"/>
      <c r="AC5" s="1274"/>
      <c r="AE5" s="1272" t="str">
        <f>'PROPOSED BUDGET'!AC14</f>
        <v>Project Period Date</v>
      </c>
      <c r="AF5" s="1273"/>
      <c r="AG5" s="1274"/>
      <c r="AI5" s="1272" t="str">
        <f>'PROPOSED BUDGET'!AG14</f>
        <v>Project Period Date</v>
      </c>
      <c r="AJ5" s="1273"/>
      <c r="AK5" s="1274"/>
    </row>
    <row r="6" spans="1:40" ht="3.75" customHeight="1" thickBot="1" x14ac:dyDescent="0.25">
      <c r="B6" s="537"/>
      <c r="C6" s="524"/>
      <c r="D6" s="524"/>
      <c r="E6" s="524"/>
      <c r="F6" s="524"/>
      <c r="G6" s="524"/>
      <c r="H6" s="524"/>
      <c r="I6" s="524"/>
      <c r="J6" s="524"/>
      <c r="K6" s="524"/>
      <c r="L6" s="524"/>
      <c r="M6" s="524"/>
      <c r="N6" s="524"/>
      <c r="O6" s="524"/>
      <c r="P6" s="524"/>
      <c r="Q6" s="524"/>
      <c r="R6" s="524"/>
      <c r="S6" s="1352"/>
      <c r="T6" s="1353"/>
      <c r="U6" s="1354"/>
      <c r="V6" s="856"/>
      <c r="W6" s="1352"/>
      <c r="X6" s="1353"/>
      <c r="Y6" s="1354"/>
      <c r="Z6" s="856"/>
      <c r="AA6" s="1352"/>
      <c r="AB6" s="1353"/>
      <c r="AC6" s="1354"/>
      <c r="AD6" s="856"/>
      <c r="AE6" s="1352"/>
      <c r="AF6" s="1353"/>
      <c r="AG6" s="1354"/>
      <c r="AH6" s="856"/>
      <c r="AI6" s="1355"/>
      <c r="AJ6" s="1356"/>
      <c r="AK6" s="1357"/>
    </row>
    <row r="7" spans="1:40" ht="5.25" customHeight="1" thickBot="1" x14ac:dyDescent="0.25">
      <c r="B7" s="537"/>
      <c r="C7" s="524"/>
      <c r="D7" s="524"/>
      <c r="E7" s="524"/>
      <c r="F7" s="524"/>
      <c r="G7" s="524"/>
      <c r="H7" s="524"/>
      <c r="I7" s="524"/>
      <c r="J7" s="524"/>
      <c r="K7" s="524"/>
      <c r="L7" s="524"/>
      <c r="M7" s="524"/>
      <c r="N7" s="524"/>
      <c r="O7" s="524"/>
      <c r="P7" s="524"/>
      <c r="Q7" s="524"/>
      <c r="R7" s="524"/>
      <c r="S7" s="423"/>
      <c r="T7" s="423"/>
      <c r="U7" s="423"/>
      <c r="V7" s="856"/>
      <c r="W7" s="423"/>
      <c r="X7" s="423"/>
      <c r="Y7" s="423"/>
      <c r="Z7" s="856"/>
      <c r="AA7" s="423"/>
      <c r="AB7" s="423"/>
      <c r="AC7" s="423"/>
      <c r="AD7" s="856"/>
      <c r="AE7" s="423"/>
      <c r="AF7" s="423"/>
      <c r="AG7" s="423"/>
      <c r="AH7" s="856"/>
      <c r="AI7" s="423"/>
      <c r="AJ7" s="423"/>
      <c r="AK7" s="423"/>
    </row>
    <row r="8" spans="1:40" ht="9.75" customHeight="1" thickBot="1" x14ac:dyDescent="0.25">
      <c r="B8" s="1003"/>
      <c r="C8" s="1004"/>
      <c r="D8" s="1004"/>
      <c r="E8" s="1004"/>
      <c r="F8" s="1004"/>
      <c r="G8" s="1004"/>
      <c r="H8" s="1004"/>
      <c r="I8" s="1004"/>
      <c r="J8" s="1004"/>
      <c r="K8" s="1004"/>
      <c r="L8" s="1004"/>
      <c r="M8" s="1004"/>
      <c r="N8" s="1004"/>
      <c r="O8" s="1004"/>
      <c r="P8" s="1004"/>
      <c r="Q8" s="1004"/>
      <c r="R8" s="1004"/>
      <c r="S8" s="1005"/>
      <c r="T8" s="1005"/>
      <c r="U8" s="1005"/>
      <c r="V8" s="1006"/>
      <c r="W8" s="1005"/>
      <c r="X8" s="1005"/>
      <c r="Y8" s="1005"/>
      <c r="Z8" s="1006"/>
      <c r="AA8" s="1005"/>
      <c r="AB8" s="1005"/>
      <c r="AC8" s="1005"/>
      <c r="AD8" s="1006"/>
      <c r="AE8" s="1005"/>
      <c r="AF8" s="1005"/>
      <c r="AG8" s="1005"/>
      <c r="AH8" s="1006"/>
      <c r="AI8" s="1005"/>
      <c r="AJ8" s="1005"/>
      <c r="AK8" s="1005"/>
      <c r="AL8" s="462"/>
      <c r="AM8" s="462"/>
      <c r="AN8" s="1007"/>
    </row>
    <row r="9" spans="1:40" ht="15" customHeight="1" thickBot="1" x14ac:dyDescent="0.25">
      <c r="A9" s="537"/>
      <c r="B9" s="1008"/>
      <c r="C9" s="1332" t="s">
        <v>121</v>
      </c>
      <c r="D9" s="1332"/>
      <c r="E9" s="1333"/>
      <c r="F9" s="1333"/>
      <c r="G9" s="1333"/>
      <c r="H9" s="1333"/>
      <c r="I9" s="1333"/>
      <c r="J9" s="1333"/>
      <c r="K9" s="1333"/>
      <c r="L9" s="1333"/>
      <c r="M9" s="1333"/>
      <c r="N9" s="1333"/>
      <c r="O9" s="1333"/>
      <c r="P9" s="1333"/>
      <c r="Q9" s="434"/>
      <c r="R9" s="434"/>
      <c r="S9" s="1009" t="s">
        <v>10</v>
      </c>
      <c r="T9" s="1010"/>
      <c r="U9" s="1011" t="s">
        <v>11</v>
      </c>
      <c r="V9" s="420"/>
      <c r="W9" s="1012" t="s">
        <v>10</v>
      </c>
      <c r="X9" s="1013"/>
      <c r="Y9" s="1014" t="s">
        <v>12</v>
      </c>
      <c r="Z9" s="420"/>
      <c r="AA9" s="1015" t="s">
        <v>10</v>
      </c>
      <c r="AB9" s="1016"/>
      <c r="AC9" s="1017" t="s">
        <v>13</v>
      </c>
      <c r="AD9" s="420"/>
      <c r="AE9" s="1012" t="s">
        <v>10</v>
      </c>
      <c r="AF9" s="1013"/>
      <c r="AG9" s="1014" t="s">
        <v>14</v>
      </c>
      <c r="AH9" s="420"/>
      <c r="AI9" s="1009" t="s">
        <v>10</v>
      </c>
      <c r="AJ9" s="1010"/>
      <c r="AK9" s="1011" t="s">
        <v>15</v>
      </c>
      <c r="AL9" s="420"/>
      <c r="AM9" s="421" t="s">
        <v>16</v>
      </c>
      <c r="AN9" s="1018"/>
    </row>
    <row r="10" spans="1:40" ht="3" customHeight="1" x14ac:dyDescent="0.2">
      <c r="A10" s="537"/>
      <c r="B10" s="1008"/>
      <c r="C10" s="672"/>
      <c r="D10" s="524"/>
      <c r="E10" s="524"/>
      <c r="F10" s="524"/>
      <c r="G10" s="524"/>
      <c r="H10" s="524"/>
      <c r="I10" s="524"/>
      <c r="J10" s="524"/>
      <c r="K10" s="524"/>
      <c r="L10" s="524"/>
      <c r="M10" s="524"/>
      <c r="N10" s="524"/>
      <c r="O10" s="524"/>
      <c r="P10" s="524"/>
      <c r="Q10" s="434"/>
      <c r="R10" s="434"/>
      <c r="S10" s="420"/>
      <c r="T10" s="420"/>
      <c r="U10" s="420"/>
      <c r="V10" s="420"/>
      <c r="W10" s="420"/>
      <c r="X10" s="420"/>
      <c r="Y10" s="420"/>
      <c r="Z10" s="420"/>
      <c r="AA10" s="420"/>
      <c r="AB10" s="420"/>
      <c r="AC10" s="420"/>
      <c r="AD10" s="420"/>
      <c r="AE10" s="420"/>
      <c r="AF10" s="420"/>
      <c r="AG10" s="420"/>
      <c r="AH10" s="420"/>
      <c r="AI10" s="420"/>
      <c r="AJ10" s="420"/>
      <c r="AK10" s="420"/>
      <c r="AL10" s="420"/>
      <c r="AM10" s="420"/>
      <c r="AN10" s="1018"/>
    </row>
    <row r="11" spans="1:40" ht="12.75" customHeight="1" x14ac:dyDescent="0.2">
      <c r="B11" s="565"/>
      <c r="C11" s="483"/>
      <c r="D11" s="662" t="s">
        <v>122</v>
      </c>
      <c r="E11" s="434"/>
      <c r="F11" s="1335" t="s">
        <v>636</v>
      </c>
      <c r="G11" s="1335"/>
      <c r="H11" s="1335"/>
      <c r="I11" s="1335"/>
      <c r="J11" s="1335"/>
      <c r="K11" s="1335"/>
      <c r="L11" s="1335"/>
      <c r="M11" s="1335"/>
      <c r="N11" s="1335"/>
      <c r="O11" s="1335"/>
      <c r="P11" s="1335"/>
      <c r="Q11" s="1335"/>
      <c r="R11" s="1019"/>
      <c r="S11" s="1020"/>
      <c r="T11" s="1020"/>
      <c r="U11" s="1021">
        <v>0</v>
      </c>
      <c r="V11" s="438"/>
      <c r="W11" s="1020"/>
      <c r="X11" s="1020"/>
      <c r="Y11" s="1021">
        <v>0</v>
      </c>
      <c r="Z11" s="438"/>
      <c r="AA11" s="1020"/>
      <c r="AB11" s="1020"/>
      <c r="AC11" s="1021">
        <v>0</v>
      </c>
      <c r="AD11" s="438"/>
      <c r="AE11" s="1020"/>
      <c r="AF11" s="1020"/>
      <c r="AG11" s="1021">
        <v>0</v>
      </c>
      <c r="AH11" s="438"/>
      <c r="AI11" s="1020"/>
      <c r="AJ11" s="1020"/>
      <c r="AK11" s="1021">
        <v>0</v>
      </c>
      <c r="AM11" s="1022">
        <f t="shared" ref="AM11" si="0">U11+Y11+AC11+AG11+AK11</f>
        <v>0</v>
      </c>
      <c r="AN11" s="1023" t="s">
        <v>637</v>
      </c>
    </row>
    <row r="12" spans="1:40" ht="6" customHeight="1" x14ac:dyDescent="0.2">
      <c r="B12" s="565"/>
      <c r="C12" s="590"/>
      <c r="D12" s="1336"/>
      <c r="E12" s="1336"/>
      <c r="F12" s="1336"/>
      <c r="G12" s="1336"/>
      <c r="H12" s="1336"/>
      <c r="I12" s="1336"/>
      <c r="J12" s="1336"/>
      <c r="K12" s="1336"/>
      <c r="L12" s="1336"/>
      <c r="M12" s="1336"/>
      <c r="N12" s="1336"/>
      <c r="O12" s="1336"/>
      <c r="P12" s="1336"/>
      <c r="Q12" s="1336"/>
      <c r="R12" s="522"/>
      <c r="U12" s="438"/>
      <c r="V12" s="438"/>
      <c r="Y12" s="438"/>
      <c r="Z12" s="438"/>
      <c r="AC12" s="438"/>
      <c r="AD12" s="438"/>
      <c r="AG12" s="438"/>
      <c r="AH12" s="438"/>
      <c r="AK12" s="438"/>
      <c r="AM12" s="438"/>
      <c r="AN12" s="1018"/>
    </row>
    <row r="13" spans="1:40" ht="14.25" customHeight="1" x14ac:dyDescent="0.2">
      <c r="A13" s="537"/>
      <c r="B13" s="1008"/>
      <c r="C13" s="1024"/>
      <c r="D13" s="662" t="s">
        <v>123</v>
      </c>
      <c r="E13" s="434"/>
      <c r="F13" s="1337" t="s">
        <v>638</v>
      </c>
      <c r="G13" s="1335"/>
      <c r="H13" s="1335"/>
      <c r="I13" s="1335"/>
      <c r="J13" s="1335"/>
      <c r="K13" s="1335"/>
      <c r="L13" s="1335"/>
      <c r="M13" s="1335"/>
      <c r="N13" s="1335"/>
      <c r="O13" s="1335"/>
      <c r="P13" s="1335"/>
      <c r="Q13" s="1335"/>
      <c r="R13" s="1019"/>
      <c r="S13" s="1025"/>
      <c r="T13" s="1025"/>
      <c r="U13" s="1026">
        <v>0</v>
      </c>
      <c r="V13" s="602"/>
      <c r="W13" s="1027"/>
      <c r="X13" s="1027"/>
      <c r="Y13" s="1026">
        <v>0</v>
      </c>
      <c r="Z13" s="602"/>
      <c r="AA13" s="1027"/>
      <c r="AB13" s="1027"/>
      <c r="AC13" s="1026">
        <v>0</v>
      </c>
      <c r="AD13" s="602"/>
      <c r="AE13" s="1027"/>
      <c r="AF13" s="1027"/>
      <c r="AG13" s="1026">
        <v>0</v>
      </c>
      <c r="AH13" s="602"/>
      <c r="AI13" s="1027"/>
      <c r="AJ13" s="1027"/>
      <c r="AK13" s="1026">
        <v>0</v>
      </c>
      <c r="AM13" s="448">
        <v>0</v>
      </c>
      <c r="AN13" s="1018"/>
    </row>
    <row r="14" spans="1:40" ht="7.5" customHeight="1" x14ac:dyDescent="0.2">
      <c r="B14" s="565"/>
      <c r="C14" s="483"/>
      <c r="D14" s="662"/>
      <c r="E14" s="403"/>
      <c r="F14" s="547"/>
      <c r="G14" s="547"/>
      <c r="H14" s="547"/>
      <c r="I14" s="547"/>
      <c r="J14" s="547"/>
      <c r="K14" s="547"/>
      <c r="L14" s="547"/>
      <c r="M14" s="547"/>
      <c r="N14" s="547"/>
      <c r="O14" s="547"/>
      <c r="P14" s="547"/>
      <c r="Q14" s="547"/>
      <c r="R14" s="547"/>
      <c r="U14" s="438"/>
      <c r="V14" s="438"/>
      <c r="Y14" s="438"/>
      <c r="Z14" s="438"/>
      <c r="AC14" s="438"/>
      <c r="AD14" s="438"/>
      <c r="AG14" s="438"/>
      <c r="AH14" s="438"/>
      <c r="AK14" s="438"/>
      <c r="AM14" s="438"/>
      <c r="AN14" s="1018"/>
    </row>
    <row r="15" spans="1:40" x14ac:dyDescent="0.2">
      <c r="A15" s="450"/>
      <c r="B15" s="728"/>
      <c r="C15" s="1338" t="s">
        <v>639</v>
      </c>
      <c r="D15" s="1339"/>
      <c r="E15" s="1339"/>
      <c r="F15" s="1339"/>
      <c r="G15" s="1339"/>
      <c r="H15" s="1339"/>
      <c r="I15" s="1339"/>
      <c r="J15" s="1339"/>
      <c r="K15" s="1339"/>
      <c r="L15" s="1339"/>
      <c r="M15" s="1339"/>
      <c r="N15" s="1339"/>
      <c r="O15" s="1339"/>
      <c r="P15" s="1339"/>
      <c r="Q15" s="1339"/>
      <c r="R15" s="1028"/>
      <c r="S15" s="1029"/>
      <c r="T15" s="1030" t="s">
        <v>46</v>
      </c>
      <c r="U15" s="1031">
        <f>U11+U13</f>
        <v>0</v>
      </c>
      <c r="V15" s="1031"/>
      <c r="W15" s="1032"/>
      <c r="X15" s="1030" t="s">
        <v>47</v>
      </c>
      <c r="Y15" s="1031">
        <f>Y11+Y13</f>
        <v>0</v>
      </c>
      <c r="Z15" s="1031"/>
      <c r="AA15" s="1032"/>
      <c r="AB15" s="1030" t="s">
        <v>48</v>
      </c>
      <c r="AC15" s="1031">
        <f>AC11+AC13</f>
        <v>0</v>
      </c>
      <c r="AD15" s="1031"/>
      <c r="AE15" s="1032"/>
      <c r="AF15" s="1030" t="s">
        <v>49</v>
      </c>
      <c r="AG15" s="1031">
        <f>AG11+AG13</f>
        <v>0</v>
      </c>
      <c r="AH15" s="1031"/>
      <c r="AI15" s="1032"/>
      <c r="AJ15" s="1030" t="s">
        <v>50</v>
      </c>
      <c r="AK15" s="1031">
        <f>AK11+AK13</f>
        <v>0</v>
      </c>
      <c r="AL15" s="1032"/>
      <c r="AM15" s="1033">
        <f>U15+Y15+AC15+AG15+AK15</f>
        <v>0</v>
      </c>
      <c r="AN15" s="1018"/>
    </row>
    <row r="16" spans="1:40" ht="3.75" customHeight="1" x14ac:dyDescent="0.2">
      <c r="A16" s="450"/>
      <c r="B16" s="728"/>
      <c r="C16" s="672"/>
      <c r="D16" s="672"/>
      <c r="E16" s="672"/>
      <c r="F16" s="672"/>
      <c r="G16" s="672"/>
      <c r="H16" s="672"/>
      <c r="I16" s="672"/>
      <c r="J16" s="672"/>
      <c r="K16" s="672"/>
      <c r="L16" s="672"/>
      <c r="M16" s="672"/>
      <c r="N16" s="672"/>
      <c r="O16" s="672"/>
      <c r="P16" s="672"/>
      <c r="Q16" s="672"/>
      <c r="R16" s="672"/>
      <c r="S16" s="450"/>
      <c r="T16" s="670"/>
      <c r="U16" s="552"/>
      <c r="V16" s="552"/>
      <c r="W16" s="450"/>
      <c r="X16" s="670"/>
      <c r="Y16" s="552"/>
      <c r="Z16" s="552"/>
      <c r="AA16" s="450"/>
      <c r="AB16" s="670"/>
      <c r="AC16" s="552"/>
      <c r="AD16" s="552"/>
      <c r="AE16" s="450"/>
      <c r="AF16" s="670"/>
      <c r="AG16" s="552"/>
      <c r="AH16" s="552"/>
      <c r="AI16" s="450"/>
      <c r="AJ16" s="670"/>
      <c r="AK16" s="552"/>
      <c r="AL16" s="450"/>
      <c r="AM16" s="552"/>
      <c r="AN16" s="1018"/>
    </row>
    <row r="17" spans="1:40" x14ac:dyDescent="0.2">
      <c r="A17" s="450"/>
      <c r="B17" s="728"/>
      <c r="C17" s="1342" t="s">
        <v>640</v>
      </c>
      <c r="D17" s="1343"/>
      <c r="E17" s="1343"/>
      <c r="F17" s="1343"/>
      <c r="G17" s="1343"/>
      <c r="H17" s="1343"/>
      <c r="I17" s="1343"/>
      <c r="J17" s="1343"/>
      <c r="K17" s="1343"/>
      <c r="L17" s="1343"/>
      <c r="M17" s="1343"/>
      <c r="N17" s="1343"/>
      <c r="O17" s="1343"/>
      <c r="P17" s="1343"/>
      <c r="Q17" s="1343"/>
      <c r="R17" s="1034"/>
      <c r="S17" s="1035"/>
      <c r="T17" s="1036" t="s">
        <v>46</v>
      </c>
      <c r="U17" s="1037">
        <v>0</v>
      </c>
      <c r="V17" s="1037"/>
      <c r="W17" s="1038"/>
      <c r="X17" s="1036" t="s">
        <v>47</v>
      </c>
      <c r="Y17" s="1037">
        <v>0</v>
      </c>
      <c r="Z17" s="1037"/>
      <c r="AA17" s="1038"/>
      <c r="AB17" s="1036" t="s">
        <v>48</v>
      </c>
      <c r="AC17" s="1037">
        <v>0</v>
      </c>
      <c r="AD17" s="1037"/>
      <c r="AE17" s="1038"/>
      <c r="AF17" s="1036" t="s">
        <v>49</v>
      </c>
      <c r="AG17" s="1037">
        <v>0</v>
      </c>
      <c r="AH17" s="1037"/>
      <c r="AI17" s="1038"/>
      <c r="AJ17" s="1036" t="s">
        <v>50</v>
      </c>
      <c r="AK17" s="1037">
        <v>0</v>
      </c>
      <c r="AL17" s="1038"/>
      <c r="AM17" s="1039">
        <f>U17+Y17+AC17+AG17+AK17</f>
        <v>0</v>
      </c>
      <c r="AN17" s="1018"/>
    </row>
    <row r="18" spans="1:40" ht="3" customHeight="1" x14ac:dyDescent="0.2">
      <c r="B18" s="565"/>
      <c r="C18" s="483"/>
      <c r="D18" s="662"/>
      <c r="E18" s="403"/>
      <c r="F18" s="547"/>
      <c r="G18" s="547"/>
      <c r="H18" s="547"/>
      <c r="I18" s="547"/>
      <c r="J18" s="547"/>
      <c r="K18" s="547"/>
      <c r="L18" s="547"/>
      <c r="M18" s="547"/>
      <c r="N18" s="547"/>
      <c r="O18" s="547"/>
      <c r="P18" s="547"/>
      <c r="Q18" s="547"/>
      <c r="R18" s="547"/>
      <c r="S18" s="620"/>
      <c r="T18" s="620"/>
      <c r="U18" s="669"/>
      <c r="V18" s="669"/>
      <c r="W18" s="620"/>
      <c r="X18" s="620"/>
      <c r="Y18" s="669"/>
      <c r="Z18" s="669"/>
      <c r="AA18" s="620"/>
      <c r="AB18" s="620"/>
      <c r="AC18" s="669"/>
      <c r="AD18" s="669"/>
      <c r="AE18" s="620"/>
      <c r="AF18" s="620"/>
      <c r="AG18" s="669"/>
      <c r="AH18" s="669"/>
      <c r="AI18" s="620"/>
      <c r="AJ18" s="620"/>
      <c r="AK18" s="669"/>
      <c r="AM18" s="438"/>
      <c r="AN18" s="1018"/>
    </row>
    <row r="19" spans="1:40" x14ac:dyDescent="0.2">
      <c r="A19" s="450"/>
      <c r="B19" s="728"/>
      <c r="C19" s="1040"/>
      <c r="D19" s="1041"/>
      <c r="E19" s="1041"/>
      <c r="F19" s="1041"/>
      <c r="G19" s="1041"/>
      <c r="H19" s="1041"/>
      <c r="I19" s="1041"/>
      <c r="J19" s="1041"/>
      <c r="K19" s="1041"/>
      <c r="L19" s="1041"/>
      <c r="M19" s="1334" t="s">
        <v>124</v>
      </c>
      <c r="N19" s="1334"/>
      <c r="O19" s="1042"/>
      <c r="P19" s="1043">
        <v>0</v>
      </c>
      <c r="Q19" s="1044"/>
      <c r="R19" s="1041"/>
      <c r="S19" s="1045"/>
      <c r="T19" s="1046" t="s">
        <v>46</v>
      </c>
      <c r="U19" s="1047">
        <f>U17*P19</f>
        <v>0</v>
      </c>
      <c r="V19" s="1047"/>
      <c r="W19" s="1045"/>
      <c r="X19" s="1046" t="s">
        <v>47</v>
      </c>
      <c r="Y19" s="1047">
        <f>Y17*P19</f>
        <v>0</v>
      </c>
      <c r="Z19" s="1047"/>
      <c r="AA19" s="1045"/>
      <c r="AB19" s="1046" t="s">
        <v>48</v>
      </c>
      <c r="AC19" s="1047">
        <f>AC17*P19</f>
        <v>0</v>
      </c>
      <c r="AD19" s="1047"/>
      <c r="AE19" s="1045"/>
      <c r="AF19" s="1046" t="s">
        <v>49</v>
      </c>
      <c r="AG19" s="1047">
        <f>AG17*P19</f>
        <v>0</v>
      </c>
      <c r="AH19" s="1047"/>
      <c r="AI19" s="1045"/>
      <c r="AJ19" s="1046" t="s">
        <v>50</v>
      </c>
      <c r="AK19" s="1047">
        <f>AK17*P19</f>
        <v>0</v>
      </c>
      <c r="AL19" s="1041"/>
      <c r="AM19" s="1048">
        <f>U19+Y19+AC19+AG19+AK19</f>
        <v>0</v>
      </c>
      <c r="AN19" s="1018"/>
    </row>
    <row r="20" spans="1:40" ht="5.25" customHeight="1" thickBot="1" x14ac:dyDescent="0.25">
      <c r="A20" s="450"/>
      <c r="B20" s="728"/>
      <c r="C20" s="450"/>
      <c r="D20" s="450"/>
      <c r="E20" s="450"/>
      <c r="F20" s="450"/>
      <c r="G20" s="450"/>
      <c r="H20" s="450"/>
      <c r="I20" s="450"/>
      <c r="J20" s="450"/>
      <c r="K20" s="450"/>
      <c r="L20" s="450"/>
      <c r="M20" s="413"/>
      <c r="N20" s="413"/>
      <c r="O20" s="413"/>
      <c r="P20" s="1049"/>
      <c r="Q20" s="450"/>
      <c r="R20" s="450"/>
      <c r="S20" s="907"/>
      <c r="T20" s="670"/>
      <c r="U20" s="552"/>
      <c r="V20" s="552"/>
      <c r="W20" s="450"/>
      <c r="X20" s="670"/>
      <c r="Y20" s="552"/>
      <c r="Z20" s="552"/>
      <c r="AA20" s="450"/>
      <c r="AB20" s="670"/>
      <c r="AC20" s="552"/>
      <c r="AD20" s="552"/>
      <c r="AE20" s="450"/>
      <c r="AF20" s="670"/>
      <c r="AG20" s="552"/>
      <c r="AH20" s="552"/>
      <c r="AI20" s="450"/>
      <c r="AJ20" s="670"/>
      <c r="AK20" s="552"/>
      <c r="AL20" s="450"/>
      <c r="AM20" s="552"/>
      <c r="AN20" s="1018"/>
    </row>
    <row r="21" spans="1:40" ht="13.5" thickBot="1" x14ac:dyDescent="0.25">
      <c r="A21" s="450"/>
      <c r="B21" s="728"/>
      <c r="C21" s="581"/>
      <c r="D21" s="582"/>
      <c r="E21" s="582"/>
      <c r="F21" s="582"/>
      <c r="G21" s="582"/>
      <c r="H21" s="582"/>
      <c r="I21" s="582"/>
      <c r="J21" s="582"/>
      <c r="K21" s="582"/>
      <c r="L21" s="1193" t="s">
        <v>125</v>
      </c>
      <c r="M21" s="1193"/>
      <c r="N21" s="1193"/>
      <c r="O21" s="1193"/>
      <c r="P21" s="1193"/>
      <c r="Q21" s="582"/>
      <c r="R21" s="582"/>
      <c r="S21" s="598"/>
      <c r="T21" s="583" t="s">
        <v>46</v>
      </c>
      <c r="U21" s="584">
        <f>U15+U19</f>
        <v>0</v>
      </c>
      <c r="V21" s="584"/>
      <c r="W21" s="582"/>
      <c r="X21" s="583" t="s">
        <v>47</v>
      </c>
      <c r="Y21" s="584">
        <f>Y15+Y19</f>
        <v>0</v>
      </c>
      <c r="Z21" s="584"/>
      <c r="AA21" s="582"/>
      <c r="AB21" s="583" t="s">
        <v>48</v>
      </c>
      <c r="AC21" s="584">
        <f>AC15+AC19</f>
        <v>0</v>
      </c>
      <c r="AD21" s="584"/>
      <c r="AE21" s="582"/>
      <c r="AF21" s="583" t="s">
        <v>49</v>
      </c>
      <c r="AG21" s="584">
        <f>AG15+AG19</f>
        <v>0</v>
      </c>
      <c r="AH21" s="584"/>
      <c r="AI21" s="582"/>
      <c r="AJ21" s="583" t="s">
        <v>50</v>
      </c>
      <c r="AK21" s="584">
        <f>AK15+AK19</f>
        <v>0</v>
      </c>
      <c r="AL21" s="582"/>
      <c r="AM21" s="585">
        <f>U21+Y21+AC21+AG21+AK21</f>
        <v>0</v>
      </c>
      <c r="AN21" s="1018"/>
    </row>
    <row r="22" spans="1:40" ht="11.25" customHeight="1" thickBot="1" x14ac:dyDescent="0.25">
      <c r="B22" s="1050"/>
      <c r="C22" s="1051"/>
      <c r="D22" s="1052"/>
      <c r="E22" s="1053"/>
      <c r="F22" s="1054"/>
      <c r="G22" s="1054"/>
      <c r="H22" s="1054"/>
      <c r="I22" s="1054"/>
      <c r="J22" s="1054"/>
      <c r="K22" s="1054"/>
      <c r="L22" s="1054"/>
      <c r="M22" s="1054"/>
      <c r="N22" s="1054"/>
      <c r="O22" s="1054"/>
      <c r="P22" s="1054"/>
      <c r="Q22" s="1054"/>
      <c r="R22" s="1054"/>
      <c r="S22" s="517"/>
      <c r="T22" s="517"/>
      <c r="U22" s="519"/>
      <c r="V22" s="519"/>
      <c r="W22" s="517"/>
      <c r="X22" s="517"/>
      <c r="Y22" s="519"/>
      <c r="Z22" s="519"/>
      <c r="AA22" s="517"/>
      <c r="AB22" s="517"/>
      <c r="AC22" s="519"/>
      <c r="AD22" s="519"/>
      <c r="AE22" s="517"/>
      <c r="AF22" s="517"/>
      <c r="AG22" s="519"/>
      <c r="AH22" s="519"/>
      <c r="AI22" s="517"/>
      <c r="AJ22" s="517"/>
      <c r="AK22" s="519"/>
      <c r="AL22" s="517"/>
      <c r="AM22" s="519"/>
      <c r="AN22" s="1055"/>
    </row>
    <row r="23" spans="1:40" ht="32.25" customHeight="1" thickBot="1" x14ac:dyDescent="0.25">
      <c r="C23" s="483"/>
      <c r="D23" s="662"/>
      <c r="E23" s="403"/>
      <c r="F23" s="547"/>
      <c r="G23" s="547"/>
      <c r="H23" s="547"/>
      <c r="I23" s="547"/>
      <c r="J23" s="547"/>
      <c r="K23" s="547"/>
      <c r="L23" s="547"/>
      <c r="M23" s="547"/>
      <c r="N23" s="547"/>
      <c r="O23" s="547"/>
      <c r="P23" s="547"/>
      <c r="Q23" s="547"/>
      <c r="R23" s="547"/>
      <c r="U23" s="438"/>
      <c r="V23" s="438"/>
      <c r="Y23" s="438"/>
      <c r="Z23" s="438"/>
      <c r="AC23" s="438"/>
      <c r="AD23" s="438"/>
      <c r="AG23" s="438"/>
      <c r="AH23" s="438"/>
      <c r="AK23" s="438"/>
      <c r="AM23" s="438"/>
    </row>
    <row r="24" spans="1:40" ht="9.75" customHeight="1" thickBot="1" x14ac:dyDescent="0.25">
      <c r="B24" s="1003"/>
      <c r="C24" s="1004"/>
      <c r="D24" s="1004"/>
      <c r="E24" s="1004"/>
      <c r="F24" s="1004"/>
      <c r="G24" s="1004"/>
      <c r="H24" s="1004"/>
      <c r="I24" s="1004"/>
      <c r="J24" s="1004"/>
      <c r="K24" s="1004"/>
      <c r="L24" s="1004"/>
      <c r="M24" s="1004"/>
      <c r="N24" s="1004"/>
      <c r="O24" s="1004"/>
      <c r="P24" s="1004"/>
      <c r="Q24" s="1004"/>
      <c r="R24" s="1004"/>
      <c r="S24" s="1005"/>
      <c r="T24" s="1005"/>
      <c r="U24" s="1005"/>
      <c r="V24" s="1006"/>
      <c r="W24" s="1005"/>
      <c r="X24" s="1005"/>
      <c r="Y24" s="1005"/>
      <c r="Z24" s="1006"/>
      <c r="AA24" s="1005"/>
      <c r="AB24" s="1005"/>
      <c r="AC24" s="1005"/>
      <c r="AD24" s="1006"/>
      <c r="AE24" s="1005"/>
      <c r="AF24" s="1005"/>
      <c r="AG24" s="1005"/>
      <c r="AH24" s="1006"/>
      <c r="AI24" s="1005"/>
      <c r="AJ24" s="1005"/>
      <c r="AK24" s="1005"/>
      <c r="AL24" s="462"/>
      <c r="AM24" s="462"/>
      <c r="AN24" s="1007"/>
    </row>
    <row r="25" spans="1:40" ht="15" customHeight="1" thickBot="1" x14ac:dyDescent="0.25">
      <c r="A25" s="537"/>
      <c r="B25" s="1008"/>
      <c r="C25" s="1330" t="s">
        <v>126</v>
      </c>
      <c r="D25" s="1330"/>
      <c r="E25" s="1331"/>
      <c r="F25" s="1331"/>
      <c r="G25" s="1331"/>
      <c r="H25" s="1331"/>
      <c r="I25" s="1331"/>
      <c r="J25" s="1331"/>
      <c r="K25" s="1331"/>
      <c r="L25" s="1331"/>
      <c r="M25" s="1331"/>
      <c r="N25" s="1331"/>
      <c r="O25" s="1331"/>
      <c r="P25" s="1331"/>
      <c r="Q25" s="434"/>
      <c r="R25" s="434"/>
      <c r="S25" s="1056" t="s">
        <v>10</v>
      </c>
      <c r="T25" s="1057"/>
      <c r="U25" s="1058" t="s">
        <v>11</v>
      </c>
      <c r="V25" s="420"/>
      <c r="W25" s="1059" t="s">
        <v>10</v>
      </c>
      <c r="X25" s="1060"/>
      <c r="Y25" s="1061" t="s">
        <v>12</v>
      </c>
      <c r="Z25" s="420"/>
      <c r="AA25" s="1062" t="s">
        <v>10</v>
      </c>
      <c r="AB25" s="1063"/>
      <c r="AC25" s="1064" t="s">
        <v>13</v>
      </c>
      <c r="AD25" s="420"/>
      <c r="AE25" s="1059" t="s">
        <v>10</v>
      </c>
      <c r="AF25" s="1060"/>
      <c r="AG25" s="1061" t="s">
        <v>14</v>
      </c>
      <c r="AH25" s="420"/>
      <c r="AI25" s="1056" t="s">
        <v>10</v>
      </c>
      <c r="AJ25" s="1057"/>
      <c r="AK25" s="1058" t="s">
        <v>15</v>
      </c>
      <c r="AL25" s="420"/>
      <c r="AM25" s="421" t="s">
        <v>16</v>
      </c>
      <c r="AN25" s="1018"/>
    </row>
    <row r="26" spans="1:40" ht="3" customHeight="1" x14ac:dyDescent="0.2">
      <c r="A26" s="537"/>
      <c r="B26" s="1008"/>
      <c r="C26" s="672"/>
      <c r="D26" s="524"/>
      <c r="E26" s="524"/>
      <c r="F26" s="524"/>
      <c r="G26" s="524"/>
      <c r="H26" s="524"/>
      <c r="I26" s="524"/>
      <c r="J26" s="524"/>
      <c r="K26" s="524"/>
      <c r="L26" s="524"/>
      <c r="M26" s="524"/>
      <c r="N26" s="524"/>
      <c r="O26" s="524"/>
      <c r="P26" s="524"/>
      <c r="Q26" s="434"/>
      <c r="R26" s="434"/>
      <c r="S26" s="420"/>
      <c r="T26" s="420"/>
      <c r="U26" s="420"/>
      <c r="V26" s="420"/>
      <c r="W26" s="420"/>
      <c r="X26" s="420"/>
      <c r="Y26" s="420"/>
      <c r="Z26" s="420"/>
      <c r="AA26" s="420"/>
      <c r="AB26" s="420"/>
      <c r="AC26" s="420"/>
      <c r="AD26" s="420"/>
      <c r="AE26" s="420"/>
      <c r="AF26" s="420"/>
      <c r="AG26" s="420"/>
      <c r="AH26" s="420"/>
      <c r="AI26" s="420"/>
      <c r="AJ26" s="420"/>
      <c r="AK26" s="420"/>
      <c r="AL26" s="420"/>
      <c r="AM26" s="420"/>
      <c r="AN26" s="1018"/>
    </row>
    <row r="27" spans="1:40" ht="12.75" customHeight="1" x14ac:dyDescent="0.2">
      <c r="B27" s="565"/>
      <c r="C27" s="483"/>
      <c r="D27" s="662" t="s">
        <v>122</v>
      </c>
      <c r="E27" s="434"/>
      <c r="F27" s="1335" t="s">
        <v>636</v>
      </c>
      <c r="G27" s="1335"/>
      <c r="H27" s="1335"/>
      <c r="I27" s="1335"/>
      <c r="J27" s="1335"/>
      <c r="K27" s="1335"/>
      <c r="L27" s="1335"/>
      <c r="M27" s="1335"/>
      <c r="N27" s="1335"/>
      <c r="O27" s="1335"/>
      <c r="P27" s="1335"/>
      <c r="Q27" s="1335"/>
      <c r="R27" s="1019"/>
      <c r="S27" s="1065"/>
      <c r="T27" s="1065"/>
      <c r="U27" s="1066">
        <v>0</v>
      </c>
      <c r="V27" s="438"/>
      <c r="W27" s="1065"/>
      <c r="X27" s="1065"/>
      <c r="Y27" s="1066">
        <v>0</v>
      </c>
      <c r="Z27" s="438"/>
      <c r="AA27" s="1065"/>
      <c r="AB27" s="1065"/>
      <c r="AC27" s="1066">
        <v>0</v>
      </c>
      <c r="AD27" s="438"/>
      <c r="AE27" s="1065"/>
      <c r="AF27" s="1065"/>
      <c r="AG27" s="1066">
        <v>0</v>
      </c>
      <c r="AH27" s="438"/>
      <c r="AI27" s="1065"/>
      <c r="AJ27" s="1065"/>
      <c r="AK27" s="1066">
        <v>0</v>
      </c>
      <c r="AM27" s="1022">
        <f t="shared" ref="AM27" si="1">U27+Y27+AC27+AG27+AK27</f>
        <v>0</v>
      </c>
      <c r="AN27" s="1023" t="s">
        <v>637</v>
      </c>
    </row>
    <row r="28" spans="1:40" ht="6" customHeight="1" x14ac:dyDescent="0.2">
      <c r="B28" s="565"/>
      <c r="C28" s="590"/>
      <c r="D28" s="1336"/>
      <c r="E28" s="1336"/>
      <c r="F28" s="1336"/>
      <c r="G28" s="1336"/>
      <c r="H28" s="1336"/>
      <c r="I28" s="1336"/>
      <c r="J28" s="1336"/>
      <c r="K28" s="1336"/>
      <c r="L28" s="1336"/>
      <c r="M28" s="1336"/>
      <c r="N28" s="1336"/>
      <c r="O28" s="1336"/>
      <c r="P28" s="1336"/>
      <c r="Q28" s="1336"/>
      <c r="R28" s="522"/>
      <c r="U28" s="438"/>
      <c r="V28" s="438"/>
      <c r="Y28" s="438"/>
      <c r="Z28" s="438"/>
      <c r="AC28" s="438"/>
      <c r="AD28" s="438"/>
      <c r="AG28" s="438"/>
      <c r="AH28" s="438"/>
      <c r="AK28" s="438"/>
      <c r="AM28" s="438"/>
      <c r="AN28" s="1018"/>
    </row>
    <row r="29" spans="1:40" ht="14.25" customHeight="1" x14ac:dyDescent="0.2">
      <c r="A29" s="537"/>
      <c r="B29" s="1008"/>
      <c r="C29" s="1024"/>
      <c r="D29" s="662" t="s">
        <v>123</v>
      </c>
      <c r="E29" s="434"/>
      <c r="F29" s="1337" t="s">
        <v>638</v>
      </c>
      <c r="G29" s="1335"/>
      <c r="H29" s="1335"/>
      <c r="I29" s="1335"/>
      <c r="J29" s="1335"/>
      <c r="K29" s="1335"/>
      <c r="L29" s="1335"/>
      <c r="M29" s="1335"/>
      <c r="N29" s="1335"/>
      <c r="O29" s="1335"/>
      <c r="P29" s="1335"/>
      <c r="Q29" s="1335"/>
      <c r="R29" s="1019"/>
      <c r="S29" s="711"/>
      <c r="T29" s="1067"/>
      <c r="U29" s="1068">
        <v>0</v>
      </c>
      <c r="V29" s="602"/>
      <c r="W29" s="1067"/>
      <c r="X29" s="1067"/>
      <c r="Y29" s="1068">
        <v>0</v>
      </c>
      <c r="Z29" s="602"/>
      <c r="AA29" s="1067"/>
      <c r="AB29" s="1067"/>
      <c r="AC29" s="1068">
        <v>0</v>
      </c>
      <c r="AD29" s="602"/>
      <c r="AE29" s="1067"/>
      <c r="AF29" s="1067"/>
      <c r="AG29" s="1068">
        <v>0</v>
      </c>
      <c r="AH29" s="602"/>
      <c r="AI29" s="1067"/>
      <c r="AJ29" s="1067"/>
      <c r="AK29" s="1068">
        <v>0</v>
      </c>
      <c r="AM29" s="448">
        <v>0</v>
      </c>
      <c r="AN29" s="1018"/>
    </row>
    <row r="30" spans="1:40" ht="7.5" customHeight="1" x14ac:dyDescent="0.2">
      <c r="B30" s="565"/>
      <c r="C30" s="483"/>
      <c r="D30" s="662"/>
      <c r="E30" s="403"/>
      <c r="F30" s="547"/>
      <c r="G30" s="547"/>
      <c r="H30" s="547"/>
      <c r="I30" s="547"/>
      <c r="J30" s="547"/>
      <c r="K30" s="547"/>
      <c r="L30" s="547"/>
      <c r="M30" s="547"/>
      <c r="N30" s="547"/>
      <c r="O30" s="547"/>
      <c r="P30" s="547"/>
      <c r="Q30" s="547"/>
      <c r="R30" s="547"/>
      <c r="U30" s="438"/>
      <c r="V30" s="438"/>
      <c r="Y30" s="438"/>
      <c r="Z30" s="438"/>
      <c r="AC30" s="438"/>
      <c r="AD30" s="438"/>
      <c r="AG30" s="438"/>
      <c r="AH30" s="438"/>
      <c r="AK30" s="438"/>
      <c r="AM30" s="438"/>
      <c r="AN30" s="1018"/>
    </row>
    <row r="31" spans="1:40" x14ac:dyDescent="0.2">
      <c r="A31" s="450"/>
      <c r="B31" s="728"/>
      <c r="C31" s="1338" t="s">
        <v>639</v>
      </c>
      <c r="D31" s="1339"/>
      <c r="E31" s="1339"/>
      <c r="F31" s="1339"/>
      <c r="G31" s="1339"/>
      <c r="H31" s="1339"/>
      <c r="I31" s="1339"/>
      <c r="J31" s="1339"/>
      <c r="K31" s="1339"/>
      <c r="L31" s="1339"/>
      <c r="M31" s="1339"/>
      <c r="N31" s="1339"/>
      <c r="O31" s="1339"/>
      <c r="P31" s="1339"/>
      <c r="Q31" s="1339"/>
      <c r="R31" s="1028"/>
      <c r="S31" s="1029"/>
      <c r="T31" s="1030" t="s">
        <v>46</v>
      </c>
      <c r="U31" s="1031">
        <f>U27+U29</f>
        <v>0</v>
      </c>
      <c r="V31" s="1031"/>
      <c r="W31" s="1032"/>
      <c r="X31" s="1030" t="s">
        <v>47</v>
      </c>
      <c r="Y31" s="1031">
        <f>Y27+Y29</f>
        <v>0</v>
      </c>
      <c r="Z31" s="1031"/>
      <c r="AA31" s="1032"/>
      <c r="AB31" s="1030" t="s">
        <v>48</v>
      </c>
      <c r="AC31" s="1031">
        <f>AC27+AC29</f>
        <v>0</v>
      </c>
      <c r="AD31" s="1031"/>
      <c r="AE31" s="1032"/>
      <c r="AF31" s="1030" t="s">
        <v>49</v>
      </c>
      <c r="AG31" s="1031">
        <f>AG27+AG29</f>
        <v>0</v>
      </c>
      <c r="AH31" s="1031"/>
      <c r="AI31" s="1032"/>
      <c r="AJ31" s="1030" t="s">
        <v>50</v>
      </c>
      <c r="AK31" s="1031">
        <f>AK27+AK29</f>
        <v>0</v>
      </c>
      <c r="AL31" s="1032"/>
      <c r="AM31" s="1033">
        <f>U31+Y31+AC31+AG31+AK31</f>
        <v>0</v>
      </c>
      <c r="AN31" s="1018"/>
    </row>
    <row r="32" spans="1:40" ht="3.75" customHeight="1" x14ac:dyDescent="0.2">
      <c r="A32" s="450"/>
      <c r="B32" s="728"/>
      <c r="C32" s="672"/>
      <c r="D32" s="672"/>
      <c r="E32" s="672"/>
      <c r="F32" s="672"/>
      <c r="G32" s="672"/>
      <c r="H32" s="672"/>
      <c r="I32" s="672"/>
      <c r="J32" s="672"/>
      <c r="K32" s="672"/>
      <c r="L32" s="672"/>
      <c r="M32" s="672"/>
      <c r="N32" s="672"/>
      <c r="O32" s="672"/>
      <c r="P32" s="672"/>
      <c r="Q32" s="672"/>
      <c r="R32" s="672"/>
      <c r="S32" s="450"/>
      <c r="T32" s="670"/>
      <c r="U32" s="552"/>
      <c r="V32" s="552"/>
      <c r="W32" s="450"/>
      <c r="X32" s="670"/>
      <c r="Y32" s="552"/>
      <c r="Z32" s="552"/>
      <c r="AA32" s="450"/>
      <c r="AB32" s="670"/>
      <c r="AC32" s="552"/>
      <c r="AD32" s="552"/>
      <c r="AE32" s="450"/>
      <c r="AF32" s="670"/>
      <c r="AG32" s="552"/>
      <c r="AH32" s="552"/>
      <c r="AI32" s="450"/>
      <c r="AJ32" s="670"/>
      <c r="AK32" s="552"/>
      <c r="AL32" s="450"/>
      <c r="AM32" s="552"/>
      <c r="AN32" s="1018"/>
    </row>
    <row r="33" spans="1:40" x14ac:dyDescent="0.2">
      <c r="A33" s="450"/>
      <c r="B33" s="728"/>
      <c r="C33" s="1342" t="s">
        <v>640</v>
      </c>
      <c r="D33" s="1343"/>
      <c r="E33" s="1343"/>
      <c r="F33" s="1343"/>
      <c r="G33" s="1343"/>
      <c r="H33" s="1343"/>
      <c r="I33" s="1343"/>
      <c r="J33" s="1343"/>
      <c r="K33" s="1343"/>
      <c r="L33" s="1343"/>
      <c r="M33" s="1343"/>
      <c r="N33" s="1343"/>
      <c r="O33" s="1343"/>
      <c r="P33" s="1343"/>
      <c r="Q33" s="1343"/>
      <c r="R33" s="1034"/>
      <c r="S33" s="1035"/>
      <c r="T33" s="1036" t="s">
        <v>46</v>
      </c>
      <c r="U33" s="1037">
        <v>0</v>
      </c>
      <c r="V33" s="1037"/>
      <c r="W33" s="1038"/>
      <c r="X33" s="1036" t="s">
        <v>47</v>
      </c>
      <c r="Y33" s="1037">
        <v>0</v>
      </c>
      <c r="Z33" s="1037"/>
      <c r="AA33" s="1038"/>
      <c r="AB33" s="1036" t="s">
        <v>48</v>
      </c>
      <c r="AC33" s="1037">
        <v>0</v>
      </c>
      <c r="AD33" s="1037"/>
      <c r="AE33" s="1038"/>
      <c r="AF33" s="1036" t="s">
        <v>49</v>
      </c>
      <c r="AG33" s="1037">
        <v>0</v>
      </c>
      <c r="AH33" s="1037"/>
      <c r="AI33" s="1038"/>
      <c r="AJ33" s="1036" t="s">
        <v>50</v>
      </c>
      <c r="AK33" s="1037">
        <v>0</v>
      </c>
      <c r="AL33" s="1038"/>
      <c r="AM33" s="1039">
        <f>U33+Y33+AC33+AG33+AK33</f>
        <v>0</v>
      </c>
      <c r="AN33" s="1018"/>
    </row>
    <row r="34" spans="1:40" ht="3" customHeight="1" x14ac:dyDescent="0.2">
      <c r="B34" s="565"/>
      <c r="C34" s="483"/>
      <c r="D34" s="662"/>
      <c r="E34" s="403"/>
      <c r="F34" s="547"/>
      <c r="G34" s="547"/>
      <c r="H34" s="547"/>
      <c r="I34" s="547"/>
      <c r="J34" s="547"/>
      <c r="K34" s="547"/>
      <c r="L34" s="547"/>
      <c r="M34" s="547"/>
      <c r="N34" s="547"/>
      <c r="O34" s="547"/>
      <c r="P34" s="547"/>
      <c r="Q34" s="547"/>
      <c r="R34" s="547"/>
      <c r="U34" s="438"/>
      <c r="V34" s="438"/>
      <c r="Y34" s="438"/>
      <c r="Z34" s="438"/>
      <c r="AC34" s="438"/>
      <c r="AD34" s="438"/>
      <c r="AG34" s="438"/>
      <c r="AH34" s="438"/>
      <c r="AK34" s="438"/>
      <c r="AM34" s="438"/>
      <c r="AN34" s="1018"/>
    </row>
    <row r="35" spans="1:40" x14ac:dyDescent="0.2">
      <c r="A35" s="450"/>
      <c r="B35" s="728"/>
      <c r="C35" s="1040"/>
      <c r="D35" s="1041"/>
      <c r="E35" s="1041"/>
      <c r="F35" s="1041"/>
      <c r="G35" s="1041"/>
      <c r="H35" s="1041"/>
      <c r="I35" s="1041"/>
      <c r="J35" s="1041"/>
      <c r="K35" s="1041"/>
      <c r="L35" s="1041"/>
      <c r="M35" s="1334" t="s">
        <v>124</v>
      </c>
      <c r="N35" s="1334"/>
      <c r="O35" s="1042"/>
      <c r="P35" s="1043">
        <v>0</v>
      </c>
      <c r="Q35" s="1044"/>
      <c r="R35" s="1041"/>
      <c r="S35" s="1045"/>
      <c r="T35" s="1046" t="s">
        <v>46</v>
      </c>
      <c r="U35" s="1047">
        <f>U33*P35</f>
        <v>0</v>
      </c>
      <c r="V35" s="1047"/>
      <c r="W35" s="1045"/>
      <c r="X35" s="1046" t="s">
        <v>47</v>
      </c>
      <c r="Y35" s="1047">
        <f>Y33*P35</f>
        <v>0</v>
      </c>
      <c r="Z35" s="1047"/>
      <c r="AA35" s="1045"/>
      <c r="AB35" s="1046" t="s">
        <v>48</v>
      </c>
      <c r="AC35" s="1047">
        <f>AC33*P35</f>
        <v>0</v>
      </c>
      <c r="AD35" s="1047"/>
      <c r="AE35" s="1045"/>
      <c r="AF35" s="1046" t="s">
        <v>49</v>
      </c>
      <c r="AG35" s="1047">
        <f>AG33*P35</f>
        <v>0</v>
      </c>
      <c r="AH35" s="1047"/>
      <c r="AI35" s="1045"/>
      <c r="AJ35" s="1046" t="s">
        <v>50</v>
      </c>
      <c r="AK35" s="1047">
        <f>AK33*P35</f>
        <v>0</v>
      </c>
      <c r="AL35" s="1041"/>
      <c r="AM35" s="1048">
        <f>U35+Y35+AC35+AG35+AK35</f>
        <v>0</v>
      </c>
      <c r="AN35" s="1018"/>
    </row>
    <row r="36" spans="1:40" ht="5.25" customHeight="1" thickBot="1" x14ac:dyDescent="0.25">
      <c r="A36" s="450"/>
      <c r="B36" s="728"/>
      <c r="C36" s="450"/>
      <c r="D36" s="450"/>
      <c r="E36" s="450"/>
      <c r="F36" s="450"/>
      <c r="G36" s="450"/>
      <c r="H36" s="450"/>
      <c r="I36" s="450"/>
      <c r="J36" s="450"/>
      <c r="K36" s="450"/>
      <c r="L36" s="450"/>
      <c r="M36" s="413"/>
      <c r="N36" s="413"/>
      <c r="O36" s="413"/>
      <c r="P36" s="1049"/>
      <c r="Q36" s="450"/>
      <c r="R36" s="450"/>
      <c r="S36" s="907"/>
      <c r="T36" s="670"/>
      <c r="U36" s="552"/>
      <c r="V36" s="552"/>
      <c r="W36" s="450"/>
      <c r="X36" s="670"/>
      <c r="Y36" s="552"/>
      <c r="Z36" s="552"/>
      <c r="AA36" s="450"/>
      <c r="AB36" s="670"/>
      <c r="AC36" s="552"/>
      <c r="AD36" s="552"/>
      <c r="AE36" s="450"/>
      <c r="AF36" s="670"/>
      <c r="AG36" s="552"/>
      <c r="AH36" s="552"/>
      <c r="AI36" s="450"/>
      <c r="AJ36" s="670"/>
      <c r="AK36" s="552"/>
      <c r="AL36" s="450"/>
      <c r="AM36" s="552"/>
      <c r="AN36" s="1018"/>
    </row>
    <row r="37" spans="1:40" ht="13.5" thickBot="1" x14ac:dyDescent="0.25">
      <c r="A37" s="450"/>
      <c r="B37" s="728"/>
      <c r="C37" s="581"/>
      <c r="D37" s="582"/>
      <c r="E37" s="582"/>
      <c r="F37" s="582"/>
      <c r="G37" s="582"/>
      <c r="H37" s="582"/>
      <c r="I37" s="582"/>
      <c r="J37" s="582"/>
      <c r="K37" s="582"/>
      <c r="L37" s="1193" t="s">
        <v>125</v>
      </c>
      <c r="M37" s="1193"/>
      <c r="N37" s="1193"/>
      <c r="O37" s="1193"/>
      <c r="P37" s="1193"/>
      <c r="Q37" s="582"/>
      <c r="R37" s="582"/>
      <c r="S37" s="598"/>
      <c r="T37" s="583" t="s">
        <v>46</v>
      </c>
      <c r="U37" s="584">
        <f>U31+U35</f>
        <v>0</v>
      </c>
      <c r="V37" s="584"/>
      <c r="W37" s="582"/>
      <c r="X37" s="583" t="s">
        <v>47</v>
      </c>
      <c r="Y37" s="584">
        <f>Y31+Y35</f>
        <v>0</v>
      </c>
      <c r="Z37" s="584"/>
      <c r="AA37" s="582"/>
      <c r="AB37" s="583" t="s">
        <v>48</v>
      </c>
      <c r="AC37" s="584">
        <f>AC31+AC35</f>
        <v>0</v>
      </c>
      <c r="AD37" s="584"/>
      <c r="AE37" s="582"/>
      <c r="AF37" s="583" t="s">
        <v>49</v>
      </c>
      <c r="AG37" s="584">
        <f>AG31+AG35</f>
        <v>0</v>
      </c>
      <c r="AH37" s="584"/>
      <c r="AI37" s="582"/>
      <c r="AJ37" s="583" t="s">
        <v>50</v>
      </c>
      <c r="AK37" s="584">
        <f>AK31+AK35</f>
        <v>0</v>
      </c>
      <c r="AL37" s="582"/>
      <c r="AM37" s="585">
        <f>U37+Y37+AC37+AG37+AK37</f>
        <v>0</v>
      </c>
      <c r="AN37" s="1018"/>
    </row>
    <row r="38" spans="1:40" ht="11.25" customHeight="1" thickBot="1" x14ac:dyDescent="0.25">
      <c r="B38" s="1050"/>
      <c r="C38" s="1051"/>
      <c r="D38" s="1052"/>
      <c r="E38" s="1053"/>
      <c r="F38" s="1054"/>
      <c r="G38" s="1054"/>
      <c r="H38" s="1054"/>
      <c r="I38" s="1054"/>
      <c r="J38" s="1054"/>
      <c r="K38" s="1054"/>
      <c r="L38" s="1054"/>
      <c r="M38" s="1054"/>
      <c r="N38" s="1054"/>
      <c r="O38" s="1054"/>
      <c r="P38" s="1054"/>
      <c r="Q38" s="1054"/>
      <c r="R38" s="1054"/>
      <c r="S38" s="517"/>
      <c r="T38" s="517"/>
      <c r="U38" s="519"/>
      <c r="V38" s="519"/>
      <c r="W38" s="517"/>
      <c r="X38" s="517"/>
      <c r="Y38" s="519"/>
      <c r="Z38" s="519"/>
      <c r="AA38" s="517"/>
      <c r="AB38" s="517"/>
      <c r="AC38" s="519"/>
      <c r="AD38" s="519"/>
      <c r="AE38" s="517"/>
      <c r="AF38" s="517"/>
      <c r="AG38" s="519"/>
      <c r="AH38" s="519"/>
      <c r="AI38" s="517"/>
      <c r="AJ38" s="517"/>
      <c r="AK38" s="519"/>
      <c r="AL38" s="517"/>
      <c r="AM38" s="519"/>
      <c r="AN38" s="1055"/>
    </row>
    <row r="39" spans="1:40" ht="31.5" customHeight="1" thickBot="1" x14ac:dyDescent="0.25">
      <c r="A39" s="450"/>
      <c r="B39" s="450"/>
      <c r="C39" s="672"/>
      <c r="D39" s="672"/>
      <c r="E39" s="672"/>
      <c r="F39" s="672"/>
      <c r="G39" s="672"/>
      <c r="H39" s="672"/>
      <c r="I39" s="672"/>
      <c r="J39" s="672"/>
      <c r="K39" s="672"/>
      <c r="L39" s="672"/>
      <c r="M39" s="672"/>
      <c r="N39" s="672"/>
      <c r="O39" s="672"/>
      <c r="P39" s="672"/>
      <c r="Q39" s="672"/>
      <c r="R39" s="672"/>
      <c r="S39" s="450"/>
      <c r="T39" s="670"/>
      <c r="U39" s="552"/>
      <c r="V39" s="552"/>
      <c r="W39" s="450"/>
      <c r="X39" s="670"/>
      <c r="Y39" s="552"/>
      <c r="Z39" s="552"/>
      <c r="AA39" s="450"/>
      <c r="AB39" s="670"/>
      <c r="AC39" s="552"/>
      <c r="AD39" s="552"/>
      <c r="AE39" s="450"/>
      <c r="AF39" s="670"/>
      <c r="AG39" s="552"/>
      <c r="AH39" s="552"/>
      <c r="AI39" s="450"/>
      <c r="AJ39" s="670"/>
      <c r="AK39" s="552"/>
      <c r="AL39" s="450"/>
      <c r="AM39" s="552"/>
    </row>
    <row r="40" spans="1:40" ht="9.75" customHeight="1" thickBot="1" x14ac:dyDescent="0.25">
      <c r="B40" s="1003"/>
      <c r="C40" s="1004"/>
      <c r="D40" s="1004"/>
      <c r="E40" s="1004"/>
      <c r="F40" s="1004"/>
      <c r="G40" s="1004"/>
      <c r="H40" s="1004"/>
      <c r="I40" s="1004"/>
      <c r="J40" s="1004"/>
      <c r="K40" s="1004"/>
      <c r="L40" s="1004"/>
      <c r="M40" s="1004"/>
      <c r="N40" s="1004"/>
      <c r="O40" s="1004"/>
      <c r="P40" s="1004"/>
      <c r="Q40" s="1004"/>
      <c r="R40" s="1004"/>
      <c r="S40" s="1005"/>
      <c r="T40" s="1005"/>
      <c r="U40" s="1005"/>
      <c r="V40" s="1006"/>
      <c r="W40" s="1005"/>
      <c r="X40" s="1005"/>
      <c r="Y40" s="1005"/>
      <c r="Z40" s="1006"/>
      <c r="AA40" s="1005"/>
      <c r="AB40" s="1005"/>
      <c r="AC40" s="1005"/>
      <c r="AD40" s="1006"/>
      <c r="AE40" s="1005"/>
      <c r="AF40" s="1005"/>
      <c r="AG40" s="1005"/>
      <c r="AH40" s="1006"/>
      <c r="AI40" s="1005"/>
      <c r="AJ40" s="1005"/>
      <c r="AK40" s="1005"/>
      <c r="AL40" s="462"/>
      <c r="AM40" s="462"/>
      <c r="AN40" s="1007"/>
    </row>
    <row r="41" spans="1:40" ht="15" customHeight="1" thickBot="1" x14ac:dyDescent="0.25">
      <c r="A41" s="537"/>
      <c r="B41" s="1008"/>
      <c r="C41" s="1332" t="s">
        <v>127</v>
      </c>
      <c r="D41" s="1332"/>
      <c r="E41" s="1333"/>
      <c r="F41" s="1333"/>
      <c r="G41" s="1333"/>
      <c r="H41" s="1333"/>
      <c r="I41" s="1333"/>
      <c r="J41" s="1333"/>
      <c r="K41" s="1333"/>
      <c r="L41" s="1333"/>
      <c r="M41" s="1333"/>
      <c r="N41" s="1333"/>
      <c r="O41" s="1333"/>
      <c r="P41" s="1333"/>
      <c r="Q41" s="434"/>
      <c r="R41" s="434"/>
      <c r="S41" s="1009" t="s">
        <v>10</v>
      </c>
      <c r="T41" s="1010"/>
      <c r="U41" s="1011" t="s">
        <v>11</v>
      </c>
      <c r="V41" s="420"/>
      <c r="W41" s="1012" t="s">
        <v>10</v>
      </c>
      <c r="X41" s="1013"/>
      <c r="Y41" s="1014" t="s">
        <v>12</v>
      </c>
      <c r="Z41" s="420"/>
      <c r="AA41" s="1015" t="s">
        <v>10</v>
      </c>
      <c r="AB41" s="1016"/>
      <c r="AC41" s="1017" t="s">
        <v>13</v>
      </c>
      <c r="AD41" s="420"/>
      <c r="AE41" s="1012" t="s">
        <v>10</v>
      </c>
      <c r="AF41" s="1013"/>
      <c r="AG41" s="1014" t="s">
        <v>14</v>
      </c>
      <c r="AH41" s="420"/>
      <c r="AI41" s="1009" t="s">
        <v>10</v>
      </c>
      <c r="AJ41" s="1010"/>
      <c r="AK41" s="1011" t="s">
        <v>15</v>
      </c>
      <c r="AL41" s="420"/>
      <c r="AM41" s="421" t="s">
        <v>16</v>
      </c>
      <c r="AN41" s="1018"/>
    </row>
    <row r="42" spans="1:40" ht="3" customHeight="1" x14ac:dyDescent="0.2">
      <c r="A42" s="537"/>
      <c r="B42" s="1008"/>
      <c r="C42" s="672"/>
      <c r="D42" s="524"/>
      <c r="E42" s="524"/>
      <c r="F42" s="524"/>
      <c r="G42" s="524"/>
      <c r="H42" s="524"/>
      <c r="I42" s="524"/>
      <c r="J42" s="524"/>
      <c r="K42" s="524"/>
      <c r="L42" s="524"/>
      <c r="M42" s="524"/>
      <c r="N42" s="524"/>
      <c r="O42" s="524"/>
      <c r="P42" s="524"/>
      <c r="Q42" s="434"/>
      <c r="R42" s="434"/>
      <c r="S42" s="420"/>
      <c r="T42" s="420"/>
      <c r="U42" s="420"/>
      <c r="V42" s="420"/>
      <c r="W42" s="420"/>
      <c r="X42" s="420"/>
      <c r="Y42" s="420"/>
      <c r="Z42" s="420"/>
      <c r="AA42" s="420"/>
      <c r="AB42" s="420"/>
      <c r="AC42" s="420"/>
      <c r="AD42" s="420"/>
      <c r="AE42" s="420"/>
      <c r="AF42" s="420"/>
      <c r="AG42" s="420"/>
      <c r="AH42" s="420"/>
      <c r="AI42" s="420"/>
      <c r="AJ42" s="420"/>
      <c r="AK42" s="420"/>
      <c r="AL42" s="420"/>
      <c r="AM42" s="420"/>
      <c r="AN42" s="1018"/>
    </row>
    <row r="43" spans="1:40" ht="12.75" customHeight="1" x14ac:dyDescent="0.2">
      <c r="B43" s="565"/>
      <c r="C43" s="483"/>
      <c r="D43" s="662" t="s">
        <v>122</v>
      </c>
      <c r="E43" s="434"/>
      <c r="F43" s="1335" t="s">
        <v>636</v>
      </c>
      <c r="G43" s="1335"/>
      <c r="H43" s="1335"/>
      <c r="I43" s="1335"/>
      <c r="J43" s="1335"/>
      <c r="K43" s="1335"/>
      <c r="L43" s="1335"/>
      <c r="M43" s="1335"/>
      <c r="N43" s="1335"/>
      <c r="O43" s="1335"/>
      <c r="P43" s="1335"/>
      <c r="Q43" s="1335"/>
      <c r="R43" s="1019"/>
      <c r="S43" s="1020"/>
      <c r="T43" s="1020"/>
      <c r="U43" s="1021">
        <v>0</v>
      </c>
      <c r="V43" s="438"/>
      <c r="W43" s="1020"/>
      <c r="X43" s="1020"/>
      <c r="Y43" s="1021">
        <v>0</v>
      </c>
      <c r="Z43" s="438"/>
      <c r="AA43" s="1020"/>
      <c r="AB43" s="1020"/>
      <c r="AC43" s="1021">
        <v>0</v>
      </c>
      <c r="AD43" s="438"/>
      <c r="AE43" s="1020"/>
      <c r="AF43" s="1020"/>
      <c r="AG43" s="1021">
        <v>0</v>
      </c>
      <c r="AH43" s="438"/>
      <c r="AI43" s="1020"/>
      <c r="AJ43" s="1020"/>
      <c r="AK43" s="1021">
        <v>0</v>
      </c>
      <c r="AM43" s="1022">
        <f t="shared" ref="AM43" si="2">U43+Y43+AC43+AG43+AK43</f>
        <v>0</v>
      </c>
      <c r="AN43" s="1023" t="s">
        <v>637</v>
      </c>
    </row>
    <row r="44" spans="1:40" ht="6" customHeight="1" x14ac:dyDescent="0.2">
      <c r="B44" s="565"/>
      <c r="C44" s="590"/>
      <c r="D44" s="1336"/>
      <c r="E44" s="1336"/>
      <c r="F44" s="1336"/>
      <c r="G44" s="1336"/>
      <c r="H44" s="1336"/>
      <c r="I44" s="1336"/>
      <c r="J44" s="1336"/>
      <c r="K44" s="1336"/>
      <c r="L44" s="1336"/>
      <c r="M44" s="1336"/>
      <c r="N44" s="1336"/>
      <c r="O44" s="1336"/>
      <c r="P44" s="1336"/>
      <c r="Q44" s="1336"/>
      <c r="R44" s="522"/>
      <c r="U44" s="438"/>
      <c r="V44" s="438"/>
      <c r="Y44" s="438"/>
      <c r="Z44" s="438"/>
      <c r="AC44" s="438"/>
      <c r="AD44" s="438"/>
      <c r="AG44" s="438"/>
      <c r="AH44" s="438"/>
      <c r="AK44" s="438"/>
      <c r="AM44" s="438"/>
      <c r="AN44" s="1018"/>
    </row>
    <row r="45" spans="1:40" ht="14.25" customHeight="1" x14ac:dyDescent="0.2">
      <c r="A45" s="537"/>
      <c r="B45" s="1008"/>
      <c r="C45" s="1024"/>
      <c r="D45" s="662" t="s">
        <v>123</v>
      </c>
      <c r="E45" s="434"/>
      <c r="F45" s="1337" t="s">
        <v>638</v>
      </c>
      <c r="G45" s="1335"/>
      <c r="H45" s="1335"/>
      <c r="I45" s="1335"/>
      <c r="J45" s="1335"/>
      <c r="K45" s="1335"/>
      <c r="L45" s="1335"/>
      <c r="M45" s="1335"/>
      <c r="N45" s="1335"/>
      <c r="O45" s="1335"/>
      <c r="P45" s="1335"/>
      <c r="Q45" s="1335"/>
      <c r="R45" s="1019"/>
      <c r="S45" s="1027"/>
      <c r="T45" s="1027"/>
      <c r="U45" s="1026">
        <v>0</v>
      </c>
      <c r="V45" s="602"/>
      <c r="W45" s="1027"/>
      <c r="X45" s="1027"/>
      <c r="Y45" s="1026">
        <v>0</v>
      </c>
      <c r="Z45" s="602"/>
      <c r="AA45" s="1027"/>
      <c r="AB45" s="1027"/>
      <c r="AC45" s="1026">
        <v>0</v>
      </c>
      <c r="AD45" s="602"/>
      <c r="AE45" s="1027"/>
      <c r="AF45" s="1027"/>
      <c r="AG45" s="1026">
        <v>0</v>
      </c>
      <c r="AH45" s="602"/>
      <c r="AI45" s="1027"/>
      <c r="AJ45" s="1027"/>
      <c r="AK45" s="1026">
        <v>0</v>
      </c>
      <c r="AM45" s="448">
        <v>0</v>
      </c>
      <c r="AN45" s="1018"/>
    </row>
    <row r="46" spans="1:40" ht="7.5" customHeight="1" x14ac:dyDescent="0.2">
      <c r="B46" s="565"/>
      <c r="C46" s="483"/>
      <c r="D46" s="662"/>
      <c r="E46" s="403"/>
      <c r="F46" s="547"/>
      <c r="G46" s="547"/>
      <c r="H46" s="547"/>
      <c r="I46" s="547"/>
      <c r="J46" s="547"/>
      <c r="K46" s="547"/>
      <c r="L46" s="547"/>
      <c r="M46" s="547"/>
      <c r="N46" s="547"/>
      <c r="O46" s="547"/>
      <c r="P46" s="547"/>
      <c r="Q46" s="547"/>
      <c r="R46" s="547"/>
      <c r="U46" s="438"/>
      <c r="V46" s="438"/>
      <c r="Y46" s="438"/>
      <c r="Z46" s="438"/>
      <c r="AC46" s="438"/>
      <c r="AD46" s="438"/>
      <c r="AG46" s="438"/>
      <c r="AH46" s="438"/>
      <c r="AK46" s="438"/>
      <c r="AM46" s="438"/>
      <c r="AN46" s="1018"/>
    </row>
    <row r="47" spans="1:40" x14ac:dyDescent="0.2">
      <c r="A47" s="450"/>
      <c r="B47" s="728"/>
      <c r="C47" s="1338" t="s">
        <v>639</v>
      </c>
      <c r="D47" s="1339"/>
      <c r="E47" s="1339"/>
      <c r="F47" s="1339"/>
      <c r="G47" s="1339"/>
      <c r="H47" s="1339"/>
      <c r="I47" s="1339"/>
      <c r="J47" s="1339"/>
      <c r="K47" s="1339"/>
      <c r="L47" s="1339"/>
      <c r="M47" s="1339"/>
      <c r="N47" s="1339"/>
      <c r="O47" s="1339"/>
      <c r="P47" s="1339"/>
      <c r="Q47" s="1339"/>
      <c r="R47" s="1028"/>
      <c r="S47" s="1029"/>
      <c r="T47" s="1030" t="s">
        <v>46</v>
      </c>
      <c r="U47" s="1031">
        <f>U43+U45</f>
        <v>0</v>
      </c>
      <c r="V47" s="1031"/>
      <c r="W47" s="1032"/>
      <c r="X47" s="1030" t="s">
        <v>47</v>
      </c>
      <c r="Y47" s="1031">
        <f>Y43+Y45</f>
        <v>0</v>
      </c>
      <c r="Z47" s="1031"/>
      <c r="AA47" s="1032"/>
      <c r="AB47" s="1030" t="s">
        <v>48</v>
      </c>
      <c r="AC47" s="1031">
        <f>AC43+AC45</f>
        <v>0</v>
      </c>
      <c r="AD47" s="1031"/>
      <c r="AE47" s="1032"/>
      <c r="AF47" s="1030" t="s">
        <v>49</v>
      </c>
      <c r="AG47" s="1031">
        <f>AG43+AG45</f>
        <v>0</v>
      </c>
      <c r="AH47" s="1031"/>
      <c r="AI47" s="1032"/>
      <c r="AJ47" s="1030" t="s">
        <v>50</v>
      </c>
      <c r="AK47" s="1031">
        <f>AK43+AK45</f>
        <v>0</v>
      </c>
      <c r="AL47" s="1032"/>
      <c r="AM47" s="1033">
        <f>U47+Y47+AC47+AG47+AK47</f>
        <v>0</v>
      </c>
      <c r="AN47" s="1018"/>
    </row>
    <row r="48" spans="1:40" ht="3.75" customHeight="1" x14ac:dyDescent="0.2">
      <c r="A48" s="450"/>
      <c r="B48" s="728"/>
      <c r="C48" s="672"/>
      <c r="D48" s="672"/>
      <c r="E48" s="672"/>
      <c r="F48" s="672"/>
      <c r="G48" s="672"/>
      <c r="H48" s="672"/>
      <c r="I48" s="672"/>
      <c r="J48" s="672"/>
      <c r="K48" s="672"/>
      <c r="L48" s="672"/>
      <c r="M48" s="672"/>
      <c r="N48" s="672"/>
      <c r="O48" s="672"/>
      <c r="P48" s="672"/>
      <c r="Q48" s="672"/>
      <c r="R48" s="672"/>
      <c r="S48" s="450"/>
      <c r="T48" s="670"/>
      <c r="U48" s="552"/>
      <c r="V48" s="552"/>
      <c r="W48" s="450"/>
      <c r="X48" s="670"/>
      <c r="Y48" s="552"/>
      <c r="Z48" s="552"/>
      <c r="AA48" s="450"/>
      <c r="AB48" s="670"/>
      <c r="AC48" s="552"/>
      <c r="AD48" s="552"/>
      <c r="AE48" s="450"/>
      <c r="AF48" s="670"/>
      <c r="AG48" s="552"/>
      <c r="AH48" s="552"/>
      <c r="AI48" s="450"/>
      <c r="AJ48" s="670"/>
      <c r="AK48" s="552"/>
      <c r="AL48" s="450"/>
      <c r="AM48" s="552"/>
      <c r="AN48" s="1018"/>
    </row>
    <row r="49" spans="1:40" x14ac:dyDescent="0.2">
      <c r="A49" s="450"/>
      <c r="B49" s="728"/>
      <c r="C49" s="1342" t="s">
        <v>640</v>
      </c>
      <c r="D49" s="1343"/>
      <c r="E49" s="1343"/>
      <c r="F49" s="1343"/>
      <c r="G49" s="1343"/>
      <c r="H49" s="1343"/>
      <c r="I49" s="1343"/>
      <c r="J49" s="1343"/>
      <c r="K49" s="1343"/>
      <c r="L49" s="1343"/>
      <c r="M49" s="1343"/>
      <c r="N49" s="1343"/>
      <c r="O49" s="1343"/>
      <c r="P49" s="1343"/>
      <c r="Q49" s="1343"/>
      <c r="R49" s="1034"/>
      <c r="S49" s="1035"/>
      <c r="T49" s="1036" t="s">
        <v>46</v>
      </c>
      <c r="U49" s="1037">
        <v>0</v>
      </c>
      <c r="V49" s="1037"/>
      <c r="W49" s="1038"/>
      <c r="X49" s="1036" t="s">
        <v>47</v>
      </c>
      <c r="Y49" s="1037">
        <v>0</v>
      </c>
      <c r="Z49" s="1037"/>
      <c r="AA49" s="1038"/>
      <c r="AB49" s="1036" t="s">
        <v>48</v>
      </c>
      <c r="AC49" s="1037">
        <v>0</v>
      </c>
      <c r="AD49" s="1037"/>
      <c r="AE49" s="1038"/>
      <c r="AF49" s="1036" t="s">
        <v>49</v>
      </c>
      <c r="AG49" s="1037">
        <v>0</v>
      </c>
      <c r="AH49" s="1037"/>
      <c r="AI49" s="1038"/>
      <c r="AJ49" s="1036" t="s">
        <v>50</v>
      </c>
      <c r="AK49" s="1037">
        <v>0</v>
      </c>
      <c r="AL49" s="1038"/>
      <c r="AM49" s="1039">
        <f>U49+Y49+AC49+AG49+AK49</f>
        <v>0</v>
      </c>
      <c r="AN49" s="1018"/>
    </row>
    <row r="50" spans="1:40" ht="3" customHeight="1" x14ac:dyDescent="0.2">
      <c r="B50" s="565"/>
      <c r="C50" s="483"/>
      <c r="D50" s="662"/>
      <c r="E50" s="403"/>
      <c r="F50" s="547"/>
      <c r="G50" s="547"/>
      <c r="H50" s="547"/>
      <c r="I50" s="547"/>
      <c r="J50" s="547"/>
      <c r="K50" s="547"/>
      <c r="L50" s="547"/>
      <c r="M50" s="547"/>
      <c r="N50" s="547"/>
      <c r="O50" s="547"/>
      <c r="P50" s="547"/>
      <c r="Q50" s="547"/>
      <c r="R50" s="547"/>
      <c r="U50" s="438"/>
      <c r="V50" s="438"/>
      <c r="Y50" s="438"/>
      <c r="Z50" s="438"/>
      <c r="AC50" s="438"/>
      <c r="AD50" s="438"/>
      <c r="AG50" s="438"/>
      <c r="AH50" s="438"/>
      <c r="AK50" s="438"/>
      <c r="AM50" s="438"/>
      <c r="AN50" s="1018"/>
    </row>
    <row r="51" spans="1:40" x14ac:dyDescent="0.2">
      <c r="A51" s="450"/>
      <c r="B51" s="728"/>
      <c r="C51" s="1040"/>
      <c r="D51" s="1041"/>
      <c r="E51" s="1041"/>
      <c r="F51" s="1041"/>
      <c r="G51" s="1041"/>
      <c r="H51" s="1041"/>
      <c r="I51" s="1041"/>
      <c r="J51" s="1041"/>
      <c r="K51" s="1041"/>
      <c r="L51" s="1041"/>
      <c r="M51" s="1334" t="s">
        <v>124</v>
      </c>
      <c r="N51" s="1334"/>
      <c r="O51" s="1042"/>
      <c r="P51" s="1043">
        <v>0</v>
      </c>
      <c r="Q51" s="1044"/>
      <c r="R51" s="1041"/>
      <c r="S51" s="1045"/>
      <c r="T51" s="1046" t="s">
        <v>46</v>
      </c>
      <c r="U51" s="1047">
        <f>U49*P51</f>
        <v>0</v>
      </c>
      <c r="V51" s="1047"/>
      <c r="W51" s="1045"/>
      <c r="X51" s="1046" t="s">
        <v>47</v>
      </c>
      <c r="Y51" s="1047">
        <f>Y49*P51</f>
        <v>0</v>
      </c>
      <c r="Z51" s="1047"/>
      <c r="AA51" s="1045"/>
      <c r="AB51" s="1046" t="s">
        <v>48</v>
      </c>
      <c r="AC51" s="1047">
        <f>AC49*P51</f>
        <v>0</v>
      </c>
      <c r="AD51" s="1047"/>
      <c r="AE51" s="1045"/>
      <c r="AF51" s="1046" t="s">
        <v>49</v>
      </c>
      <c r="AG51" s="1047">
        <f>AG49*P51</f>
        <v>0</v>
      </c>
      <c r="AH51" s="1047"/>
      <c r="AI51" s="1045"/>
      <c r="AJ51" s="1046" t="s">
        <v>50</v>
      </c>
      <c r="AK51" s="1047">
        <f>AK49*P51</f>
        <v>0</v>
      </c>
      <c r="AL51" s="1041"/>
      <c r="AM51" s="1048">
        <f>U51+Y51+AC51+AG51+AK51</f>
        <v>0</v>
      </c>
      <c r="AN51" s="1018"/>
    </row>
    <row r="52" spans="1:40" ht="5.25" customHeight="1" thickBot="1" x14ac:dyDescent="0.25">
      <c r="A52" s="450"/>
      <c r="B52" s="728"/>
      <c r="C52" s="450"/>
      <c r="D52" s="450"/>
      <c r="E52" s="450"/>
      <c r="F52" s="450"/>
      <c r="G52" s="450"/>
      <c r="H52" s="450"/>
      <c r="I52" s="450"/>
      <c r="J52" s="450"/>
      <c r="K52" s="450"/>
      <c r="L52" s="450"/>
      <c r="M52" s="413"/>
      <c r="N52" s="413"/>
      <c r="O52" s="413"/>
      <c r="P52" s="1049"/>
      <c r="Q52" s="450"/>
      <c r="R52" s="450"/>
      <c r="S52" s="907"/>
      <c r="T52" s="670"/>
      <c r="U52" s="552"/>
      <c r="V52" s="552"/>
      <c r="W52" s="450"/>
      <c r="X52" s="670"/>
      <c r="Y52" s="552"/>
      <c r="Z52" s="552"/>
      <c r="AA52" s="450"/>
      <c r="AB52" s="670"/>
      <c r="AC52" s="552"/>
      <c r="AD52" s="552"/>
      <c r="AE52" s="450"/>
      <c r="AF52" s="670"/>
      <c r="AG52" s="552"/>
      <c r="AH52" s="552"/>
      <c r="AI52" s="450"/>
      <c r="AJ52" s="670"/>
      <c r="AK52" s="552"/>
      <c r="AL52" s="450"/>
      <c r="AM52" s="552"/>
      <c r="AN52" s="1018"/>
    </row>
    <row r="53" spans="1:40" ht="13.5" thickBot="1" x14ac:dyDescent="0.25">
      <c r="A53" s="450"/>
      <c r="B53" s="728"/>
      <c r="C53" s="581"/>
      <c r="D53" s="582"/>
      <c r="E53" s="582"/>
      <c r="F53" s="582"/>
      <c r="G53" s="582"/>
      <c r="H53" s="582"/>
      <c r="I53" s="582"/>
      <c r="J53" s="582"/>
      <c r="K53" s="582"/>
      <c r="L53" s="1193" t="s">
        <v>125</v>
      </c>
      <c r="M53" s="1193"/>
      <c r="N53" s="1193"/>
      <c r="O53" s="1193"/>
      <c r="P53" s="1193"/>
      <c r="Q53" s="582"/>
      <c r="R53" s="582"/>
      <c r="S53" s="598"/>
      <c r="T53" s="583" t="s">
        <v>46</v>
      </c>
      <c r="U53" s="584">
        <f>U47+U51</f>
        <v>0</v>
      </c>
      <c r="V53" s="584"/>
      <c r="W53" s="582"/>
      <c r="X53" s="583" t="s">
        <v>47</v>
      </c>
      <c r="Y53" s="584">
        <f>Y47+Y51</f>
        <v>0</v>
      </c>
      <c r="Z53" s="584"/>
      <c r="AA53" s="582"/>
      <c r="AB53" s="583" t="s">
        <v>48</v>
      </c>
      <c r="AC53" s="584">
        <f>AC47+AC51</f>
        <v>0</v>
      </c>
      <c r="AD53" s="584"/>
      <c r="AE53" s="582"/>
      <c r="AF53" s="583" t="s">
        <v>49</v>
      </c>
      <c r="AG53" s="584">
        <f>AG47+AG51</f>
        <v>0</v>
      </c>
      <c r="AH53" s="584"/>
      <c r="AI53" s="582"/>
      <c r="AJ53" s="583" t="s">
        <v>50</v>
      </c>
      <c r="AK53" s="584">
        <f>AK47+AK51</f>
        <v>0</v>
      </c>
      <c r="AL53" s="582"/>
      <c r="AM53" s="585">
        <f>U53+Y53+AC53+AG53+AK53</f>
        <v>0</v>
      </c>
      <c r="AN53" s="1018"/>
    </row>
    <row r="54" spans="1:40" ht="11.25" customHeight="1" thickBot="1" x14ac:dyDescent="0.25">
      <c r="B54" s="1050"/>
      <c r="C54" s="1051"/>
      <c r="D54" s="1052"/>
      <c r="E54" s="1053"/>
      <c r="F54" s="1054"/>
      <c r="G54" s="1054"/>
      <c r="H54" s="1054"/>
      <c r="I54" s="1054"/>
      <c r="J54" s="1054"/>
      <c r="K54" s="1054"/>
      <c r="L54" s="1054"/>
      <c r="M54" s="1054"/>
      <c r="N54" s="1054"/>
      <c r="O54" s="1054"/>
      <c r="P54" s="1054"/>
      <c r="Q54" s="1054"/>
      <c r="R54" s="1054"/>
      <c r="S54" s="517"/>
      <c r="T54" s="517"/>
      <c r="U54" s="519"/>
      <c r="V54" s="519"/>
      <c r="W54" s="517"/>
      <c r="X54" s="517"/>
      <c r="Y54" s="519"/>
      <c r="Z54" s="519"/>
      <c r="AA54" s="517"/>
      <c r="AB54" s="517"/>
      <c r="AC54" s="519"/>
      <c r="AD54" s="519"/>
      <c r="AE54" s="517"/>
      <c r="AF54" s="517"/>
      <c r="AG54" s="519"/>
      <c r="AH54" s="519"/>
      <c r="AI54" s="517"/>
      <c r="AJ54" s="517"/>
      <c r="AK54" s="519"/>
      <c r="AL54" s="517"/>
      <c r="AM54" s="519"/>
      <c r="AN54" s="1055"/>
    </row>
    <row r="55" spans="1:40" ht="31.5" customHeight="1" thickBot="1" x14ac:dyDescent="0.25">
      <c r="A55" s="450"/>
      <c r="B55" s="450"/>
      <c r="C55" s="672"/>
      <c r="D55" s="672"/>
      <c r="E55" s="672"/>
      <c r="F55" s="672"/>
      <c r="G55" s="672"/>
      <c r="H55" s="672"/>
      <c r="I55" s="672"/>
      <c r="J55" s="672"/>
      <c r="K55" s="672"/>
      <c r="L55" s="672"/>
      <c r="M55" s="672"/>
      <c r="N55" s="672"/>
      <c r="O55" s="672"/>
      <c r="P55" s="672"/>
      <c r="Q55" s="672"/>
      <c r="R55" s="672"/>
      <c r="S55" s="450"/>
      <c r="T55" s="670"/>
      <c r="U55" s="552"/>
      <c r="V55" s="552"/>
      <c r="W55" s="450"/>
      <c r="X55" s="670"/>
      <c r="Y55" s="552"/>
      <c r="Z55" s="552"/>
      <c r="AA55" s="450"/>
      <c r="AB55" s="670"/>
      <c r="AC55" s="552"/>
      <c r="AD55" s="552"/>
      <c r="AE55" s="450"/>
      <c r="AF55" s="670"/>
      <c r="AG55" s="552"/>
      <c r="AH55" s="552"/>
      <c r="AI55" s="450"/>
      <c r="AJ55" s="670"/>
      <c r="AK55" s="552"/>
      <c r="AL55" s="450"/>
      <c r="AM55" s="552"/>
    </row>
    <row r="56" spans="1:40" ht="9.75" customHeight="1" thickBot="1" x14ac:dyDescent="0.25">
      <c r="B56" s="1003"/>
      <c r="C56" s="1004"/>
      <c r="D56" s="1004"/>
      <c r="E56" s="1004"/>
      <c r="F56" s="1004"/>
      <c r="G56" s="1004"/>
      <c r="H56" s="1004"/>
      <c r="I56" s="1004"/>
      <c r="J56" s="1004"/>
      <c r="K56" s="1004"/>
      <c r="L56" s="1004"/>
      <c r="M56" s="1004"/>
      <c r="N56" s="1004"/>
      <c r="O56" s="1004"/>
      <c r="P56" s="1004"/>
      <c r="Q56" s="1004"/>
      <c r="R56" s="1004"/>
      <c r="S56" s="1005"/>
      <c r="T56" s="1005"/>
      <c r="U56" s="1005"/>
      <c r="V56" s="1006"/>
      <c r="W56" s="1005"/>
      <c r="X56" s="1005"/>
      <c r="Y56" s="1005"/>
      <c r="Z56" s="1006"/>
      <c r="AA56" s="1005"/>
      <c r="AB56" s="1005"/>
      <c r="AC56" s="1005"/>
      <c r="AD56" s="1006"/>
      <c r="AE56" s="1005"/>
      <c r="AF56" s="1005"/>
      <c r="AG56" s="1005"/>
      <c r="AH56" s="1006"/>
      <c r="AI56" s="1005"/>
      <c r="AJ56" s="1005"/>
      <c r="AK56" s="1005"/>
      <c r="AL56" s="462"/>
      <c r="AM56" s="462"/>
      <c r="AN56" s="1007"/>
    </row>
    <row r="57" spans="1:40" ht="15" customHeight="1" thickBot="1" x14ac:dyDescent="0.25">
      <c r="A57" s="537"/>
      <c r="B57" s="1008"/>
      <c r="C57" s="1330" t="s">
        <v>128</v>
      </c>
      <c r="D57" s="1330"/>
      <c r="E57" s="1331"/>
      <c r="F57" s="1331"/>
      <c r="G57" s="1331"/>
      <c r="H57" s="1331"/>
      <c r="I57" s="1331"/>
      <c r="J57" s="1331"/>
      <c r="K57" s="1331"/>
      <c r="L57" s="1331"/>
      <c r="M57" s="1331"/>
      <c r="N57" s="1331"/>
      <c r="O57" s="1331"/>
      <c r="P57" s="1331"/>
      <c r="Q57" s="434"/>
      <c r="R57" s="434"/>
      <c r="S57" s="1056" t="s">
        <v>10</v>
      </c>
      <c r="T57" s="1057"/>
      <c r="U57" s="1058" t="s">
        <v>11</v>
      </c>
      <c r="V57" s="420"/>
      <c r="W57" s="1059" t="s">
        <v>10</v>
      </c>
      <c r="X57" s="1060"/>
      <c r="Y57" s="1061" t="s">
        <v>12</v>
      </c>
      <c r="Z57" s="420"/>
      <c r="AA57" s="1062" t="s">
        <v>10</v>
      </c>
      <c r="AB57" s="1063"/>
      <c r="AC57" s="1064" t="s">
        <v>13</v>
      </c>
      <c r="AD57" s="420"/>
      <c r="AE57" s="1059" t="s">
        <v>10</v>
      </c>
      <c r="AF57" s="1060"/>
      <c r="AG57" s="1061" t="s">
        <v>14</v>
      </c>
      <c r="AH57" s="420"/>
      <c r="AI57" s="1056" t="s">
        <v>10</v>
      </c>
      <c r="AJ57" s="1057"/>
      <c r="AK57" s="1058" t="s">
        <v>15</v>
      </c>
      <c r="AL57" s="420"/>
      <c r="AM57" s="421" t="s">
        <v>16</v>
      </c>
      <c r="AN57" s="1018"/>
    </row>
    <row r="58" spans="1:40" ht="3" customHeight="1" x14ac:dyDescent="0.2">
      <c r="A58" s="537"/>
      <c r="B58" s="1008"/>
      <c r="C58" s="672"/>
      <c r="D58" s="524"/>
      <c r="E58" s="524"/>
      <c r="F58" s="524"/>
      <c r="G58" s="524"/>
      <c r="H58" s="524"/>
      <c r="I58" s="524"/>
      <c r="J58" s="524"/>
      <c r="K58" s="524"/>
      <c r="L58" s="524"/>
      <c r="M58" s="524"/>
      <c r="N58" s="524"/>
      <c r="O58" s="524"/>
      <c r="P58" s="524"/>
      <c r="Q58" s="434"/>
      <c r="R58" s="434"/>
      <c r="S58" s="420"/>
      <c r="T58" s="420"/>
      <c r="U58" s="420"/>
      <c r="V58" s="420"/>
      <c r="W58" s="420"/>
      <c r="X58" s="420"/>
      <c r="Y58" s="420"/>
      <c r="Z58" s="420"/>
      <c r="AA58" s="420"/>
      <c r="AB58" s="420"/>
      <c r="AC58" s="420"/>
      <c r="AD58" s="420"/>
      <c r="AE58" s="420"/>
      <c r="AF58" s="420"/>
      <c r="AG58" s="420"/>
      <c r="AH58" s="420"/>
      <c r="AI58" s="420"/>
      <c r="AJ58" s="420"/>
      <c r="AK58" s="420"/>
      <c r="AL58" s="420"/>
      <c r="AM58" s="420"/>
      <c r="AN58" s="1018"/>
    </row>
    <row r="59" spans="1:40" ht="12.75" customHeight="1" x14ac:dyDescent="0.2">
      <c r="B59" s="565"/>
      <c r="C59" s="483"/>
      <c r="D59" s="662" t="s">
        <v>122</v>
      </c>
      <c r="E59" s="434"/>
      <c r="F59" s="1335" t="s">
        <v>636</v>
      </c>
      <c r="G59" s="1335"/>
      <c r="H59" s="1335"/>
      <c r="I59" s="1335"/>
      <c r="J59" s="1335"/>
      <c r="K59" s="1335"/>
      <c r="L59" s="1335"/>
      <c r="M59" s="1335"/>
      <c r="N59" s="1335"/>
      <c r="O59" s="1335"/>
      <c r="P59" s="1335"/>
      <c r="Q59" s="1335"/>
      <c r="R59" s="1019"/>
      <c r="S59" s="1065"/>
      <c r="T59" s="1065"/>
      <c r="U59" s="1066">
        <v>0</v>
      </c>
      <c r="V59" s="438"/>
      <c r="W59" s="1065"/>
      <c r="X59" s="1065"/>
      <c r="Y59" s="1066">
        <v>0</v>
      </c>
      <c r="Z59" s="438"/>
      <c r="AA59" s="1065"/>
      <c r="AB59" s="1065"/>
      <c r="AC59" s="1066">
        <v>0</v>
      </c>
      <c r="AD59" s="438"/>
      <c r="AE59" s="1065"/>
      <c r="AF59" s="1065"/>
      <c r="AG59" s="1066">
        <v>0</v>
      </c>
      <c r="AH59" s="438"/>
      <c r="AI59" s="1065"/>
      <c r="AJ59" s="1065"/>
      <c r="AK59" s="1066">
        <v>0</v>
      </c>
      <c r="AM59" s="1022">
        <f t="shared" ref="AM59" si="3">U59+Y59+AC59+AG59+AK59</f>
        <v>0</v>
      </c>
      <c r="AN59" s="1023" t="s">
        <v>637</v>
      </c>
    </row>
    <row r="60" spans="1:40" ht="6" customHeight="1" x14ac:dyDescent="0.2">
      <c r="B60" s="565"/>
      <c r="C60" s="590"/>
      <c r="D60" s="1336"/>
      <c r="E60" s="1336"/>
      <c r="F60" s="1336"/>
      <c r="G60" s="1336"/>
      <c r="H60" s="1336"/>
      <c r="I60" s="1336"/>
      <c r="J60" s="1336"/>
      <c r="K60" s="1336"/>
      <c r="L60" s="1336"/>
      <c r="M60" s="1336"/>
      <c r="N60" s="1336"/>
      <c r="O60" s="1336"/>
      <c r="P60" s="1336"/>
      <c r="Q60" s="1336"/>
      <c r="R60" s="522"/>
      <c r="U60" s="438"/>
      <c r="V60" s="438"/>
      <c r="Y60" s="438"/>
      <c r="Z60" s="438"/>
      <c r="AC60" s="438"/>
      <c r="AD60" s="438"/>
      <c r="AG60" s="438"/>
      <c r="AH60" s="438"/>
      <c r="AK60" s="438"/>
      <c r="AM60" s="438"/>
      <c r="AN60" s="1018"/>
    </row>
    <row r="61" spans="1:40" ht="14.25" customHeight="1" x14ac:dyDescent="0.2">
      <c r="A61" s="537"/>
      <c r="B61" s="1008"/>
      <c r="C61" s="1024"/>
      <c r="D61" s="662" t="s">
        <v>123</v>
      </c>
      <c r="E61" s="434"/>
      <c r="F61" s="1337" t="s">
        <v>638</v>
      </c>
      <c r="G61" s="1335"/>
      <c r="H61" s="1335"/>
      <c r="I61" s="1335"/>
      <c r="J61" s="1335"/>
      <c r="K61" s="1335"/>
      <c r="L61" s="1335"/>
      <c r="M61" s="1335"/>
      <c r="N61" s="1335"/>
      <c r="O61" s="1335"/>
      <c r="P61" s="1335"/>
      <c r="Q61" s="1335"/>
      <c r="R61" s="1019"/>
      <c r="S61" s="711"/>
      <c r="T61" s="711"/>
      <c r="U61" s="1068">
        <v>0</v>
      </c>
      <c r="V61" s="602"/>
      <c r="W61" s="1067"/>
      <c r="X61" s="1067"/>
      <c r="Y61" s="1068">
        <v>0</v>
      </c>
      <c r="Z61" s="602"/>
      <c r="AA61" s="1067"/>
      <c r="AB61" s="1067"/>
      <c r="AC61" s="1068">
        <v>0</v>
      </c>
      <c r="AD61" s="602"/>
      <c r="AE61" s="1067"/>
      <c r="AF61" s="1067"/>
      <c r="AG61" s="1068">
        <v>0</v>
      </c>
      <c r="AH61" s="602"/>
      <c r="AI61" s="1067"/>
      <c r="AJ61" s="1067"/>
      <c r="AK61" s="1068">
        <v>0</v>
      </c>
      <c r="AM61" s="448">
        <v>0</v>
      </c>
      <c r="AN61" s="1018"/>
    </row>
    <row r="62" spans="1:40" ht="7.5" customHeight="1" x14ac:dyDescent="0.2">
      <c r="B62" s="565"/>
      <c r="C62" s="483"/>
      <c r="D62" s="662"/>
      <c r="E62" s="403"/>
      <c r="F62" s="547"/>
      <c r="G62" s="547"/>
      <c r="H62" s="547"/>
      <c r="I62" s="547"/>
      <c r="J62" s="547"/>
      <c r="K62" s="547"/>
      <c r="L62" s="547"/>
      <c r="M62" s="547"/>
      <c r="N62" s="547"/>
      <c r="O62" s="547"/>
      <c r="P62" s="547"/>
      <c r="Q62" s="547"/>
      <c r="R62" s="547"/>
      <c r="U62" s="438"/>
      <c r="V62" s="438"/>
      <c r="Y62" s="438"/>
      <c r="Z62" s="438"/>
      <c r="AC62" s="438"/>
      <c r="AD62" s="438"/>
      <c r="AG62" s="438"/>
      <c r="AH62" s="438"/>
      <c r="AK62" s="438"/>
      <c r="AM62" s="438"/>
      <c r="AN62" s="1018"/>
    </row>
    <row r="63" spans="1:40" x14ac:dyDescent="0.2">
      <c r="A63" s="450"/>
      <c r="B63" s="728"/>
      <c r="C63" s="1338" t="s">
        <v>639</v>
      </c>
      <c r="D63" s="1339"/>
      <c r="E63" s="1339"/>
      <c r="F63" s="1339"/>
      <c r="G63" s="1339"/>
      <c r="H63" s="1339"/>
      <c r="I63" s="1339"/>
      <c r="J63" s="1339"/>
      <c r="K63" s="1339"/>
      <c r="L63" s="1339"/>
      <c r="M63" s="1339"/>
      <c r="N63" s="1339"/>
      <c r="O63" s="1339"/>
      <c r="P63" s="1339"/>
      <c r="Q63" s="1339"/>
      <c r="R63" s="1028"/>
      <c r="S63" s="1029"/>
      <c r="T63" s="1030" t="s">
        <v>46</v>
      </c>
      <c r="U63" s="1031">
        <f>U59+U61</f>
        <v>0</v>
      </c>
      <c r="V63" s="1031"/>
      <c r="W63" s="1032"/>
      <c r="X63" s="1030" t="s">
        <v>47</v>
      </c>
      <c r="Y63" s="1031">
        <f>Y59+Y61</f>
        <v>0</v>
      </c>
      <c r="Z63" s="1031"/>
      <c r="AA63" s="1032"/>
      <c r="AB63" s="1030" t="s">
        <v>48</v>
      </c>
      <c r="AC63" s="1031">
        <f>AC59+AC61</f>
        <v>0</v>
      </c>
      <c r="AD63" s="1031"/>
      <c r="AE63" s="1032"/>
      <c r="AF63" s="1030" t="s">
        <v>49</v>
      </c>
      <c r="AG63" s="1031">
        <f>AG59+AG61</f>
        <v>0</v>
      </c>
      <c r="AH63" s="1031"/>
      <c r="AI63" s="1032"/>
      <c r="AJ63" s="1030" t="s">
        <v>50</v>
      </c>
      <c r="AK63" s="1031">
        <f>AK59+AK61</f>
        <v>0</v>
      </c>
      <c r="AL63" s="1032"/>
      <c r="AM63" s="1033">
        <f>U63+Y63+AC63+AG63+AK63</f>
        <v>0</v>
      </c>
      <c r="AN63" s="1018"/>
    </row>
    <row r="64" spans="1:40" ht="3.75" customHeight="1" x14ac:dyDescent="0.2">
      <c r="A64" s="450"/>
      <c r="B64" s="728"/>
      <c r="C64" s="672"/>
      <c r="D64" s="672"/>
      <c r="E64" s="672"/>
      <c r="F64" s="672"/>
      <c r="G64" s="672"/>
      <c r="H64" s="672"/>
      <c r="I64" s="672"/>
      <c r="J64" s="672"/>
      <c r="K64" s="672"/>
      <c r="L64" s="672"/>
      <c r="M64" s="672"/>
      <c r="N64" s="672"/>
      <c r="O64" s="672"/>
      <c r="P64" s="672"/>
      <c r="Q64" s="672"/>
      <c r="R64" s="672"/>
      <c r="S64" s="450"/>
      <c r="T64" s="670"/>
      <c r="U64" s="552"/>
      <c r="V64" s="552"/>
      <c r="W64" s="450"/>
      <c r="X64" s="670"/>
      <c r="Y64" s="552"/>
      <c r="Z64" s="552"/>
      <c r="AA64" s="450"/>
      <c r="AB64" s="670"/>
      <c r="AC64" s="552"/>
      <c r="AD64" s="552"/>
      <c r="AE64" s="450"/>
      <c r="AF64" s="670"/>
      <c r="AG64" s="552"/>
      <c r="AH64" s="552"/>
      <c r="AI64" s="450"/>
      <c r="AJ64" s="670"/>
      <c r="AK64" s="552"/>
      <c r="AL64" s="450"/>
      <c r="AM64" s="552"/>
      <c r="AN64" s="1018"/>
    </row>
    <row r="65" spans="1:40" x14ac:dyDescent="0.2">
      <c r="A65" s="450"/>
      <c r="B65" s="728"/>
      <c r="C65" s="1342" t="s">
        <v>640</v>
      </c>
      <c r="D65" s="1343"/>
      <c r="E65" s="1343"/>
      <c r="F65" s="1343"/>
      <c r="G65" s="1343"/>
      <c r="H65" s="1343"/>
      <c r="I65" s="1343"/>
      <c r="J65" s="1343"/>
      <c r="K65" s="1343"/>
      <c r="L65" s="1343"/>
      <c r="M65" s="1343"/>
      <c r="N65" s="1343"/>
      <c r="O65" s="1343"/>
      <c r="P65" s="1343"/>
      <c r="Q65" s="1343"/>
      <c r="R65" s="1034"/>
      <c r="S65" s="1035"/>
      <c r="T65" s="1036" t="s">
        <v>46</v>
      </c>
      <c r="U65" s="1037">
        <v>0</v>
      </c>
      <c r="V65" s="1037"/>
      <c r="W65" s="1038"/>
      <c r="X65" s="1036" t="s">
        <v>47</v>
      </c>
      <c r="Y65" s="1037">
        <v>0</v>
      </c>
      <c r="Z65" s="1037"/>
      <c r="AA65" s="1038"/>
      <c r="AB65" s="1036" t="s">
        <v>48</v>
      </c>
      <c r="AC65" s="1037">
        <v>0</v>
      </c>
      <c r="AD65" s="1037"/>
      <c r="AE65" s="1038"/>
      <c r="AF65" s="1036" t="s">
        <v>49</v>
      </c>
      <c r="AG65" s="1037">
        <v>0</v>
      </c>
      <c r="AH65" s="1037"/>
      <c r="AI65" s="1038"/>
      <c r="AJ65" s="1036" t="s">
        <v>50</v>
      </c>
      <c r="AK65" s="1037">
        <v>0</v>
      </c>
      <c r="AL65" s="1038"/>
      <c r="AM65" s="1039">
        <f>U65+Y65+AC65+AG65+AK65</f>
        <v>0</v>
      </c>
      <c r="AN65" s="1018"/>
    </row>
    <row r="66" spans="1:40" ht="3" customHeight="1" x14ac:dyDescent="0.2">
      <c r="B66" s="565"/>
      <c r="C66" s="483"/>
      <c r="D66" s="662"/>
      <c r="E66" s="403"/>
      <c r="F66" s="547"/>
      <c r="G66" s="547"/>
      <c r="H66" s="547"/>
      <c r="I66" s="547"/>
      <c r="J66" s="547"/>
      <c r="K66" s="547"/>
      <c r="L66" s="547"/>
      <c r="M66" s="547"/>
      <c r="N66" s="547"/>
      <c r="O66" s="547"/>
      <c r="P66" s="547"/>
      <c r="Q66" s="547"/>
      <c r="R66" s="547"/>
      <c r="U66" s="438"/>
      <c r="V66" s="438"/>
      <c r="Y66" s="438"/>
      <c r="Z66" s="438"/>
      <c r="AC66" s="438"/>
      <c r="AD66" s="438"/>
      <c r="AG66" s="438"/>
      <c r="AH66" s="438"/>
      <c r="AK66" s="438"/>
      <c r="AM66" s="438"/>
      <c r="AN66" s="1018"/>
    </row>
    <row r="67" spans="1:40" x14ac:dyDescent="0.2">
      <c r="A67" s="450"/>
      <c r="B67" s="728"/>
      <c r="C67" s="1040"/>
      <c r="D67" s="1041"/>
      <c r="E67" s="1041"/>
      <c r="F67" s="1041"/>
      <c r="G67" s="1041"/>
      <c r="H67" s="1041"/>
      <c r="I67" s="1041"/>
      <c r="J67" s="1041"/>
      <c r="K67" s="1041"/>
      <c r="L67" s="1041"/>
      <c r="M67" s="1334" t="s">
        <v>124</v>
      </c>
      <c r="N67" s="1334"/>
      <c r="O67" s="1042"/>
      <c r="P67" s="1043">
        <v>0</v>
      </c>
      <c r="Q67" s="1044"/>
      <c r="R67" s="1041"/>
      <c r="S67" s="1045"/>
      <c r="T67" s="1046" t="s">
        <v>46</v>
      </c>
      <c r="U67" s="1047">
        <f>U65*P67</f>
        <v>0</v>
      </c>
      <c r="V67" s="1047"/>
      <c r="W67" s="1045"/>
      <c r="X67" s="1046" t="s">
        <v>47</v>
      </c>
      <c r="Y67" s="1047">
        <f>Y65*P67</f>
        <v>0</v>
      </c>
      <c r="Z67" s="1047"/>
      <c r="AA67" s="1045"/>
      <c r="AB67" s="1046" t="s">
        <v>48</v>
      </c>
      <c r="AC67" s="1047">
        <f>AC65*P67</f>
        <v>0</v>
      </c>
      <c r="AD67" s="1047"/>
      <c r="AE67" s="1045"/>
      <c r="AF67" s="1046" t="s">
        <v>49</v>
      </c>
      <c r="AG67" s="1047">
        <f>AG65*P67</f>
        <v>0</v>
      </c>
      <c r="AH67" s="1047"/>
      <c r="AI67" s="1045"/>
      <c r="AJ67" s="1046" t="s">
        <v>50</v>
      </c>
      <c r="AK67" s="1047">
        <f>AK65*P67</f>
        <v>0</v>
      </c>
      <c r="AL67" s="1041"/>
      <c r="AM67" s="1048">
        <f>U67+Y67+AC67+AG67+AK67</f>
        <v>0</v>
      </c>
      <c r="AN67" s="1018"/>
    </row>
    <row r="68" spans="1:40" ht="5.25" customHeight="1" thickBot="1" x14ac:dyDescent="0.25">
      <c r="A68" s="450"/>
      <c r="B68" s="728"/>
      <c r="C68" s="450"/>
      <c r="D68" s="450"/>
      <c r="E68" s="450"/>
      <c r="F68" s="450"/>
      <c r="G68" s="450"/>
      <c r="H68" s="450"/>
      <c r="I68" s="450"/>
      <c r="J68" s="450"/>
      <c r="K68" s="450"/>
      <c r="L68" s="450"/>
      <c r="M68" s="413"/>
      <c r="N68" s="413"/>
      <c r="O68" s="413"/>
      <c r="P68" s="1049"/>
      <c r="Q68" s="450"/>
      <c r="R68" s="450"/>
      <c r="S68" s="907"/>
      <c r="T68" s="670"/>
      <c r="U68" s="552"/>
      <c r="V68" s="552"/>
      <c r="W68" s="450"/>
      <c r="X68" s="670"/>
      <c r="Y68" s="552"/>
      <c r="Z68" s="552"/>
      <c r="AA68" s="450"/>
      <c r="AB68" s="670"/>
      <c r="AC68" s="552"/>
      <c r="AD68" s="552"/>
      <c r="AE68" s="450"/>
      <c r="AF68" s="670"/>
      <c r="AG68" s="552"/>
      <c r="AH68" s="552"/>
      <c r="AI68" s="450"/>
      <c r="AJ68" s="670"/>
      <c r="AK68" s="552"/>
      <c r="AL68" s="450"/>
      <c r="AM68" s="552"/>
      <c r="AN68" s="1018"/>
    </row>
    <row r="69" spans="1:40" ht="13.5" thickBot="1" x14ac:dyDescent="0.25">
      <c r="A69" s="450"/>
      <c r="B69" s="728"/>
      <c r="C69" s="581"/>
      <c r="D69" s="582"/>
      <c r="E69" s="582"/>
      <c r="F69" s="582"/>
      <c r="G69" s="582"/>
      <c r="H69" s="582"/>
      <c r="I69" s="582"/>
      <c r="J69" s="582"/>
      <c r="K69" s="582"/>
      <c r="L69" s="1193" t="s">
        <v>125</v>
      </c>
      <c r="M69" s="1193"/>
      <c r="N69" s="1193"/>
      <c r="O69" s="1193"/>
      <c r="P69" s="1193"/>
      <c r="Q69" s="582"/>
      <c r="R69" s="582"/>
      <c r="S69" s="598"/>
      <c r="T69" s="583" t="s">
        <v>46</v>
      </c>
      <c r="U69" s="584">
        <f>U63+U67</f>
        <v>0</v>
      </c>
      <c r="V69" s="584"/>
      <c r="W69" s="582"/>
      <c r="X69" s="583" t="s">
        <v>47</v>
      </c>
      <c r="Y69" s="584">
        <f>Y63+Y67</f>
        <v>0</v>
      </c>
      <c r="Z69" s="584"/>
      <c r="AA69" s="582"/>
      <c r="AB69" s="583" t="s">
        <v>48</v>
      </c>
      <c r="AC69" s="584">
        <f>AC63+AC67</f>
        <v>0</v>
      </c>
      <c r="AD69" s="584"/>
      <c r="AE69" s="582"/>
      <c r="AF69" s="583" t="s">
        <v>49</v>
      </c>
      <c r="AG69" s="584">
        <f>AG63+AG67</f>
        <v>0</v>
      </c>
      <c r="AH69" s="584"/>
      <c r="AI69" s="582"/>
      <c r="AJ69" s="583" t="s">
        <v>50</v>
      </c>
      <c r="AK69" s="584">
        <f>AK63+AK67</f>
        <v>0</v>
      </c>
      <c r="AL69" s="582"/>
      <c r="AM69" s="585">
        <f>U69+Y69+AC69+AG69+AK69</f>
        <v>0</v>
      </c>
      <c r="AN69" s="1018"/>
    </row>
    <row r="70" spans="1:40" ht="11.25" customHeight="1" thickBot="1" x14ac:dyDescent="0.25">
      <c r="B70" s="1050"/>
      <c r="C70" s="1051"/>
      <c r="D70" s="1052"/>
      <c r="E70" s="1053"/>
      <c r="F70" s="1054"/>
      <c r="G70" s="1054"/>
      <c r="H70" s="1054"/>
      <c r="I70" s="1054"/>
      <c r="J70" s="1054"/>
      <c r="K70" s="1054"/>
      <c r="L70" s="1054"/>
      <c r="M70" s="1054"/>
      <c r="N70" s="1054"/>
      <c r="O70" s="1054"/>
      <c r="P70" s="1054"/>
      <c r="Q70" s="1054"/>
      <c r="R70" s="1054"/>
      <c r="S70" s="517"/>
      <c r="T70" s="517"/>
      <c r="U70" s="519"/>
      <c r="V70" s="519"/>
      <c r="W70" s="517"/>
      <c r="X70" s="517"/>
      <c r="Y70" s="519"/>
      <c r="Z70" s="519"/>
      <c r="AA70" s="517"/>
      <c r="AB70" s="517"/>
      <c r="AC70" s="519"/>
      <c r="AD70" s="519"/>
      <c r="AE70" s="517"/>
      <c r="AF70" s="517"/>
      <c r="AG70" s="519"/>
      <c r="AH70" s="519"/>
      <c r="AI70" s="517"/>
      <c r="AJ70" s="517"/>
      <c r="AK70" s="519"/>
      <c r="AL70" s="517"/>
      <c r="AM70" s="519"/>
      <c r="AN70" s="1055"/>
    </row>
    <row r="71" spans="1:40" ht="28.5" customHeight="1" thickBot="1" x14ac:dyDescent="0.25">
      <c r="A71" s="450"/>
      <c r="B71" s="450"/>
      <c r="C71" s="672"/>
      <c r="D71" s="672"/>
      <c r="E71" s="672"/>
      <c r="F71" s="672"/>
      <c r="G71" s="672"/>
      <c r="H71" s="672"/>
      <c r="I71" s="672"/>
      <c r="J71" s="672"/>
      <c r="K71" s="672"/>
      <c r="L71" s="672"/>
      <c r="M71" s="672"/>
      <c r="N71" s="672"/>
      <c r="O71" s="672"/>
      <c r="P71" s="672"/>
      <c r="Q71" s="672"/>
      <c r="R71" s="672"/>
      <c r="S71" s="450"/>
      <c r="T71" s="670"/>
      <c r="U71" s="552"/>
      <c r="V71" s="552"/>
      <c r="W71" s="450"/>
      <c r="X71" s="670"/>
      <c r="Y71" s="552"/>
      <c r="Z71" s="552"/>
      <c r="AA71" s="450"/>
      <c r="AB71" s="670"/>
      <c r="AC71" s="552"/>
      <c r="AD71" s="552"/>
      <c r="AE71" s="450"/>
      <c r="AF71" s="670"/>
      <c r="AG71" s="552"/>
      <c r="AH71" s="552"/>
      <c r="AI71" s="450"/>
      <c r="AJ71" s="670"/>
      <c r="AK71" s="552"/>
      <c r="AL71" s="450"/>
      <c r="AM71" s="552"/>
    </row>
    <row r="72" spans="1:40" ht="9.75" customHeight="1" thickBot="1" x14ac:dyDescent="0.25">
      <c r="B72" s="1003"/>
      <c r="C72" s="1004"/>
      <c r="D72" s="1004"/>
      <c r="E72" s="1004"/>
      <c r="F72" s="1004"/>
      <c r="G72" s="1004"/>
      <c r="H72" s="1004"/>
      <c r="I72" s="1004"/>
      <c r="J72" s="1004"/>
      <c r="K72" s="1004"/>
      <c r="L72" s="1004"/>
      <c r="M72" s="1004"/>
      <c r="N72" s="1004"/>
      <c r="O72" s="1004"/>
      <c r="P72" s="1004"/>
      <c r="Q72" s="1004"/>
      <c r="R72" s="1004"/>
      <c r="S72" s="1005"/>
      <c r="T72" s="1005"/>
      <c r="U72" s="1005"/>
      <c r="V72" s="1006"/>
      <c r="W72" s="1005"/>
      <c r="X72" s="1005"/>
      <c r="Y72" s="1005"/>
      <c r="Z72" s="1006"/>
      <c r="AA72" s="1005"/>
      <c r="AB72" s="1005"/>
      <c r="AC72" s="1005"/>
      <c r="AD72" s="1006"/>
      <c r="AE72" s="1005"/>
      <c r="AF72" s="1005"/>
      <c r="AG72" s="1005"/>
      <c r="AH72" s="1006"/>
      <c r="AI72" s="1005"/>
      <c r="AJ72" s="1005"/>
      <c r="AK72" s="1005"/>
      <c r="AL72" s="462"/>
      <c r="AM72" s="462"/>
      <c r="AN72" s="1007"/>
    </row>
    <row r="73" spans="1:40" ht="15" customHeight="1" thickBot="1" x14ac:dyDescent="0.25">
      <c r="A73" s="537"/>
      <c r="B73" s="1008"/>
      <c r="C73" s="1351" t="s">
        <v>194</v>
      </c>
      <c r="D73" s="1351"/>
      <c r="E73" s="1333"/>
      <c r="F73" s="1333"/>
      <c r="G73" s="1333"/>
      <c r="H73" s="1333"/>
      <c r="I73" s="1333"/>
      <c r="J73" s="1333"/>
      <c r="K73" s="1333"/>
      <c r="L73" s="1333"/>
      <c r="M73" s="1333"/>
      <c r="N73" s="1333"/>
      <c r="O73" s="1333"/>
      <c r="P73" s="1333"/>
      <c r="Q73" s="434"/>
      <c r="R73" s="434"/>
      <c r="S73" s="1009" t="s">
        <v>10</v>
      </c>
      <c r="T73" s="1010"/>
      <c r="U73" s="1011" t="s">
        <v>11</v>
      </c>
      <c r="V73" s="420"/>
      <c r="W73" s="1012" t="s">
        <v>10</v>
      </c>
      <c r="X73" s="1013"/>
      <c r="Y73" s="1014" t="s">
        <v>12</v>
      </c>
      <c r="Z73" s="420"/>
      <c r="AA73" s="1015" t="s">
        <v>10</v>
      </c>
      <c r="AB73" s="1016"/>
      <c r="AC73" s="1017" t="s">
        <v>13</v>
      </c>
      <c r="AD73" s="420"/>
      <c r="AE73" s="1012" t="s">
        <v>10</v>
      </c>
      <c r="AF73" s="1013"/>
      <c r="AG73" s="1014" t="s">
        <v>14</v>
      </c>
      <c r="AH73" s="420"/>
      <c r="AI73" s="1009" t="s">
        <v>10</v>
      </c>
      <c r="AJ73" s="1010"/>
      <c r="AK73" s="1011" t="s">
        <v>15</v>
      </c>
      <c r="AL73" s="420"/>
      <c r="AM73" s="421" t="s">
        <v>16</v>
      </c>
      <c r="AN73" s="1018"/>
    </row>
    <row r="74" spans="1:40" ht="3" customHeight="1" x14ac:dyDescent="0.2">
      <c r="A74" s="537"/>
      <c r="B74" s="1008"/>
      <c r="C74" s="672"/>
      <c r="D74" s="524"/>
      <c r="E74" s="524"/>
      <c r="F74" s="524"/>
      <c r="G74" s="524"/>
      <c r="H74" s="524"/>
      <c r="I74" s="524"/>
      <c r="J74" s="524"/>
      <c r="K74" s="524"/>
      <c r="L74" s="524"/>
      <c r="M74" s="524"/>
      <c r="N74" s="524"/>
      <c r="O74" s="524"/>
      <c r="P74" s="524"/>
      <c r="Q74" s="434"/>
      <c r="R74" s="434"/>
      <c r="S74" s="420"/>
      <c r="T74" s="420"/>
      <c r="U74" s="420"/>
      <c r="V74" s="420"/>
      <c r="W74" s="420"/>
      <c r="X74" s="420"/>
      <c r="Y74" s="420"/>
      <c r="Z74" s="420"/>
      <c r="AA74" s="420"/>
      <c r="AB74" s="420"/>
      <c r="AC74" s="420"/>
      <c r="AD74" s="420"/>
      <c r="AE74" s="420"/>
      <c r="AF74" s="420"/>
      <c r="AG74" s="420"/>
      <c r="AH74" s="420"/>
      <c r="AI74" s="420"/>
      <c r="AJ74" s="420"/>
      <c r="AK74" s="420"/>
      <c r="AL74" s="420"/>
      <c r="AM74" s="420"/>
      <c r="AN74" s="1018"/>
    </row>
    <row r="75" spans="1:40" ht="12.75" customHeight="1" x14ac:dyDescent="0.2">
      <c r="B75" s="565"/>
      <c r="C75" s="483"/>
      <c r="D75" s="662" t="s">
        <v>122</v>
      </c>
      <c r="E75" s="434"/>
      <c r="F75" s="1335" t="s">
        <v>641</v>
      </c>
      <c r="G75" s="1335"/>
      <c r="H75" s="1335"/>
      <c r="I75" s="1335"/>
      <c r="J75" s="1335"/>
      <c r="K75" s="1335"/>
      <c r="L75" s="1335"/>
      <c r="M75" s="1335"/>
      <c r="N75" s="1335"/>
      <c r="O75" s="1335"/>
      <c r="P75" s="1335"/>
      <c r="Q75" s="1335"/>
      <c r="R75" s="1019"/>
      <c r="S75" s="1020"/>
      <c r="T75" s="1020"/>
      <c r="U75" s="1021">
        <v>0</v>
      </c>
      <c r="V75" s="438"/>
      <c r="W75" s="1020"/>
      <c r="X75" s="1020"/>
      <c r="Y75" s="1021">
        <v>0</v>
      </c>
      <c r="Z75" s="438"/>
      <c r="AA75" s="1020"/>
      <c r="AB75" s="1020"/>
      <c r="AC75" s="1021">
        <v>0</v>
      </c>
      <c r="AD75" s="438"/>
      <c r="AE75" s="1020"/>
      <c r="AF75" s="1020"/>
      <c r="AG75" s="1021">
        <v>0</v>
      </c>
      <c r="AH75" s="438"/>
      <c r="AI75" s="1020"/>
      <c r="AJ75" s="1020"/>
      <c r="AK75" s="1021">
        <v>0</v>
      </c>
      <c r="AM75" s="1022">
        <f t="shared" ref="AM75" si="4">U75+Y75+AC75+AG75+AK75</f>
        <v>0</v>
      </c>
      <c r="AN75" s="1023" t="s">
        <v>637</v>
      </c>
    </row>
    <row r="76" spans="1:40" ht="6" customHeight="1" x14ac:dyDescent="0.2">
      <c r="B76" s="565"/>
      <c r="C76" s="590"/>
      <c r="D76" s="1336"/>
      <c r="E76" s="1336"/>
      <c r="F76" s="1336"/>
      <c r="G76" s="1336"/>
      <c r="H76" s="1336"/>
      <c r="I76" s="1336"/>
      <c r="J76" s="1336"/>
      <c r="K76" s="1336"/>
      <c r="L76" s="1336"/>
      <c r="M76" s="1336"/>
      <c r="N76" s="1336"/>
      <c r="O76" s="1336"/>
      <c r="P76" s="1336"/>
      <c r="Q76" s="1336"/>
      <c r="R76" s="522"/>
      <c r="U76" s="438"/>
      <c r="V76" s="438"/>
      <c r="Y76" s="438"/>
      <c r="Z76" s="438"/>
      <c r="AC76" s="438"/>
      <c r="AD76" s="438"/>
      <c r="AG76" s="438"/>
      <c r="AH76" s="438"/>
      <c r="AK76" s="438"/>
      <c r="AM76" s="438"/>
      <c r="AN76" s="1018"/>
    </row>
    <row r="77" spans="1:40" ht="14.25" customHeight="1" x14ac:dyDescent="0.2">
      <c r="A77" s="537"/>
      <c r="B77" s="1008"/>
      <c r="C77" s="1024"/>
      <c r="D77" s="662" t="s">
        <v>123</v>
      </c>
      <c r="E77" s="434"/>
      <c r="F77" s="1337" t="s">
        <v>638</v>
      </c>
      <c r="G77" s="1335"/>
      <c r="H77" s="1335"/>
      <c r="I77" s="1335"/>
      <c r="J77" s="1335"/>
      <c r="K77" s="1335"/>
      <c r="L77" s="1335"/>
      <c r="M77" s="1335"/>
      <c r="N77" s="1335"/>
      <c r="O77" s="1335"/>
      <c r="P77" s="1335"/>
      <c r="Q77" s="1335"/>
      <c r="R77" s="1019"/>
      <c r="S77" s="1025"/>
      <c r="T77" s="1027"/>
      <c r="U77" s="1026">
        <v>0</v>
      </c>
      <c r="V77" s="602"/>
      <c r="W77" s="1027"/>
      <c r="X77" s="1027"/>
      <c r="Y77" s="1026">
        <v>0</v>
      </c>
      <c r="Z77" s="602"/>
      <c r="AA77" s="1027"/>
      <c r="AB77" s="1027"/>
      <c r="AC77" s="1026">
        <v>0</v>
      </c>
      <c r="AD77" s="602"/>
      <c r="AE77" s="1027"/>
      <c r="AF77" s="1027"/>
      <c r="AG77" s="1026">
        <v>0</v>
      </c>
      <c r="AH77" s="602"/>
      <c r="AI77" s="1027"/>
      <c r="AJ77" s="1027"/>
      <c r="AK77" s="1026">
        <v>0</v>
      </c>
      <c r="AM77" s="448">
        <v>0</v>
      </c>
      <c r="AN77" s="1018"/>
    </row>
    <row r="78" spans="1:40" ht="7.5" customHeight="1" x14ac:dyDescent="0.2">
      <c r="B78" s="565"/>
      <c r="C78" s="483"/>
      <c r="D78" s="662"/>
      <c r="E78" s="403"/>
      <c r="F78" s="547"/>
      <c r="G78" s="547"/>
      <c r="H78" s="547"/>
      <c r="I78" s="547"/>
      <c r="J78" s="547"/>
      <c r="K78" s="547"/>
      <c r="L78" s="547"/>
      <c r="M78" s="547"/>
      <c r="N78" s="547"/>
      <c r="O78" s="547"/>
      <c r="P78" s="547"/>
      <c r="Q78" s="547"/>
      <c r="R78" s="547"/>
      <c r="U78" s="438"/>
      <c r="V78" s="438"/>
      <c r="Y78" s="438"/>
      <c r="Z78" s="438"/>
      <c r="AC78" s="438"/>
      <c r="AD78" s="438"/>
      <c r="AG78" s="438"/>
      <c r="AH78" s="438"/>
      <c r="AK78" s="438"/>
      <c r="AM78" s="438"/>
      <c r="AN78" s="1018"/>
    </row>
    <row r="79" spans="1:40" x14ac:dyDescent="0.2">
      <c r="A79" s="450"/>
      <c r="B79" s="728"/>
      <c r="C79" s="1338" t="s">
        <v>639</v>
      </c>
      <c r="D79" s="1339"/>
      <c r="E79" s="1339"/>
      <c r="F79" s="1339"/>
      <c r="G79" s="1339"/>
      <c r="H79" s="1339"/>
      <c r="I79" s="1339"/>
      <c r="J79" s="1339"/>
      <c r="K79" s="1339"/>
      <c r="L79" s="1339"/>
      <c r="M79" s="1339"/>
      <c r="N79" s="1339"/>
      <c r="O79" s="1339"/>
      <c r="P79" s="1339"/>
      <c r="Q79" s="1339"/>
      <c r="R79" s="1028"/>
      <c r="S79" s="1029"/>
      <c r="T79" s="1030" t="s">
        <v>46</v>
      </c>
      <c r="U79" s="1031">
        <f>U75+U77</f>
        <v>0</v>
      </c>
      <c r="V79" s="1031"/>
      <c r="W79" s="1032"/>
      <c r="X79" s="1030" t="s">
        <v>47</v>
      </c>
      <c r="Y79" s="1031">
        <f>Y75+Y77</f>
        <v>0</v>
      </c>
      <c r="Z79" s="1031"/>
      <c r="AA79" s="1032"/>
      <c r="AB79" s="1030" t="s">
        <v>48</v>
      </c>
      <c r="AC79" s="1031">
        <f>AC75+AC77</f>
        <v>0</v>
      </c>
      <c r="AD79" s="1031"/>
      <c r="AE79" s="1032"/>
      <c r="AF79" s="1030" t="s">
        <v>49</v>
      </c>
      <c r="AG79" s="1031">
        <f>AG75+AG77</f>
        <v>0</v>
      </c>
      <c r="AH79" s="1031"/>
      <c r="AI79" s="1032"/>
      <c r="AJ79" s="1030" t="s">
        <v>50</v>
      </c>
      <c r="AK79" s="1031">
        <f>AK75+AK77</f>
        <v>0</v>
      </c>
      <c r="AL79" s="1032"/>
      <c r="AM79" s="1033">
        <f>U79+Y79+AC79+AG79+AK79</f>
        <v>0</v>
      </c>
      <c r="AN79" s="1018"/>
    </row>
    <row r="80" spans="1:40" ht="3.75" customHeight="1" x14ac:dyDescent="0.2">
      <c r="A80" s="450"/>
      <c r="B80" s="728"/>
      <c r="C80" s="672"/>
      <c r="D80" s="672"/>
      <c r="E80" s="672"/>
      <c r="F80" s="672"/>
      <c r="G80" s="672"/>
      <c r="H80" s="672"/>
      <c r="I80" s="672"/>
      <c r="J80" s="672"/>
      <c r="K80" s="672"/>
      <c r="L80" s="672"/>
      <c r="M80" s="672"/>
      <c r="N80" s="672"/>
      <c r="O80" s="672"/>
      <c r="P80" s="672"/>
      <c r="Q80" s="672"/>
      <c r="R80" s="672"/>
      <c r="S80" s="450"/>
      <c r="T80" s="670"/>
      <c r="U80" s="552"/>
      <c r="V80" s="552"/>
      <c r="W80" s="450"/>
      <c r="X80" s="670"/>
      <c r="Y80" s="552"/>
      <c r="Z80" s="552"/>
      <c r="AA80" s="450"/>
      <c r="AB80" s="670"/>
      <c r="AC80" s="552"/>
      <c r="AD80" s="552"/>
      <c r="AE80" s="450"/>
      <c r="AF80" s="670"/>
      <c r="AG80" s="552"/>
      <c r="AH80" s="552"/>
      <c r="AI80" s="450"/>
      <c r="AJ80" s="670"/>
      <c r="AK80" s="552"/>
      <c r="AL80" s="450"/>
      <c r="AM80" s="552"/>
      <c r="AN80" s="1018"/>
    </row>
    <row r="81" spans="1:40" x14ac:dyDescent="0.2">
      <c r="A81" s="450"/>
      <c r="B81" s="728"/>
      <c r="C81" s="1342" t="s">
        <v>640</v>
      </c>
      <c r="D81" s="1343"/>
      <c r="E81" s="1343"/>
      <c r="F81" s="1343"/>
      <c r="G81" s="1343"/>
      <c r="H81" s="1343"/>
      <c r="I81" s="1343"/>
      <c r="J81" s="1343"/>
      <c r="K81" s="1343"/>
      <c r="L81" s="1343"/>
      <c r="M81" s="1343"/>
      <c r="N81" s="1343"/>
      <c r="O81" s="1343"/>
      <c r="P81" s="1343"/>
      <c r="Q81" s="1343"/>
      <c r="R81" s="1034"/>
      <c r="S81" s="1035"/>
      <c r="T81" s="1036" t="s">
        <v>46</v>
      </c>
      <c r="U81" s="1037">
        <v>0</v>
      </c>
      <c r="V81" s="1037"/>
      <c r="W81" s="1038"/>
      <c r="X81" s="1036" t="s">
        <v>47</v>
      </c>
      <c r="Y81" s="1037">
        <v>0</v>
      </c>
      <c r="Z81" s="1037"/>
      <c r="AA81" s="1038"/>
      <c r="AB81" s="1036" t="s">
        <v>48</v>
      </c>
      <c r="AC81" s="1037">
        <v>0</v>
      </c>
      <c r="AD81" s="1037"/>
      <c r="AE81" s="1038"/>
      <c r="AF81" s="1036" t="s">
        <v>49</v>
      </c>
      <c r="AG81" s="1037">
        <v>0</v>
      </c>
      <c r="AH81" s="1037"/>
      <c r="AI81" s="1038"/>
      <c r="AJ81" s="1036" t="s">
        <v>50</v>
      </c>
      <c r="AK81" s="1037">
        <v>0</v>
      </c>
      <c r="AL81" s="1038"/>
      <c r="AM81" s="1039">
        <f>U81+Y81+AC81+AG81+AK81</f>
        <v>0</v>
      </c>
      <c r="AN81" s="1018"/>
    </row>
    <row r="82" spans="1:40" ht="3" customHeight="1" x14ac:dyDescent="0.2">
      <c r="B82" s="565"/>
      <c r="C82" s="483"/>
      <c r="D82" s="662"/>
      <c r="E82" s="403"/>
      <c r="F82" s="547"/>
      <c r="G82" s="547"/>
      <c r="H82" s="547"/>
      <c r="I82" s="547"/>
      <c r="J82" s="547"/>
      <c r="K82" s="547"/>
      <c r="L82" s="547"/>
      <c r="M82" s="547"/>
      <c r="N82" s="547"/>
      <c r="O82" s="547"/>
      <c r="P82" s="547"/>
      <c r="Q82" s="547"/>
      <c r="R82" s="547"/>
      <c r="U82" s="438"/>
      <c r="V82" s="438"/>
      <c r="Y82" s="438"/>
      <c r="Z82" s="438"/>
      <c r="AC82" s="438"/>
      <c r="AD82" s="438"/>
      <c r="AG82" s="438"/>
      <c r="AH82" s="438"/>
      <c r="AK82" s="438"/>
      <c r="AM82" s="438"/>
      <c r="AN82" s="1018"/>
    </row>
    <row r="83" spans="1:40" x14ac:dyDescent="0.2">
      <c r="A83" s="450"/>
      <c r="B83" s="728"/>
      <c r="C83" s="1040"/>
      <c r="D83" s="1041"/>
      <c r="E83" s="1041"/>
      <c r="F83" s="1041"/>
      <c r="G83" s="1041"/>
      <c r="H83" s="1041"/>
      <c r="I83" s="1041"/>
      <c r="J83" s="1041"/>
      <c r="K83" s="1041"/>
      <c r="L83" s="1041"/>
      <c r="M83" s="1334" t="s">
        <v>124</v>
      </c>
      <c r="N83" s="1334"/>
      <c r="O83" s="1042"/>
      <c r="P83" s="1043">
        <v>0</v>
      </c>
      <c r="Q83" s="1044"/>
      <c r="R83" s="1041"/>
      <c r="S83" s="1045"/>
      <c r="T83" s="1046" t="s">
        <v>46</v>
      </c>
      <c r="U83" s="1047">
        <f>U81*P83</f>
        <v>0</v>
      </c>
      <c r="V83" s="1047"/>
      <c r="W83" s="1045"/>
      <c r="X83" s="1046" t="s">
        <v>47</v>
      </c>
      <c r="Y83" s="1047">
        <f>Y81*P83</f>
        <v>0</v>
      </c>
      <c r="Z83" s="1047"/>
      <c r="AA83" s="1045"/>
      <c r="AB83" s="1046" t="s">
        <v>48</v>
      </c>
      <c r="AC83" s="1047">
        <f>AC81*P83</f>
        <v>0</v>
      </c>
      <c r="AD83" s="1047"/>
      <c r="AE83" s="1045"/>
      <c r="AF83" s="1046" t="s">
        <v>49</v>
      </c>
      <c r="AG83" s="1047">
        <f>AG81*P83</f>
        <v>0</v>
      </c>
      <c r="AH83" s="1047"/>
      <c r="AI83" s="1045"/>
      <c r="AJ83" s="1046" t="s">
        <v>50</v>
      </c>
      <c r="AK83" s="1047">
        <f>AK81*P83</f>
        <v>0</v>
      </c>
      <c r="AL83" s="1041"/>
      <c r="AM83" s="1048">
        <f>U83+Y83+AC83+AG83+AK83</f>
        <v>0</v>
      </c>
      <c r="AN83" s="1018"/>
    </row>
    <row r="84" spans="1:40" ht="5.25" customHeight="1" thickBot="1" x14ac:dyDescent="0.25">
      <c r="A84" s="450"/>
      <c r="B84" s="728"/>
      <c r="C84" s="450"/>
      <c r="D84" s="450"/>
      <c r="E84" s="450"/>
      <c r="F84" s="450"/>
      <c r="G84" s="450"/>
      <c r="H84" s="450"/>
      <c r="I84" s="450"/>
      <c r="J84" s="450"/>
      <c r="K84" s="450"/>
      <c r="L84" s="450"/>
      <c r="M84" s="413"/>
      <c r="N84" s="413"/>
      <c r="O84" s="413"/>
      <c r="P84" s="1049"/>
      <c r="Q84" s="450"/>
      <c r="R84" s="450"/>
      <c r="S84" s="907"/>
      <c r="T84" s="670"/>
      <c r="U84" s="552"/>
      <c r="V84" s="552"/>
      <c r="W84" s="450"/>
      <c r="X84" s="670"/>
      <c r="Y84" s="552"/>
      <c r="Z84" s="552"/>
      <c r="AA84" s="450"/>
      <c r="AB84" s="670"/>
      <c r="AC84" s="552"/>
      <c r="AD84" s="552"/>
      <c r="AE84" s="450"/>
      <c r="AF84" s="670"/>
      <c r="AG84" s="552"/>
      <c r="AH84" s="552"/>
      <c r="AI84" s="450"/>
      <c r="AJ84" s="670"/>
      <c r="AK84" s="552"/>
      <c r="AL84" s="450"/>
      <c r="AM84" s="552"/>
      <c r="AN84" s="1018"/>
    </row>
    <row r="85" spans="1:40" ht="13.5" thickBot="1" x14ac:dyDescent="0.25">
      <c r="A85" s="450"/>
      <c r="B85" s="728"/>
      <c r="C85" s="581"/>
      <c r="D85" s="582"/>
      <c r="E85" s="582"/>
      <c r="F85" s="582"/>
      <c r="G85" s="582"/>
      <c r="H85" s="582"/>
      <c r="I85" s="582"/>
      <c r="J85" s="582"/>
      <c r="K85" s="582"/>
      <c r="L85" s="1193" t="s">
        <v>125</v>
      </c>
      <c r="M85" s="1193"/>
      <c r="N85" s="1193"/>
      <c r="O85" s="1193"/>
      <c r="P85" s="1193"/>
      <c r="Q85" s="582"/>
      <c r="R85" s="582"/>
      <c r="S85" s="598"/>
      <c r="T85" s="583" t="s">
        <v>46</v>
      </c>
      <c r="U85" s="584">
        <f>U79+U83</f>
        <v>0</v>
      </c>
      <c r="V85" s="584"/>
      <c r="W85" s="582"/>
      <c r="X85" s="583" t="s">
        <v>47</v>
      </c>
      <c r="Y85" s="584">
        <f>Y79+Y83</f>
        <v>0</v>
      </c>
      <c r="Z85" s="584"/>
      <c r="AA85" s="582"/>
      <c r="AB85" s="583" t="s">
        <v>48</v>
      </c>
      <c r="AC85" s="584">
        <f>AC79+AC83</f>
        <v>0</v>
      </c>
      <c r="AD85" s="584"/>
      <c r="AE85" s="582"/>
      <c r="AF85" s="583" t="s">
        <v>49</v>
      </c>
      <c r="AG85" s="584">
        <f>AG79+AG83</f>
        <v>0</v>
      </c>
      <c r="AH85" s="584"/>
      <c r="AI85" s="582"/>
      <c r="AJ85" s="583" t="s">
        <v>50</v>
      </c>
      <c r="AK85" s="584">
        <f>AK79+AK83</f>
        <v>0</v>
      </c>
      <c r="AL85" s="582"/>
      <c r="AM85" s="585">
        <f>U85+Y85+AC85+AG85+AK85</f>
        <v>0</v>
      </c>
      <c r="AN85" s="1018"/>
    </row>
    <row r="86" spans="1:40" ht="11.25" customHeight="1" thickBot="1" x14ac:dyDescent="0.25">
      <c r="B86" s="1050"/>
      <c r="C86" s="1051"/>
      <c r="D86" s="1052"/>
      <c r="E86" s="1053"/>
      <c r="F86" s="1054"/>
      <c r="G86" s="1054"/>
      <c r="H86" s="1054"/>
      <c r="I86" s="1054"/>
      <c r="J86" s="1054"/>
      <c r="K86" s="1054"/>
      <c r="L86" s="1054"/>
      <c r="M86" s="1054"/>
      <c r="N86" s="1054"/>
      <c r="O86" s="1054"/>
      <c r="P86" s="1054"/>
      <c r="Q86" s="1054"/>
      <c r="R86" s="1054"/>
      <c r="S86" s="517"/>
      <c r="T86" s="517"/>
      <c r="U86" s="519"/>
      <c r="V86" s="519"/>
      <c r="W86" s="517"/>
      <c r="X86" s="517"/>
      <c r="Y86" s="519"/>
      <c r="Z86" s="519"/>
      <c r="AA86" s="517"/>
      <c r="AB86" s="517"/>
      <c r="AC86" s="519"/>
      <c r="AD86" s="519"/>
      <c r="AE86" s="517"/>
      <c r="AF86" s="517"/>
      <c r="AG86" s="519"/>
      <c r="AH86" s="519"/>
      <c r="AI86" s="517"/>
      <c r="AJ86" s="517"/>
      <c r="AK86" s="519"/>
      <c r="AL86" s="517"/>
      <c r="AM86" s="519"/>
      <c r="AN86" s="1055"/>
    </row>
    <row r="87" spans="1:40" ht="28.5" customHeight="1" x14ac:dyDescent="0.2"/>
    <row r="88" spans="1:40" ht="6" customHeight="1" thickBot="1" x14ac:dyDescent="0.25"/>
    <row r="89" spans="1:40" ht="6.75" customHeight="1" x14ac:dyDescent="0.2">
      <c r="B89" s="1069"/>
      <c r="C89" s="938"/>
      <c r="D89" s="938"/>
      <c r="E89" s="938"/>
      <c r="F89" s="938"/>
      <c r="G89" s="938"/>
      <c r="H89" s="938"/>
      <c r="I89" s="938"/>
      <c r="J89" s="938"/>
      <c r="K89" s="938"/>
      <c r="L89" s="938"/>
      <c r="M89" s="938"/>
      <c r="N89" s="938"/>
      <c r="O89" s="938"/>
      <c r="P89" s="938"/>
      <c r="Q89" s="938"/>
      <c r="R89" s="938"/>
      <c r="S89" s="938"/>
      <c r="T89" s="938"/>
      <c r="U89" s="938"/>
      <c r="V89" s="938"/>
      <c r="W89" s="938"/>
      <c r="X89" s="938"/>
      <c r="Y89" s="938"/>
      <c r="Z89" s="938"/>
      <c r="AA89" s="938"/>
      <c r="AB89" s="938"/>
      <c r="AC89" s="938"/>
      <c r="AD89" s="938"/>
      <c r="AE89" s="938"/>
      <c r="AF89" s="938"/>
      <c r="AG89" s="938"/>
      <c r="AH89" s="938"/>
      <c r="AI89" s="938"/>
      <c r="AJ89" s="938"/>
      <c r="AK89" s="938"/>
      <c r="AL89" s="938"/>
      <c r="AM89" s="938"/>
      <c r="AN89" s="1070"/>
    </row>
    <row r="90" spans="1:40" ht="15.75" x14ac:dyDescent="0.25">
      <c r="B90" s="1071"/>
      <c r="C90" s="635"/>
      <c r="D90" s="635"/>
      <c r="E90" s="635"/>
      <c r="F90" s="635"/>
      <c r="G90" s="635"/>
      <c r="H90" s="635"/>
      <c r="I90" s="635"/>
      <c r="J90" s="635"/>
      <c r="K90" s="635"/>
      <c r="L90" s="635"/>
      <c r="M90" s="635"/>
      <c r="N90" s="635"/>
      <c r="O90" s="635"/>
      <c r="P90" s="635"/>
      <c r="Q90" s="635"/>
      <c r="R90" s="635"/>
      <c r="S90" s="635"/>
      <c r="T90" s="635"/>
      <c r="U90" s="1341" t="s">
        <v>646</v>
      </c>
      <c r="V90" s="1341"/>
      <c r="W90" s="1341"/>
      <c r="X90" s="1341"/>
      <c r="Y90" s="1341"/>
      <c r="Z90" s="1341"/>
      <c r="AA90" s="1341"/>
      <c r="AB90" s="1341"/>
      <c r="AC90" s="1341"/>
      <c r="AD90" s="1341"/>
      <c r="AE90" s="1341"/>
      <c r="AF90" s="1341"/>
      <c r="AG90" s="1341"/>
      <c r="AH90" s="1341"/>
      <c r="AI90" s="1341"/>
      <c r="AJ90" s="1341"/>
      <c r="AK90" s="635"/>
      <c r="AL90" s="635"/>
      <c r="AM90" s="635"/>
      <c r="AN90" s="1072"/>
    </row>
    <row r="91" spans="1:40" x14ac:dyDescent="0.2">
      <c r="A91" s="450"/>
      <c r="B91" s="1073"/>
      <c r="C91" s="1349" t="s">
        <v>129</v>
      </c>
      <c r="D91" s="1350"/>
      <c r="E91" s="1350"/>
      <c r="F91" s="1350"/>
      <c r="G91" s="1350"/>
      <c r="H91" s="1350"/>
      <c r="I91" s="1350"/>
      <c r="J91" s="1350"/>
      <c r="K91" s="1350"/>
      <c r="L91" s="1350"/>
      <c r="M91" s="1350"/>
      <c r="N91" s="1350"/>
      <c r="O91" s="1350"/>
      <c r="P91" s="1350"/>
      <c r="Q91" s="1350"/>
      <c r="R91" s="1034"/>
      <c r="S91" s="1074"/>
      <c r="T91" s="1075" t="s">
        <v>46</v>
      </c>
      <c r="U91" s="1076">
        <f>U13+U29+U45+U61+U75</f>
        <v>0</v>
      </c>
      <c r="V91" s="1076"/>
      <c r="W91" s="1077"/>
      <c r="X91" s="1075" t="s">
        <v>47</v>
      </c>
      <c r="Y91" s="1076">
        <f>Y13+Y29+Y45+Y61+Y76</f>
        <v>0</v>
      </c>
      <c r="Z91" s="1076"/>
      <c r="AA91" s="1077"/>
      <c r="AB91" s="1075" t="s">
        <v>48</v>
      </c>
      <c r="AC91" s="1076">
        <f>AC13+AC29+AC45+AC61+AC77</f>
        <v>0</v>
      </c>
      <c r="AD91" s="1076"/>
      <c r="AE91" s="1077"/>
      <c r="AF91" s="1075" t="s">
        <v>49</v>
      </c>
      <c r="AG91" s="1076">
        <f>AG13+AG29+AG45+AG61+AG77</f>
        <v>0</v>
      </c>
      <c r="AH91" s="1076"/>
      <c r="AI91" s="1077"/>
      <c r="AJ91" s="1075" t="s">
        <v>50</v>
      </c>
      <c r="AK91" s="1076">
        <f>AK13+AK29+AK45+AK61+AK77</f>
        <v>0</v>
      </c>
      <c r="AL91" s="1078"/>
      <c r="AM91" s="1079">
        <f>U91+Y91+AC91+AG91+AK91</f>
        <v>0</v>
      </c>
      <c r="AN91" s="1072"/>
    </row>
    <row r="92" spans="1:40" ht="5.25" customHeight="1" x14ac:dyDescent="0.2">
      <c r="B92" s="1071"/>
      <c r="C92" s="635"/>
      <c r="D92" s="635"/>
      <c r="E92" s="635"/>
      <c r="F92" s="635"/>
      <c r="G92" s="635"/>
      <c r="H92" s="635"/>
      <c r="I92" s="635"/>
      <c r="J92" s="635"/>
      <c r="K92" s="635"/>
      <c r="L92" s="635"/>
      <c r="M92" s="635"/>
      <c r="N92" s="635"/>
      <c r="O92" s="635"/>
      <c r="P92" s="635"/>
      <c r="Q92" s="635"/>
      <c r="R92" s="635"/>
      <c r="S92" s="635"/>
      <c r="T92" s="635"/>
      <c r="U92" s="635"/>
      <c r="V92" s="635"/>
      <c r="W92" s="635"/>
      <c r="X92" s="635"/>
      <c r="Y92" s="635"/>
      <c r="Z92" s="635"/>
      <c r="AA92" s="635"/>
      <c r="AB92" s="635"/>
      <c r="AC92" s="635"/>
      <c r="AD92" s="635"/>
      <c r="AE92" s="635"/>
      <c r="AF92" s="635"/>
      <c r="AG92" s="635"/>
      <c r="AH92" s="635"/>
      <c r="AI92" s="635"/>
      <c r="AJ92" s="635"/>
      <c r="AK92" s="635"/>
      <c r="AL92" s="635"/>
      <c r="AM92" s="635"/>
      <c r="AN92" s="1072"/>
    </row>
    <row r="93" spans="1:40" x14ac:dyDescent="0.2">
      <c r="A93" s="450"/>
      <c r="B93" s="1073"/>
      <c r="C93" s="1344" t="s">
        <v>642</v>
      </c>
      <c r="D93" s="1345"/>
      <c r="E93" s="1345"/>
      <c r="F93" s="1345"/>
      <c r="G93" s="1345"/>
      <c r="H93" s="1345"/>
      <c r="I93" s="1345"/>
      <c r="J93" s="1345"/>
      <c r="K93" s="1345"/>
      <c r="L93" s="1345"/>
      <c r="M93" s="1345"/>
      <c r="N93" s="1345"/>
      <c r="O93" s="1345"/>
      <c r="P93" s="1345"/>
      <c r="Q93" s="1345"/>
      <c r="R93" s="1080"/>
      <c r="S93" s="1081"/>
      <c r="T93" s="1082" t="s">
        <v>46</v>
      </c>
      <c r="U93" s="1083">
        <f>U15+U31+U47+U63+U79</f>
        <v>0</v>
      </c>
      <c r="V93" s="1083"/>
      <c r="W93" s="1084"/>
      <c r="X93" s="1082" t="s">
        <v>47</v>
      </c>
      <c r="Y93" s="1083">
        <f>Y15+Y31+Y47+Y63+Y79</f>
        <v>0</v>
      </c>
      <c r="Z93" s="1083"/>
      <c r="AA93" s="1084"/>
      <c r="AB93" s="1082" t="s">
        <v>48</v>
      </c>
      <c r="AC93" s="1083">
        <f>AC15+AC31+AC47+AC63+AC79</f>
        <v>0</v>
      </c>
      <c r="AD93" s="1083"/>
      <c r="AE93" s="1084"/>
      <c r="AF93" s="1082" t="s">
        <v>49</v>
      </c>
      <c r="AG93" s="1083">
        <f>AG15+AG31+AG47+AG63+AG79</f>
        <v>0</v>
      </c>
      <c r="AH93" s="1083"/>
      <c r="AI93" s="1084"/>
      <c r="AJ93" s="1082" t="s">
        <v>50</v>
      </c>
      <c r="AK93" s="1083">
        <f>AK15+AK31+AK47+AK63+AK79</f>
        <v>0</v>
      </c>
      <c r="AL93" s="1084"/>
      <c r="AM93" s="1085">
        <f>U93+Y93+AC93+AG93+AK93</f>
        <v>0</v>
      </c>
      <c r="AN93" s="1072"/>
    </row>
    <row r="94" spans="1:40" ht="3.75" customHeight="1" x14ac:dyDescent="0.2">
      <c r="A94" s="450"/>
      <c r="B94" s="1073"/>
      <c r="C94" s="1086"/>
      <c r="D94" s="1086"/>
      <c r="E94" s="1086"/>
      <c r="F94" s="1086"/>
      <c r="G94" s="1086"/>
      <c r="H94" s="1086"/>
      <c r="I94" s="1086"/>
      <c r="J94" s="1086"/>
      <c r="K94" s="1086"/>
      <c r="L94" s="1086"/>
      <c r="M94" s="1086"/>
      <c r="N94" s="1086"/>
      <c r="O94" s="1086"/>
      <c r="P94" s="1086"/>
      <c r="Q94" s="1086"/>
      <c r="R94" s="1086"/>
      <c r="S94" s="636"/>
      <c r="T94" s="1087"/>
      <c r="U94" s="863"/>
      <c r="V94" s="863"/>
      <c r="W94" s="635"/>
      <c r="X94" s="1087"/>
      <c r="Y94" s="863"/>
      <c r="Z94" s="863"/>
      <c r="AA94" s="635"/>
      <c r="AB94" s="1087"/>
      <c r="AC94" s="863"/>
      <c r="AD94" s="863"/>
      <c r="AE94" s="635"/>
      <c r="AF94" s="1087"/>
      <c r="AG94" s="863"/>
      <c r="AH94" s="863"/>
      <c r="AI94" s="635"/>
      <c r="AJ94" s="1087"/>
      <c r="AK94" s="863"/>
      <c r="AL94" s="635"/>
      <c r="AM94" s="863"/>
      <c r="AN94" s="1072"/>
    </row>
    <row r="95" spans="1:40" x14ac:dyDescent="0.2">
      <c r="A95" s="450"/>
      <c r="B95" s="1073"/>
      <c r="C95" s="1346" t="s">
        <v>643</v>
      </c>
      <c r="D95" s="1347"/>
      <c r="E95" s="1347"/>
      <c r="F95" s="1347"/>
      <c r="G95" s="1347"/>
      <c r="H95" s="1347"/>
      <c r="I95" s="1347"/>
      <c r="J95" s="1347"/>
      <c r="K95" s="1347"/>
      <c r="L95" s="1347"/>
      <c r="M95" s="1347"/>
      <c r="N95" s="1347"/>
      <c r="O95" s="1347"/>
      <c r="P95" s="1347"/>
      <c r="Q95" s="1347"/>
      <c r="R95" s="1088"/>
      <c r="S95" s="1089"/>
      <c r="T95" s="1090" t="s">
        <v>46</v>
      </c>
      <c r="U95" s="1091">
        <f>U17+U33+U49+U65+U81</f>
        <v>0</v>
      </c>
      <c r="V95" s="1092"/>
      <c r="W95" s="1093"/>
      <c r="X95" s="1094" t="s">
        <v>47</v>
      </c>
      <c r="Y95" s="1092">
        <f>Y17+Y33+Y49+Y65+Y81</f>
        <v>0</v>
      </c>
      <c r="Z95" s="1092"/>
      <c r="AA95" s="1093"/>
      <c r="AB95" s="1094" t="s">
        <v>48</v>
      </c>
      <c r="AC95" s="1092">
        <f>AC17+AC33+AC49+AC65+AC81</f>
        <v>0</v>
      </c>
      <c r="AD95" s="1092"/>
      <c r="AE95" s="1093"/>
      <c r="AF95" s="1094" t="s">
        <v>49</v>
      </c>
      <c r="AG95" s="1092">
        <f>AG17+AG33+AG49+AG65+AG81</f>
        <v>0</v>
      </c>
      <c r="AH95" s="1092"/>
      <c r="AI95" s="1093"/>
      <c r="AJ95" s="1094" t="s">
        <v>50</v>
      </c>
      <c r="AK95" s="1092">
        <f>AK17+AK33+AK49+AK65+AK81</f>
        <v>0</v>
      </c>
      <c r="AL95" s="1095"/>
      <c r="AM95" s="1039">
        <f>U95+Y95+AC95+AG95+AK95</f>
        <v>0</v>
      </c>
      <c r="AN95" s="1072"/>
    </row>
    <row r="96" spans="1:40" ht="3" customHeight="1" x14ac:dyDescent="0.2">
      <c r="B96" s="1071"/>
      <c r="C96" s="1096"/>
      <c r="D96" s="1097"/>
      <c r="E96" s="1098"/>
      <c r="F96" s="1099"/>
      <c r="G96" s="1099"/>
      <c r="H96" s="1099"/>
      <c r="I96" s="1099"/>
      <c r="J96" s="1099"/>
      <c r="K96" s="1099"/>
      <c r="L96" s="1099"/>
      <c r="M96" s="1099"/>
      <c r="N96" s="1099"/>
      <c r="O96" s="1099"/>
      <c r="P96" s="1099"/>
      <c r="Q96" s="1099"/>
      <c r="R96" s="1099"/>
      <c r="S96" s="635"/>
      <c r="T96" s="635"/>
      <c r="U96" s="863"/>
      <c r="V96" s="863"/>
      <c r="W96" s="635"/>
      <c r="X96" s="635"/>
      <c r="Y96" s="863"/>
      <c r="Z96" s="863"/>
      <c r="AA96" s="635"/>
      <c r="AB96" s="635"/>
      <c r="AC96" s="863"/>
      <c r="AD96" s="863"/>
      <c r="AE96" s="635"/>
      <c r="AF96" s="635"/>
      <c r="AG96" s="863"/>
      <c r="AH96" s="863"/>
      <c r="AI96" s="635"/>
      <c r="AJ96" s="635"/>
      <c r="AK96" s="863"/>
      <c r="AL96" s="635"/>
      <c r="AM96" s="863"/>
      <c r="AN96" s="1072"/>
    </row>
    <row r="97" spans="1:40" x14ac:dyDescent="0.2">
      <c r="A97" s="450"/>
      <c r="B97" s="1073"/>
      <c r="C97" s="1100"/>
      <c r="D97" s="1101"/>
      <c r="E97" s="1101"/>
      <c r="F97" s="1101"/>
      <c r="G97" s="1101"/>
      <c r="H97" s="1101"/>
      <c r="I97" s="1101"/>
      <c r="J97" s="1101"/>
      <c r="K97" s="1101"/>
      <c r="L97" s="1348" t="s">
        <v>130</v>
      </c>
      <c r="M97" s="1348"/>
      <c r="N97" s="1348"/>
      <c r="O97" s="1348"/>
      <c r="P97" s="1348"/>
      <c r="Q97" s="1102"/>
      <c r="R97" s="1102"/>
      <c r="S97" s="1102"/>
      <c r="T97" s="1103" t="s">
        <v>46</v>
      </c>
      <c r="U97" s="1104">
        <f>U19+U35+U51+U67+U83</f>
        <v>0</v>
      </c>
      <c r="V97" s="1105"/>
      <c r="W97" s="1106"/>
      <c r="X97" s="1107" t="s">
        <v>47</v>
      </c>
      <c r="Y97" s="1105">
        <f>Y19+Y35+Y51+Y67+Y83</f>
        <v>0</v>
      </c>
      <c r="Z97" s="1105"/>
      <c r="AA97" s="1106"/>
      <c r="AB97" s="1107" t="s">
        <v>48</v>
      </c>
      <c r="AC97" s="1105">
        <f>AC19+AC35+AC51+AC67+AC83</f>
        <v>0</v>
      </c>
      <c r="AD97" s="1105"/>
      <c r="AE97" s="1106"/>
      <c r="AF97" s="1107" t="s">
        <v>49</v>
      </c>
      <c r="AG97" s="1105">
        <f>AG19+AG35+AG51+AG67+AG83</f>
        <v>0</v>
      </c>
      <c r="AH97" s="1105"/>
      <c r="AI97" s="1106"/>
      <c r="AJ97" s="1107" t="s">
        <v>50</v>
      </c>
      <c r="AK97" s="1105">
        <f>AK19+AK35+AK51+AK67+AK83</f>
        <v>0</v>
      </c>
      <c r="AL97" s="1101"/>
      <c r="AM97" s="1048">
        <f>U97+Y97+AC97+AG97+AK97</f>
        <v>0</v>
      </c>
      <c r="AN97" s="1072"/>
    </row>
    <row r="98" spans="1:40" ht="5.25" customHeight="1" thickBot="1" x14ac:dyDescent="0.25">
      <c r="A98" s="450"/>
      <c r="B98" s="1073"/>
      <c r="C98" s="636"/>
      <c r="D98" s="636"/>
      <c r="E98" s="636"/>
      <c r="F98" s="636"/>
      <c r="G98" s="636"/>
      <c r="H98" s="636"/>
      <c r="I98" s="636"/>
      <c r="J98" s="636"/>
      <c r="K98" s="636"/>
      <c r="L98" s="636"/>
      <c r="M98" s="1108"/>
      <c r="N98" s="1108"/>
      <c r="O98" s="1108"/>
      <c r="P98" s="1109"/>
      <c r="Q98" s="636"/>
      <c r="R98" s="636"/>
      <c r="S98" s="1110"/>
      <c r="T98" s="925"/>
      <c r="U98" s="906"/>
      <c r="V98" s="906"/>
      <c r="W98" s="636"/>
      <c r="X98" s="925"/>
      <c r="Y98" s="906"/>
      <c r="Z98" s="906"/>
      <c r="AA98" s="636"/>
      <c r="AB98" s="925"/>
      <c r="AC98" s="906"/>
      <c r="AD98" s="906"/>
      <c r="AE98" s="636"/>
      <c r="AF98" s="925"/>
      <c r="AG98" s="906"/>
      <c r="AH98" s="906"/>
      <c r="AI98" s="636"/>
      <c r="AJ98" s="925"/>
      <c r="AK98" s="906"/>
      <c r="AL98" s="636"/>
      <c r="AM98" s="906"/>
      <c r="AN98" s="1072"/>
    </row>
    <row r="99" spans="1:40" ht="13.5" thickBot="1" x14ac:dyDescent="0.25">
      <c r="A99" s="450"/>
      <c r="B99" s="1073"/>
      <c r="C99" s="1111"/>
      <c r="D99" s="1112"/>
      <c r="E99" s="1112"/>
      <c r="F99" s="1112"/>
      <c r="G99" s="1112"/>
      <c r="H99" s="1112"/>
      <c r="I99" s="1112"/>
      <c r="J99" s="1112"/>
      <c r="K99" s="1112"/>
      <c r="L99" s="1340" t="s">
        <v>131</v>
      </c>
      <c r="M99" s="1340"/>
      <c r="N99" s="1340"/>
      <c r="O99" s="1340"/>
      <c r="P99" s="1340"/>
      <c r="Q99" s="1112"/>
      <c r="R99" s="1112"/>
      <c r="S99" s="1113"/>
      <c r="T99" s="1114" t="s">
        <v>46</v>
      </c>
      <c r="U99" s="1115">
        <f>U21+U37+U53+U69+U85</f>
        <v>0</v>
      </c>
      <c r="V99" s="1115"/>
      <c r="W99" s="1112"/>
      <c r="X99" s="1114" t="s">
        <v>47</v>
      </c>
      <c r="Y99" s="1115">
        <f>Y21+Y37+Y53+Y69+Y85</f>
        <v>0</v>
      </c>
      <c r="Z99" s="1115"/>
      <c r="AA99" s="1112"/>
      <c r="AB99" s="1114" t="s">
        <v>48</v>
      </c>
      <c r="AC99" s="1115">
        <f>AC21+AC37+AC53+AC69+AC85</f>
        <v>0</v>
      </c>
      <c r="AD99" s="1115"/>
      <c r="AE99" s="1112"/>
      <c r="AF99" s="1114" t="s">
        <v>49</v>
      </c>
      <c r="AG99" s="1115">
        <f>AG21+AG37+AG53+AG69+AG85</f>
        <v>0</v>
      </c>
      <c r="AH99" s="1115"/>
      <c r="AI99" s="1112"/>
      <c r="AJ99" s="1114" t="s">
        <v>50</v>
      </c>
      <c r="AK99" s="1115">
        <f>AK21+AK37+AK53+AK69+AK85</f>
        <v>0</v>
      </c>
      <c r="AL99" s="1112"/>
      <c r="AM99" s="585">
        <f>U99+Y99+AC99+AG99+AK99</f>
        <v>0</v>
      </c>
      <c r="AN99" s="1072"/>
    </row>
    <row r="100" spans="1:40" ht="13.5" thickBot="1" x14ac:dyDescent="0.25">
      <c r="B100" s="1116"/>
      <c r="C100" s="958"/>
      <c r="D100" s="958"/>
      <c r="E100" s="958"/>
      <c r="F100" s="958"/>
      <c r="G100" s="958"/>
      <c r="H100" s="958"/>
      <c r="I100" s="958"/>
      <c r="J100" s="958"/>
      <c r="K100" s="958"/>
      <c r="L100" s="958"/>
      <c r="M100" s="958"/>
      <c r="N100" s="958"/>
      <c r="O100" s="958"/>
      <c r="P100" s="958"/>
      <c r="Q100" s="958"/>
      <c r="R100" s="958"/>
      <c r="S100" s="958"/>
      <c r="T100" s="958"/>
      <c r="U100" s="958"/>
      <c r="V100" s="958"/>
      <c r="W100" s="958"/>
      <c r="X100" s="958"/>
      <c r="Y100" s="958"/>
      <c r="Z100" s="958"/>
      <c r="AA100" s="958"/>
      <c r="AB100" s="958"/>
      <c r="AC100" s="958"/>
      <c r="AD100" s="958"/>
      <c r="AE100" s="958"/>
      <c r="AF100" s="958"/>
      <c r="AG100" s="958"/>
      <c r="AH100" s="958"/>
      <c r="AI100" s="958"/>
      <c r="AJ100" s="958"/>
      <c r="AK100" s="958"/>
      <c r="AL100" s="958"/>
      <c r="AM100" s="958"/>
      <c r="AN100" s="1117"/>
    </row>
    <row r="105" spans="1:40" x14ac:dyDescent="0.2">
      <c r="C105" s="1364" t="s">
        <v>665</v>
      </c>
      <c r="D105" s="1364"/>
    </row>
    <row r="110" spans="1:40" x14ac:dyDescent="0.2">
      <c r="F110" s="1118"/>
    </row>
  </sheetData>
  <mergeCells count="60">
    <mergeCell ref="C105:D105"/>
    <mergeCell ref="C47:Q47"/>
    <mergeCell ref="C49:Q49"/>
    <mergeCell ref="D28:Q28"/>
    <mergeCell ref="F29:Q29"/>
    <mergeCell ref="C31:Q31"/>
    <mergeCell ref="C33:Q33"/>
    <mergeCell ref="F45:Q45"/>
    <mergeCell ref="D44:Q44"/>
    <mergeCell ref="F59:Q59"/>
    <mergeCell ref="D60:Q60"/>
    <mergeCell ref="F61:Q61"/>
    <mergeCell ref="C63:Q63"/>
    <mergeCell ref="C65:Q65"/>
    <mergeCell ref="M67:N67"/>
    <mergeCell ref="L69:P69"/>
    <mergeCell ref="F27:Q27"/>
    <mergeCell ref="C17:Q17"/>
    <mergeCell ref="M19:N19"/>
    <mergeCell ref="L21:P21"/>
    <mergeCell ref="F43:Q43"/>
    <mergeCell ref="W5:Y6"/>
    <mergeCell ref="AA5:AC6"/>
    <mergeCell ref="AE5:AG6"/>
    <mergeCell ref="AI5:AK6"/>
    <mergeCell ref="A1:AM1"/>
    <mergeCell ref="A3:AM3"/>
    <mergeCell ref="C4:Q4"/>
    <mergeCell ref="S5:U6"/>
    <mergeCell ref="F75:Q75"/>
    <mergeCell ref="D76:Q76"/>
    <mergeCell ref="F77:Q77"/>
    <mergeCell ref="C73:D73"/>
    <mergeCell ref="E73:P73"/>
    <mergeCell ref="L99:P99"/>
    <mergeCell ref="U90:AJ90"/>
    <mergeCell ref="C79:Q79"/>
    <mergeCell ref="C81:Q81"/>
    <mergeCell ref="M83:N83"/>
    <mergeCell ref="L85:P85"/>
    <mergeCell ref="C93:Q93"/>
    <mergeCell ref="C95:Q95"/>
    <mergeCell ref="L97:P97"/>
    <mergeCell ref="C91:Q91"/>
    <mergeCell ref="C57:D57"/>
    <mergeCell ref="E57:P57"/>
    <mergeCell ref="C9:D9"/>
    <mergeCell ref="E9:P9"/>
    <mergeCell ref="C41:D41"/>
    <mergeCell ref="E41:P41"/>
    <mergeCell ref="C25:D25"/>
    <mergeCell ref="E25:P25"/>
    <mergeCell ref="M35:N35"/>
    <mergeCell ref="L37:P37"/>
    <mergeCell ref="F11:Q11"/>
    <mergeCell ref="D12:Q12"/>
    <mergeCell ref="F13:Q13"/>
    <mergeCell ref="C15:Q15"/>
    <mergeCell ref="M51:N51"/>
    <mergeCell ref="L53:P53"/>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C000"/>
  </sheetPr>
  <dimension ref="B1:AV62"/>
  <sheetViews>
    <sheetView showGridLines="0" zoomScale="80" zoomScaleNormal="80" workbookViewId="0">
      <selection activeCell="L60" sqref="L60:AT60"/>
    </sheetView>
  </sheetViews>
  <sheetFormatPr defaultRowHeight="12.75" x14ac:dyDescent="0.2"/>
  <cols>
    <col min="2" max="2" width="0.85546875" customWidth="1"/>
    <col min="3" max="3" width="4.28515625" customWidth="1"/>
    <col min="4" max="4" width="11.28515625" customWidth="1"/>
    <col min="5" max="5" width="4.85546875" hidden="1" customWidth="1"/>
    <col min="6" max="6" width="18" customWidth="1"/>
    <col min="7" max="7" width="2.140625" customWidth="1"/>
    <col min="8" max="8" width="11.5703125" customWidth="1"/>
    <col min="9" max="9" width="8.85546875" hidden="1" customWidth="1"/>
    <col min="10" max="10" width="11" customWidth="1"/>
    <col min="11" max="11" width="6.7109375" customWidth="1"/>
    <col min="12" max="12" width="8.5703125" customWidth="1"/>
    <col min="13" max="13" width="0.5703125" hidden="1" customWidth="1"/>
    <col min="15" max="15" width="1" customWidth="1"/>
    <col min="16" max="16" width="8.5703125" customWidth="1"/>
    <col min="17" max="17" width="8.85546875" hidden="1" customWidth="1"/>
    <col min="19" max="19" width="1.42578125" customWidth="1"/>
    <col min="20" max="20" width="8.28515625" customWidth="1"/>
    <col min="21" max="21" width="8.85546875" hidden="1" customWidth="1"/>
    <col min="22" max="22" width="8.85546875" customWidth="1"/>
    <col min="23" max="23" width="1.28515625" customWidth="1"/>
    <col min="24" max="24" width="8.7109375" customWidth="1"/>
    <col min="25" max="25" width="8.85546875" hidden="1" customWidth="1"/>
    <col min="27" max="27" width="1.42578125" customWidth="1"/>
    <col min="28" max="28" width="8.7109375" customWidth="1"/>
    <col min="29" max="29" width="8.85546875" hidden="1" customWidth="1"/>
    <col min="31" max="31" width="1.42578125" customWidth="1"/>
    <col min="32" max="32" width="8.7109375" customWidth="1"/>
    <col min="33" max="33" width="8.85546875" hidden="1" customWidth="1"/>
    <col min="35" max="35" width="1.28515625" customWidth="1"/>
    <col min="36" max="36" width="8.7109375" customWidth="1"/>
    <col min="37" max="37" width="8.85546875" hidden="1" customWidth="1"/>
    <col min="39" max="39" width="0.7109375" customWidth="1"/>
    <col min="40" max="40" width="8.7109375" customWidth="1"/>
    <col min="41" max="41" width="8.85546875" hidden="1" customWidth="1"/>
    <col min="43" max="43" width="1.5703125" customWidth="1"/>
    <col min="44" max="44" width="8.7109375" customWidth="1"/>
    <col min="45" max="45" width="8.85546875" hidden="1" customWidth="1"/>
    <col min="47" max="47" width="5.140625" customWidth="1"/>
    <col min="48" max="48" width="1" customWidth="1"/>
  </cols>
  <sheetData>
    <row r="1" spans="2:48" ht="20.45" customHeight="1" x14ac:dyDescent="0.2"/>
    <row r="2" spans="2:48" ht="20.45" customHeight="1" x14ac:dyDescent="0.35">
      <c r="J2" s="310"/>
      <c r="K2" s="1377" t="s">
        <v>564</v>
      </c>
      <c r="L2" s="1377"/>
      <c r="M2" s="1377"/>
      <c r="N2" s="1377"/>
      <c r="O2" s="1377"/>
      <c r="P2" s="1377"/>
      <c r="Q2" s="1377"/>
      <c r="R2" s="1377"/>
      <c r="S2" s="1377"/>
      <c r="T2" s="1377"/>
      <c r="U2" s="1377"/>
      <c r="V2" s="1377"/>
      <c r="W2" s="1377"/>
      <c r="X2" s="1377"/>
      <c r="Y2" s="1377"/>
      <c r="Z2" s="1377"/>
      <c r="AA2" s="1377"/>
      <c r="AB2" s="1377"/>
      <c r="AC2" s="1377"/>
      <c r="AD2" s="1377"/>
      <c r="AE2" s="1377"/>
      <c r="AF2" s="1377"/>
      <c r="AG2" s="1377"/>
      <c r="AH2" s="1377"/>
    </row>
    <row r="3" spans="2:48" ht="20.45" customHeight="1" x14ac:dyDescent="0.35">
      <c r="J3" s="310"/>
    </row>
    <row r="4" spans="2:48" ht="7.5" customHeight="1" x14ac:dyDescent="0.35">
      <c r="B4" s="311"/>
      <c r="C4" s="311"/>
      <c r="D4" s="311"/>
      <c r="E4" s="311"/>
      <c r="F4" s="311"/>
      <c r="G4" s="311"/>
      <c r="H4" s="311"/>
      <c r="I4" s="311"/>
      <c r="J4" s="312"/>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row>
    <row r="5" spans="2:48" ht="19.5" customHeight="1" thickBot="1" x14ac:dyDescent="0.4">
      <c r="B5" s="311"/>
      <c r="J5" s="310"/>
      <c r="AV5" s="311"/>
    </row>
    <row r="6" spans="2:48" ht="15.6" customHeight="1" x14ac:dyDescent="0.2">
      <c r="B6" s="311"/>
      <c r="D6" s="1371" t="s">
        <v>565</v>
      </c>
      <c r="E6" s="1372"/>
      <c r="F6" s="1372"/>
      <c r="G6" s="1372"/>
      <c r="H6" s="1372"/>
      <c r="I6" s="1372"/>
      <c r="J6" s="1373"/>
      <c r="L6" s="1378" t="s">
        <v>566</v>
      </c>
      <c r="M6" s="1379"/>
      <c r="N6" s="1379"/>
      <c r="O6" s="1379"/>
      <c r="P6" s="1379"/>
      <c r="Q6" s="1379"/>
      <c r="R6" s="1379"/>
      <c r="S6" s="1379"/>
      <c r="T6" s="1379"/>
      <c r="U6" s="1379"/>
      <c r="V6" s="1379"/>
      <c r="W6" s="1379"/>
      <c r="X6" s="1379"/>
      <c r="Y6" s="1379"/>
      <c r="Z6" s="1379"/>
      <c r="AA6" s="1379"/>
      <c r="AB6" s="1379"/>
      <c r="AC6" s="1379"/>
      <c r="AD6" s="1379"/>
      <c r="AE6" s="1379"/>
      <c r="AF6" s="1379"/>
      <c r="AG6" s="1379"/>
      <c r="AH6" s="1379"/>
      <c r="AI6" s="1379"/>
      <c r="AJ6" s="1379"/>
      <c r="AK6" s="1379"/>
      <c r="AL6" s="1379"/>
      <c r="AM6" s="1379"/>
      <c r="AN6" s="1379"/>
      <c r="AO6" s="1379"/>
      <c r="AP6" s="1379"/>
      <c r="AQ6" s="1379"/>
      <c r="AR6" s="1379"/>
      <c r="AS6" s="1379"/>
      <c r="AT6" s="1380"/>
      <c r="AV6" s="311"/>
    </row>
    <row r="7" spans="2:48" ht="15.6" customHeight="1" x14ac:dyDescent="0.2">
      <c r="B7" s="311"/>
      <c r="D7" s="1374"/>
      <c r="E7" s="1375"/>
      <c r="F7" s="1375"/>
      <c r="G7" s="1375"/>
      <c r="H7" s="1375"/>
      <c r="I7" s="1375"/>
      <c r="J7" s="1376"/>
      <c r="L7" s="1381"/>
      <c r="M7" s="1382"/>
      <c r="N7" s="1382"/>
      <c r="O7" s="1382"/>
      <c r="P7" s="1382"/>
      <c r="Q7" s="1382"/>
      <c r="R7" s="1382"/>
      <c r="S7" s="1382"/>
      <c r="T7" s="1382"/>
      <c r="U7" s="1382"/>
      <c r="V7" s="1382"/>
      <c r="W7" s="1382"/>
      <c r="X7" s="1382"/>
      <c r="Y7" s="1382"/>
      <c r="Z7" s="1382"/>
      <c r="AA7" s="1382"/>
      <c r="AB7" s="1382"/>
      <c r="AC7" s="1382"/>
      <c r="AD7" s="1382"/>
      <c r="AE7" s="1382"/>
      <c r="AF7" s="1382"/>
      <c r="AG7" s="1382"/>
      <c r="AH7" s="1382"/>
      <c r="AI7" s="1382"/>
      <c r="AJ7" s="1382"/>
      <c r="AK7" s="1382"/>
      <c r="AL7" s="1382"/>
      <c r="AM7" s="1382"/>
      <c r="AN7" s="1382"/>
      <c r="AO7" s="1382"/>
      <c r="AP7" s="1382"/>
      <c r="AQ7" s="1382"/>
      <c r="AR7" s="1382"/>
      <c r="AS7" s="1382"/>
      <c r="AT7" s="1383"/>
      <c r="AV7" s="311"/>
    </row>
    <row r="8" spans="2:48" ht="18.75" x14ac:dyDescent="0.3">
      <c r="B8" s="311"/>
      <c r="D8" s="1384" t="s">
        <v>567</v>
      </c>
      <c r="E8" s="1385"/>
      <c r="F8" s="1386"/>
      <c r="G8" s="313"/>
      <c r="H8" s="1387" t="s">
        <v>146</v>
      </c>
      <c r="I8" s="1388"/>
      <c r="J8" s="1389"/>
      <c r="L8" s="314" t="s">
        <v>177</v>
      </c>
      <c r="M8" s="315" t="s">
        <v>178</v>
      </c>
      <c r="N8" s="316" t="s">
        <v>179</v>
      </c>
      <c r="O8" s="317"/>
      <c r="P8" s="318" t="s">
        <v>177</v>
      </c>
      <c r="Q8" s="319" t="s">
        <v>178</v>
      </c>
      <c r="R8" s="316" t="s">
        <v>179</v>
      </c>
      <c r="S8" s="317"/>
      <c r="T8" s="318" t="s">
        <v>177</v>
      </c>
      <c r="U8" s="319" t="s">
        <v>178</v>
      </c>
      <c r="V8" s="316" t="s">
        <v>179</v>
      </c>
      <c r="W8" s="317"/>
      <c r="X8" s="318" t="s">
        <v>177</v>
      </c>
      <c r="Y8" s="319" t="s">
        <v>178</v>
      </c>
      <c r="Z8" s="316" t="s">
        <v>179</v>
      </c>
      <c r="AA8" s="317"/>
      <c r="AB8" s="318" t="s">
        <v>177</v>
      </c>
      <c r="AC8" s="319" t="s">
        <v>178</v>
      </c>
      <c r="AD8" s="316" t="s">
        <v>179</v>
      </c>
      <c r="AE8" s="317"/>
      <c r="AF8" s="318" t="s">
        <v>177</v>
      </c>
      <c r="AG8" s="319" t="s">
        <v>178</v>
      </c>
      <c r="AH8" s="316" t="s">
        <v>179</v>
      </c>
      <c r="AI8" s="317"/>
      <c r="AJ8" s="318" t="s">
        <v>177</v>
      </c>
      <c r="AK8" s="319" t="s">
        <v>178</v>
      </c>
      <c r="AL8" s="316" t="s">
        <v>179</v>
      </c>
      <c r="AM8" s="317"/>
      <c r="AN8" s="318" t="s">
        <v>177</v>
      </c>
      <c r="AO8" s="319" t="s">
        <v>178</v>
      </c>
      <c r="AP8" s="316" t="s">
        <v>179</v>
      </c>
      <c r="AQ8" s="317"/>
      <c r="AR8" s="318" t="s">
        <v>177</v>
      </c>
      <c r="AS8" s="319" t="s">
        <v>178</v>
      </c>
      <c r="AT8" s="320" t="s">
        <v>179</v>
      </c>
      <c r="AV8" s="311"/>
    </row>
    <row r="9" spans="2:48" ht="18" customHeight="1" x14ac:dyDescent="0.3">
      <c r="B9" s="311"/>
      <c r="D9" s="321">
        <v>24</v>
      </c>
      <c r="E9" s="322"/>
      <c r="F9" s="323" t="s">
        <v>180</v>
      </c>
      <c r="G9" s="324"/>
      <c r="H9" s="325">
        <v>30</v>
      </c>
      <c r="I9" s="322"/>
      <c r="J9" s="326" t="s">
        <v>180</v>
      </c>
      <c r="L9" s="327">
        <v>1</v>
      </c>
      <c r="M9" s="328">
        <v>173.33</v>
      </c>
      <c r="N9" s="329">
        <f t="shared" ref="N9:N18" si="0">L9/M9</f>
        <v>5.7693417181099629E-3</v>
      </c>
      <c r="O9" s="15"/>
      <c r="P9" s="330">
        <v>51</v>
      </c>
      <c r="Q9" s="328">
        <v>173.33</v>
      </c>
      <c r="R9" s="329">
        <f t="shared" ref="R9" si="1">P9/Q9</f>
        <v>0.29423642762360813</v>
      </c>
      <c r="S9" s="15"/>
      <c r="T9" s="330">
        <v>101</v>
      </c>
      <c r="U9" s="328">
        <v>173.33</v>
      </c>
      <c r="V9" s="329">
        <f t="shared" ref="V9:V58" si="2">T9/U9</f>
        <v>0.58270351352910632</v>
      </c>
      <c r="W9" s="15"/>
      <c r="X9" s="330">
        <v>151</v>
      </c>
      <c r="Y9" s="328">
        <v>173.33</v>
      </c>
      <c r="Z9" s="329">
        <f t="shared" ref="Z9:Z58" si="3">X9/Y9</f>
        <v>0.8711705994346044</v>
      </c>
      <c r="AA9" s="15"/>
      <c r="AB9" s="330">
        <v>201</v>
      </c>
      <c r="AC9" s="328">
        <v>173.33</v>
      </c>
      <c r="AD9" s="329">
        <f>AB9/AC9</f>
        <v>1.1596376853401027</v>
      </c>
      <c r="AE9" s="15"/>
      <c r="AF9" s="330">
        <v>251</v>
      </c>
      <c r="AG9" s="328">
        <v>173.33</v>
      </c>
      <c r="AH9" s="329">
        <f>AF9/AG9</f>
        <v>1.4481047712456008</v>
      </c>
      <c r="AI9" s="15"/>
      <c r="AJ9" s="330">
        <v>301</v>
      </c>
      <c r="AK9" s="328">
        <v>173.33</v>
      </c>
      <c r="AL9" s="329">
        <f>AJ9/AK9</f>
        <v>1.7365718571510989</v>
      </c>
      <c r="AM9" s="15"/>
      <c r="AN9" s="330">
        <v>351</v>
      </c>
      <c r="AO9" s="328">
        <v>173.33</v>
      </c>
      <c r="AP9" s="329">
        <f>AN9/AO9</f>
        <v>2.0250389430565972</v>
      </c>
      <c r="AQ9" s="15"/>
      <c r="AR9" s="330">
        <v>401</v>
      </c>
      <c r="AS9" s="328">
        <v>173.33</v>
      </c>
      <c r="AT9" s="331">
        <f>AR9/AS9</f>
        <v>2.3135060289620952</v>
      </c>
      <c r="AV9" s="311"/>
    </row>
    <row r="10" spans="2:48" ht="18.75" x14ac:dyDescent="0.3">
      <c r="B10" s="311"/>
      <c r="D10" s="332">
        <v>9</v>
      </c>
      <c r="E10" s="333"/>
      <c r="F10" s="334" t="s">
        <v>179</v>
      </c>
      <c r="G10" s="324"/>
      <c r="H10" s="335">
        <v>9</v>
      </c>
      <c r="I10" s="333"/>
      <c r="J10" s="336" t="s">
        <v>179</v>
      </c>
      <c r="L10" s="337">
        <v>2</v>
      </c>
      <c r="M10" s="338">
        <v>173.33</v>
      </c>
      <c r="N10" s="339">
        <f t="shared" si="0"/>
        <v>1.1538683436219926E-2</v>
      </c>
      <c r="O10" s="15"/>
      <c r="P10" s="340">
        <v>52</v>
      </c>
      <c r="Q10" s="338">
        <v>173.33</v>
      </c>
      <c r="R10" s="339">
        <f>P10/Q10</f>
        <v>0.30000576934171808</v>
      </c>
      <c r="S10" s="15"/>
      <c r="T10" s="340">
        <v>102</v>
      </c>
      <c r="U10" s="338">
        <v>173.33</v>
      </c>
      <c r="V10" s="339">
        <f t="shared" si="2"/>
        <v>0.58847285524721626</v>
      </c>
      <c r="W10" s="15"/>
      <c r="X10" s="340">
        <v>152</v>
      </c>
      <c r="Y10" s="338">
        <v>173.33</v>
      </c>
      <c r="Z10" s="339">
        <f t="shared" si="3"/>
        <v>0.87693994115271445</v>
      </c>
      <c r="AA10" s="15"/>
      <c r="AB10" s="340">
        <v>202</v>
      </c>
      <c r="AC10" s="338">
        <v>173.33</v>
      </c>
      <c r="AD10" s="339">
        <f t="shared" ref="AD10:AD58" si="4">AB10/AC10</f>
        <v>1.1654070270582126</v>
      </c>
      <c r="AE10" s="15"/>
      <c r="AF10" s="340">
        <v>252</v>
      </c>
      <c r="AG10" s="338">
        <v>173.33</v>
      </c>
      <c r="AH10" s="339">
        <f t="shared" ref="AH10:AH58" si="5">AF10/AG10</f>
        <v>1.4538741129637107</v>
      </c>
      <c r="AI10" s="15"/>
      <c r="AJ10" s="340">
        <v>302</v>
      </c>
      <c r="AK10" s="338">
        <v>173.33</v>
      </c>
      <c r="AL10" s="339">
        <f t="shared" ref="AL10:AL58" si="6">AJ10/AK10</f>
        <v>1.7423411988692088</v>
      </c>
      <c r="AM10" s="15"/>
      <c r="AN10" s="340">
        <v>352</v>
      </c>
      <c r="AO10" s="338">
        <v>173.33</v>
      </c>
      <c r="AP10" s="339">
        <f t="shared" ref="AP10:AP58" si="7">AN10/AO10</f>
        <v>2.0308082847747069</v>
      </c>
      <c r="AQ10" s="15"/>
      <c r="AR10" s="340">
        <v>402</v>
      </c>
      <c r="AS10" s="338">
        <v>173.33</v>
      </c>
      <c r="AT10" s="341">
        <f t="shared" ref="AT10:AT58" si="8">AR10/AS10</f>
        <v>2.3192753706802054</v>
      </c>
      <c r="AV10" s="311"/>
    </row>
    <row r="11" spans="2:48" ht="15" customHeight="1" x14ac:dyDescent="0.3">
      <c r="B11" s="311"/>
      <c r="D11" s="1365" t="s">
        <v>181</v>
      </c>
      <c r="E11" s="1366"/>
      <c r="F11" s="1367"/>
      <c r="G11" s="317"/>
      <c r="H11" s="1368" t="s">
        <v>181</v>
      </c>
      <c r="I11" s="1366"/>
      <c r="J11" s="1369"/>
      <c r="L11" s="342">
        <v>3</v>
      </c>
      <c r="M11" s="343">
        <v>173.33</v>
      </c>
      <c r="N11" s="344">
        <f t="shared" si="0"/>
        <v>1.730802515432989E-2</v>
      </c>
      <c r="O11" s="15"/>
      <c r="P11" s="345">
        <v>53</v>
      </c>
      <c r="Q11" s="343">
        <v>173.33</v>
      </c>
      <c r="R11" s="344">
        <f t="shared" ref="R11:R40" si="9">P11/Q11</f>
        <v>0.30577511105982808</v>
      </c>
      <c r="S11" s="15"/>
      <c r="T11" s="345">
        <v>103</v>
      </c>
      <c r="U11" s="343">
        <v>173.33</v>
      </c>
      <c r="V11" s="344">
        <f t="shared" si="2"/>
        <v>0.59424219696532621</v>
      </c>
      <c r="W11" s="15"/>
      <c r="X11" s="345">
        <v>153</v>
      </c>
      <c r="Y11" s="343">
        <v>173.33</v>
      </c>
      <c r="Z11" s="344">
        <f t="shared" si="3"/>
        <v>0.8827092828708244</v>
      </c>
      <c r="AA11" s="15"/>
      <c r="AB11" s="345">
        <v>203</v>
      </c>
      <c r="AC11" s="343">
        <v>173.33</v>
      </c>
      <c r="AD11" s="344">
        <f t="shared" si="4"/>
        <v>1.1711763687763226</v>
      </c>
      <c r="AE11" s="15"/>
      <c r="AF11" s="345">
        <v>253</v>
      </c>
      <c r="AG11" s="343">
        <v>173.33</v>
      </c>
      <c r="AH11" s="344">
        <f t="shared" si="5"/>
        <v>1.4596434546818207</v>
      </c>
      <c r="AI11" s="15"/>
      <c r="AJ11" s="345">
        <v>303</v>
      </c>
      <c r="AK11" s="343">
        <v>173.33</v>
      </c>
      <c r="AL11" s="344">
        <f t="shared" si="6"/>
        <v>1.748110540587319</v>
      </c>
      <c r="AM11" s="15"/>
      <c r="AN11" s="345">
        <v>353</v>
      </c>
      <c r="AO11" s="343">
        <v>173.33</v>
      </c>
      <c r="AP11" s="344">
        <f t="shared" si="7"/>
        <v>2.036577626492817</v>
      </c>
      <c r="AQ11" s="15"/>
      <c r="AR11" s="345">
        <v>403</v>
      </c>
      <c r="AS11" s="343">
        <v>173.33</v>
      </c>
      <c r="AT11" s="346">
        <f t="shared" si="8"/>
        <v>2.3250447123983151</v>
      </c>
      <c r="AV11" s="311"/>
    </row>
    <row r="12" spans="2:48" ht="17.25" x14ac:dyDescent="0.3">
      <c r="B12" s="311"/>
      <c r="D12" s="347" t="s">
        <v>180</v>
      </c>
      <c r="E12" s="348" t="s">
        <v>178</v>
      </c>
      <c r="F12" s="349" t="s">
        <v>179</v>
      </c>
      <c r="G12" s="317"/>
      <c r="H12" s="350" t="s">
        <v>180</v>
      </c>
      <c r="I12" s="348" t="s">
        <v>178</v>
      </c>
      <c r="J12" s="351" t="s">
        <v>179</v>
      </c>
      <c r="L12" s="337">
        <v>4</v>
      </c>
      <c r="M12" s="338">
        <v>173.33</v>
      </c>
      <c r="N12" s="339">
        <f t="shared" si="0"/>
        <v>2.3077366872439851E-2</v>
      </c>
      <c r="O12" s="15"/>
      <c r="P12" s="340">
        <v>54</v>
      </c>
      <c r="Q12" s="338">
        <v>173.33</v>
      </c>
      <c r="R12" s="339">
        <f t="shared" si="9"/>
        <v>0.31154445277793802</v>
      </c>
      <c r="S12" s="15"/>
      <c r="T12" s="340">
        <v>104</v>
      </c>
      <c r="U12" s="338">
        <v>173.33</v>
      </c>
      <c r="V12" s="339">
        <f t="shared" si="2"/>
        <v>0.60001153868343615</v>
      </c>
      <c r="W12" s="15"/>
      <c r="X12" s="340">
        <v>154</v>
      </c>
      <c r="Y12" s="338">
        <v>173.33</v>
      </c>
      <c r="Z12" s="339">
        <f t="shared" si="3"/>
        <v>0.88847862458893434</v>
      </c>
      <c r="AA12" s="15"/>
      <c r="AB12" s="340">
        <v>204</v>
      </c>
      <c r="AC12" s="338">
        <v>173.33</v>
      </c>
      <c r="AD12" s="339">
        <f t="shared" si="4"/>
        <v>1.1769457104944325</v>
      </c>
      <c r="AE12" s="15"/>
      <c r="AF12" s="340">
        <v>254</v>
      </c>
      <c r="AG12" s="338">
        <v>173.33</v>
      </c>
      <c r="AH12" s="339">
        <f t="shared" si="5"/>
        <v>1.4654127963999306</v>
      </c>
      <c r="AI12" s="15"/>
      <c r="AJ12" s="340">
        <v>304</v>
      </c>
      <c r="AK12" s="338">
        <v>173.33</v>
      </c>
      <c r="AL12" s="339">
        <f t="shared" si="6"/>
        <v>1.7538798823054289</v>
      </c>
      <c r="AM12" s="15"/>
      <c r="AN12" s="340">
        <v>354</v>
      </c>
      <c r="AO12" s="338">
        <v>173.33</v>
      </c>
      <c r="AP12" s="339">
        <f t="shared" si="7"/>
        <v>2.0423469682109272</v>
      </c>
      <c r="AQ12" s="15"/>
      <c r="AR12" s="340">
        <v>404</v>
      </c>
      <c r="AS12" s="338">
        <v>173.33</v>
      </c>
      <c r="AT12" s="341">
        <f t="shared" si="8"/>
        <v>2.3308140541164253</v>
      </c>
      <c r="AV12" s="311"/>
    </row>
    <row r="13" spans="2:48" ht="14.45" customHeight="1" x14ac:dyDescent="0.25">
      <c r="B13" s="311"/>
      <c r="D13" s="352">
        <v>1</v>
      </c>
      <c r="E13" s="328">
        <v>0.375</v>
      </c>
      <c r="F13" s="329">
        <f>D13*E13</f>
        <v>0.375</v>
      </c>
      <c r="G13" s="15"/>
      <c r="H13" s="353">
        <v>1</v>
      </c>
      <c r="I13" s="328">
        <v>0.3</v>
      </c>
      <c r="J13" s="331">
        <f>H13*I13</f>
        <v>0.3</v>
      </c>
      <c r="L13" s="342">
        <v>5</v>
      </c>
      <c r="M13" s="343">
        <v>173.33</v>
      </c>
      <c r="N13" s="344">
        <f t="shared" si="0"/>
        <v>2.8846708590549816E-2</v>
      </c>
      <c r="O13" s="15"/>
      <c r="P13" s="345">
        <v>55</v>
      </c>
      <c r="Q13" s="343">
        <v>173.33</v>
      </c>
      <c r="R13" s="344">
        <f t="shared" si="9"/>
        <v>0.31731379449604796</v>
      </c>
      <c r="S13" s="15"/>
      <c r="T13" s="345">
        <v>105</v>
      </c>
      <c r="U13" s="343">
        <v>173.33</v>
      </c>
      <c r="V13" s="344">
        <f t="shared" si="2"/>
        <v>0.6057808804015461</v>
      </c>
      <c r="W13" s="15"/>
      <c r="X13" s="345">
        <v>155</v>
      </c>
      <c r="Y13" s="343">
        <v>173.33</v>
      </c>
      <c r="Z13" s="344">
        <f t="shared" si="3"/>
        <v>0.89424796630704428</v>
      </c>
      <c r="AA13" s="15"/>
      <c r="AB13" s="345">
        <v>205</v>
      </c>
      <c r="AC13" s="343">
        <v>173.33</v>
      </c>
      <c r="AD13" s="344">
        <f t="shared" si="4"/>
        <v>1.1827150522125425</v>
      </c>
      <c r="AE13" s="15"/>
      <c r="AF13" s="345">
        <v>255</v>
      </c>
      <c r="AG13" s="343">
        <v>173.33</v>
      </c>
      <c r="AH13" s="344">
        <f t="shared" si="5"/>
        <v>1.4711821381180405</v>
      </c>
      <c r="AI13" s="15"/>
      <c r="AJ13" s="345">
        <v>305</v>
      </c>
      <c r="AK13" s="343">
        <v>173.33</v>
      </c>
      <c r="AL13" s="344">
        <f t="shared" si="6"/>
        <v>1.7596492240235388</v>
      </c>
      <c r="AM13" s="15"/>
      <c r="AN13" s="345">
        <v>355</v>
      </c>
      <c r="AO13" s="343">
        <v>173.33</v>
      </c>
      <c r="AP13" s="344">
        <f t="shared" si="7"/>
        <v>2.0481163099290369</v>
      </c>
      <c r="AQ13" s="15"/>
      <c r="AR13" s="345">
        <v>405</v>
      </c>
      <c r="AS13" s="343">
        <v>173.33</v>
      </c>
      <c r="AT13" s="346">
        <f t="shared" si="8"/>
        <v>2.336583395834535</v>
      </c>
      <c r="AU13" s="354"/>
      <c r="AV13" s="311"/>
    </row>
    <row r="14" spans="2:48" ht="14.45" customHeight="1" x14ac:dyDescent="0.25">
      <c r="B14" s="311"/>
      <c r="D14" s="355">
        <v>2</v>
      </c>
      <c r="E14" s="338">
        <v>0.375</v>
      </c>
      <c r="F14" s="339">
        <f t="shared" ref="F14:F36" si="10">D14*E14</f>
        <v>0.75</v>
      </c>
      <c r="G14" s="15"/>
      <c r="H14" s="356">
        <v>2</v>
      </c>
      <c r="I14" s="338">
        <v>0.3</v>
      </c>
      <c r="J14" s="341">
        <f t="shared" ref="J14:J42" si="11">H14*I14</f>
        <v>0.6</v>
      </c>
      <c r="L14" s="337">
        <v>6</v>
      </c>
      <c r="M14" s="338">
        <v>173.33</v>
      </c>
      <c r="N14" s="339">
        <f t="shared" si="0"/>
        <v>3.4616050308659781E-2</v>
      </c>
      <c r="O14" s="15"/>
      <c r="P14" s="340">
        <v>56</v>
      </c>
      <c r="Q14" s="338">
        <v>173.33</v>
      </c>
      <c r="R14" s="339">
        <f t="shared" si="9"/>
        <v>0.32308313621415796</v>
      </c>
      <c r="S14" s="15"/>
      <c r="T14" s="340">
        <v>106</v>
      </c>
      <c r="U14" s="338">
        <v>173.33</v>
      </c>
      <c r="V14" s="339">
        <f t="shared" si="2"/>
        <v>0.61155022211965615</v>
      </c>
      <c r="W14" s="15"/>
      <c r="X14" s="340">
        <v>156</v>
      </c>
      <c r="Y14" s="338">
        <v>173.33</v>
      </c>
      <c r="Z14" s="339">
        <f t="shared" si="3"/>
        <v>0.90001730802515423</v>
      </c>
      <c r="AA14" s="15"/>
      <c r="AB14" s="340">
        <v>206</v>
      </c>
      <c r="AC14" s="338">
        <v>173.33</v>
      </c>
      <c r="AD14" s="339">
        <f t="shared" si="4"/>
        <v>1.1884843939306524</v>
      </c>
      <c r="AE14" s="15"/>
      <c r="AF14" s="340">
        <v>256</v>
      </c>
      <c r="AG14" s="338">
        <v>173.33</v>
      </c>
      <c r="AH14" s="339">
        <f t="shared" si="5"/>
        <v>1.4769514798361505</v>
      </c>
      <c r="AI14" s="15"/>
      <c r="AJ14" s="340">
        <v>306</v>
      </c>
      <c r="AK14" s="338">
        <v>173.33</v>
      </c>
      <c r="AL14" s="339">
        <f t="shared" si="6"/>
        <v>1.7654185657416488</v>
      </c>
      <c r="AM14" s="15"/>
      <c r="AN14" s="340">
        <v>356</v>
      </c>
      <c r="AO14" s="338">
        <v>173.33</v>
      </c>
      <c r="AP14" s="339">
        <f t="shared" si="7"/>
        <v>2.0538856516471471</v>
      </c>
      <c r="AQ14" s="15"/>
      <c r="AR14" s="340">
        <v>406</v>
      </c>
      <c r="AS14" s="338">
        <v>173.33</v>
      </c>
      <c r="AT14" s="341">
        <f t="shared" si="8"/>
        <v>2.3423527375526452</v>
      </c>
      <c r="AU14" s="354"/>
      <c r="AV14" s="311"/>
    </row>
    <row r="15" spans="2:48" ht="14.45" customHeight="1" x14ac:dyDescent="0.25">
      <c r="B15" s="311"/>
      <c r="D15" s="376">
        <v>3</v>
      </c>
      <c r="E15" s="377">
        <v>0.375</v>
      </c>
      <c r="F15" s="378">
        <f t="shared" si="10"/>
        <v>1.125</v>
      </c>
      <c r="G15" s="15"/>
      <c r="H15" s="379">
        <v>3</v>
      </c>
      <c r="I15" s="377">
        <v>0.3</v>
      </c>
      <c r="J15" s="380">
        <f t="shared" si="11"/>
        <v>0.89999999999999991</v>
      </c>
      <c r="L15" s="342">
        <v>7</v>
      </c>
      <c r="M15" s="343">
        <v>173.33</v>
      </c>
      <c r="N15" s="344">
        <f t="shared" si="0"/>
        <v>4.0385392026769745E-2</v>
      </c>
      <c r="O15" s="15"/>
      <c r="P15" s="345">
        <v>57</v>
      </c>
      <c r="Q15" s="343">
        <v>173.33</v>
      </c>
      <c r="R15" s="344">
        <f t="shared" si="9"/>
        <v>0.32885247793226791</v>
      </c>
      <c r="S15" s="15"/>
      <c r="T15" s="345">
        <v>107</v>
      </c>
      <c r="U15" s="343">
        <v>173.33</v>
      </c>
      <c r="V15" s="344">
        <f t="shared" si="2"/>
        <v>0.61731956383776609</v>
      </c>
      <c r="W15" s="15"/>
      <c r="X15" s="345">
        <v>157</v>
      </c>
      <c r="Y15" s="343">
        <v>173.33</v>
      </c>
      <c r="Z15" s="344">
        <f t="shared" si="3"/>
        <v>0.90578664974326428</v>
      </c>
      <c r="AA15" s="15"/>
      <c r="AB15" s="345">
        <v>207</v>
      </c>
      <c r="AC15" s="343">
        <v>173.33</v>
      </c>
      <c r="AD15" s="344">
        <f t="shared" si="4"/>
        <v>1.1942537356487624</v>
      </c>
      <c r="AE15" s="15"/>
      <c r="AF15" s="345">
        <v>257</v>
      </c>
      <c r="AG15" s="343">
        <v>173.33</v>
      </c>
      <c r="AH15" s="344">
        <f t="shared" si="5"/>
        <v>1.4827208215542607</v>
      </c>
      <c r="AI15" s="15"/>
      <c r="AJ15" s="345">
        <v>307</v>
      </c>
      <c r="AK15" s="343">
        <v>173.33</v>
      </c>
      <c r="AL15" s="344">
        <f t="shared" si="6"/>
        <v>1.7711879074597587</v>
      </c>
      <c r="AM15" s="15"/>
      <c r="AN15" s="345">
        <v>357</v>
      </c>
      <c r="AO15" s="343">
        <v>173.33</v>
      </c>
      <c r="AP15" s="344">
        <f t="shared" si="7"/>
        <v>2.0596549933652568</v>
      </c>
      <c r="AQ15" s="15"/>
      <c r="AR15" s="345">
        <v>407</v>
      </c>
      <c r="AS15" s="343">
        <v>173.33</v>
      </c>
      <c r="AT15" s="346">
        <f t="shared" si="8"/>
        <v>2.3481220792707549</v>
      </c>
      <c r="AU15" s="354"/>
      <c r="AV15" s="311"/>
    </row>
    <row r="16" spans="2:48" ht="14.45" customHeight="1" x14ac:dyDescent="0.25">
      <c r="B16" s="311"/>
      <c r="D16" s="355">
        <v>4</v>
      </c>
      <c r="E16" s="338">
        <v>0.375</v>
      </c>
      <c r="F16" s="339">
        <f t="shared" si="10"/>
        <v>1.5</v>
      </c>
      <c r="G16" s="15"/>
      <c r="H16" s="356">
        <v>4</v>
      </c>
      <c r="I16" s="338">
        <v>0.3</v>
      </c>
      <c r="J16" s="341">
        <f t="shared" si="11"/>
        <v>1.2</v>
      </c>
      <c r="L16" s="337">
        <v>8</v>
      </c>
      <c r="M16" s="338">
        <v>173.33</v>
      </c>
      <c r="N16" s="339">
        <f t="shared" si="0"/>
        <v>4.6154733744879703E-2</v>
      </c>
      <c r="O16" s="15"/>
      <c r="P16" s="340">
        <v>58</v>
      </c>
      <c r="Q16" s="338">
        <v>173.33</v>
      </c>
      <c r="R16" s="339">
        <f t="shared" si="9"/>
        <v>0.33462181965037785</v>
      </c>
      <c r="S16" s="15"/>
      <c r="T16" s="340">
        <v>108</v>
      </c>
      <c r="U16" s="338">
        <v>173.33</v>
      </c>
      <c r="V16" s="339">
        <f t="shared" si="2"/>
        <v>0.62308890555587604</v>
      </c>
      <c r="W16" s="15"/>
      <c r="X16" s="340">
        <v>158</v>
      </c>
      <c r="Y16" s="338">
        <v>173.33</v>
      </c>
      <c r="Z16" s="339">
        <f t="shared" si="3"/>
        <v>0.91155599146137423</v>
      </c>
      <c r="AA16" s="15"/>
      <c r="AB16" s="340">
        <v>208</v>
      </c>
      <c r="AC16" s="338">
        <v>173.33</v>
      </c>
      <c r="AD16" s="339">
        <f t="shared" si="4"/>
        <v>1.2000230773668723</v>
      </c>
      <c r="AE16" s="15"/>
      <c r="AF16" s="340">
        <v>258</v>
      </c>
      <c r="AG16" s="338">
        <v>173.33</v>
      </c>
      <c r="AH16" s="339">
        <f t="shared" si="5"/>
        <v>1.4884901632723706</v>
      </c>
      <c r="AI16" s="15"/>
      <c r="AJ16" s="340">
        <v>308</v>
      </c>
      <c r="AK16" s="338">
        <v>173.33</v>
      </c>
      <c r="AL16" s="339">
        <f t="shared" si="6"/>
        <v>1.7769572491778687</v>
      </c>
      <c r="AM16" s="15"/>
      <c r="AN16" s="340">
        <v>358</v>
      </c>
      <c r="AO16" s="338">
        <v>173.33</v>
      </c>
      <c r="AP16" s="339">
        <f t="shared" si="7"/>
        <v>2.065424335083367</v>
      </c>
      <c r="AQ16" s="15"/>
      <c r="AR16" s="340">
        <v>408</v>
      </c>
      <c r="AS16" s="338">
        <v>173.33</v>
      </c>
      <c r="AT16" s="341">
        <f t="shared" si="8"/>
        <v>2.3538914209888651</v>
      </c>
      <c r="AU16" s="354"/>
      <c r="AV16" s="311"/>
    </row>
    <row r="17" spans="2:48" ht="14.45" customHeight="1" x14ac:dyDescent="0.25">
      <c r="B17" s="311"/>
      <c r="D17" s="357">
        <v>5</v>
      </c>
      <c r="E17" s="343">
        <v>0.375</v>
      </c>
      <c r="F17" s="344">
        <f t="shared" si="10"/>
        <v>1.875</v>
      </c>
      <c r="G17" s="15"/>
      <c r="H17" s="358">
        <v>5</v>
      </c>
      <c r="I17" s="343">
        <v>0.3</v>
      </c>
      <c r="J17" s="346">
        <f t="shared" si="11"/>
        <v>1.5</v>
      </c>
      <c r="L17" s="342">
        <v>9</v>
      </c>
      <c r="M17" s="343">
        <v>173.33</v>
      </c>
      <c r="N17" s="344">
        <f t="shared" si="0"/>
        <v>5.1924075462989668E-2</v>
      </c>
      <c r="O17" s="15"/>
      <c r="P17" s="345">
        <v>59</v>
      </c>
      <c r="Q17" s="343">
        <v>173.33</v>
      </c>
      <c r="R17" s="344">
        <f t="shared" si="9"/>
        <v>0.34039116136848785</v>
      </c>
      <c r="S17" s="15"/>
      <c r="T17" s="345">
        <v>109</v>
      </c>
      <c r="U17" s="343">
        <v>173.33</v>
      </c>
      <c r="V17" s="344">
        <f t="shared" si="2"/>
        <v>0.62885824727398598</v>
      </c>
      <c r="W17" s="15"/>
      <c r="X17" s="345">
        <v>159</v>
      </c>
      <c r="Y17" s="343">
        <v>173.33</v>
      </c>
      <c r="Z17" s="344">
        <f t="shared" si="3"/>
        <v>0.91732533317948417</v>
      </c>
      <c r="AA17" s="15"/>
      <c r="AB17" s="345">
        <v>209</v>
      </c>
      <c r="AC17" s="343">
        <v>173.33</v>
      </c>
      <c r="AD17" s="344">
        <f t="shared" si="4"/>
        <v>1.2057924190849822</v>
      </c>
      <c r="AE17" s="15"/>
      <c r="AF17" s="345">
        <v>259</v>
      </c>
      <c r="AG17" s="343">
        <v>173.33</v>
      </c>
      <c r="AH17" s="344">
        <f t="shared" si="5"/>
        <v>1.4942595049904805</v>
      </c>
      <c r="AI17" s="15"/>
      <c r="AJ17" s="345">
        <v>309</v>
      </c>
      <c r="AK17" s="343">
        <v>173.33</v>
      </c>
      <c r="AL17" s="344">
        <f t="shared" si="6"/>
        <v>1.7827265908959786</v>
      </c>
      <c r="AM17" s="15"/>
      <c r="AN17" s="345">
        <v>359</v>
      </c>
      <c r="AO17" s="343">
        <v>173.33</v>
      </c>
      <c r="AP17" s="344">
        <f t="shared" si="7"/>
        <v>2.0711936768014767</v>
      </c>
      <c r="AQ17" s="15"/>
      <c r="AR17" s="345">
        <v>409</v>
      </c>
      <c r="AS17" s="343">
        <v>173.33</v>
      </c>
      <c r="AT17" s="346">
        <f t="shared" si="8"/>
        <v>2.3596607627069748</v>
      </c>
      <c r="AU17" s="354"/>
      <c r="AV17" s="311"/>
    </row>
    <row r="18" spans="2:48" ht="14.45" customHeight="1" x14ac:dyDescent="0.25">
      <c r="B18" s="311"/>
      <c r="D18" s="373">
        <v>6</v>
      </c>
      <c r="E18" s="374">
        <v>0.375</v>
      </c>
      <c r="F18" s="375">
        <f t="shared" si="10"/>
        <v>2.25</v>
      </c>
      <c r="G18" s="15"/>
      <c r="H18" s="381">
        <v>6</v>
      </c>
      <c r="I18" s="374">
        <v>0.3</v>
      </c>
      <c r="J18" s="382">
        <f t="shared" si="11"/>
        <v>1.7999999999999998</v>
      </c>
      <c r="L18" s="337">
        <v>10</v>
      </c>
      <c r="M18" s="338">
        <v>173.33</v>
      </c>
      <c r="N18" s="339">
        <f t="shared" si="0"/>
        <v>5.7693417181099632E-2</v>
      </c>
      <c r="O18" s="15"/>
      <c r="P18" s="340">
        <v>60</v>
      </c>
      <c r="Q18" s="338">
        <v>173.33</v>
      </c>
      <c r="R18" s="339">
        <f t="shared" si="9"/>
        <v>0.34616050308659779</v>
      </c>
      <c r="S18" s="15"/>
      <c r="T18" s="340">
        <v>110</v>
      </c>
      <c r="U18" s="338">
        <v>173.33</v>
      </c>
      <c r="V18" s="339">
        <f t="shared" si="2"/>
        <v>0.63462758899209593</v>
      </c>
      <c r="W18" s="15"/>
      <c r="X18" s="340">
        <v>160</v>
      </c>
      <c r="Y18" s="338">
        <v>173.33</v>
      </c>
      <c r="Z18" s="339">
        <f t="shared" si="3"/>
        <v>0.92309467489759411</v>
      </c>
      <c r="AA18" s="15"/>
      <c r="AB18" s="340">
        <v>210</v>
      </c>
      <c r="AC18" s="338">
        <v>173.33</v>
      </c>
      <c r="AD18" s="339">
        <f t="shared" si="4"/>
        <v>1.2115617608030922</v>
      </c>
      <c r="AE18" s="15"/>
      <c r="AF18" s="340">
        <v>260</v>
      </c>
      <c r="AG18" s="338">
        <v>173.33</v>
      </c>
      <c r="AH18" s="339">
        <f t="shared" si="5"/>
        <v>1.5000288467085905</v>
      </c>
      <c r="AI18" s="15"/>
      <c r="AJ18" s="340">
        <v>310</v>
      </c>
      <c r="AK18" s="338">
        <v>173.33</v>
      </c>
      <c r="AL18" s="339">
        <f t="shared" si="6"/>
        <v>1.7884959326140886</v>
      </c>
      <c r="AM18" s="15"/>
      <c r="AN18" s="340">
        <v>360</v>
      </c>
      <c r="AO18" s="338">
        <v>173.33</v>
      </c>
      <c r="AP18" s="339">
        <f t="shared" si="7"/>
        <v>2.0769630185195869</v>
      </c>
      <c r="AQ18" s="15"/>
      <c r="AR18" s="340">
        <v>410</v>
      </c>
      <c r="AS18" s="338">
        <v>173.33</v>
      </c>
      <c r="AT18" s="341">
        <f t="shared" si="8"/>
        <v>2.3654301044250849</v>
      </c>
      <c r="AU18" s="354"/>
      <c r="AV18" s="311"/>
    </row>
    <row r="19" spans="2:48" ht="14.45" customHeight="1" x14ac:dyDescent="0.25">
      <c r="B19" s="311"/>
      <c r="D19" s="357">
        <v>7</v>
      </c>
      <c r="E19" s="343">
        <v>0.375</v>
      </c>
      <c r="F19" s="344">
        <f t="shared" si="10"/>
        <v>2.625</v>
      </c>
      <c r="G19" s="15"/>
      <c r="H19" s="358">
        <v>7</v>
      </c>
      <c r="I19" s="343">
        <v>0.3</v>
      </c>
      <c r="J19" s="346">
        <f t="shared" si="11"/>
        <v>2.1</v>
      </c>
      <c r="L19" s="342">
        <v>11</v>
      </c>
      <c r="M19" s="343">
        <v>173.33</v>
      </c>
      <c r="N19" s="344">
        <f>L19/M19</f>
        <v>6.346275889920959E-2</v>
      </c>
      <c r="O19" s="15"/>
      <c r="P19" s="345">
        <v>61</v>
      </c>
      <c r="Q19" s="343">
        <v>173.33</v>
      </c>
      <c r="R19" s="344">
        <f t="shared" si="9"/>
        <v>0.35192984480470774</v>
      </c>
      <c r="S19" s="15"/>
      <c r="T19" s="345">
        <v>111</v>
      </c>
      <c r="U19" s="343">
        <v>173.33</v>
      </c>
      <c r="V19" s="344">
        <f t="shared" si="2"/>
        <v>0.64039693071020587</v>
      </c>
      <c r="W19" s="15"/>
      <c r="X19" s="345">
        <v>161</v>
      </c>
      <c r="Y19" s="343">
        <v>173.33</v>
      </c>
      <c r="Z19" s="344">
        <f t="shared" si="3"/>
        <v>0.92886401661570406</v>
      </c>
      <c r="AA19" s="15"/>
      <c r="AB19" s="345">
        <v>211</v>
      </c>
      <c r="AC19" s="343">
        <v>173.33</v>
      </c>
      <c r="AD19" s="344">
        <f t="shared" si="4"/>
        <v>1.2173311025212021</v>
      </c>
      <c r="AE19" s="15"/>
      <c r="AF19" s="345">
        <v>261</v>
      </c>
      <c r="AG19" s="343">
        <v>173.33</v>
      </c>
      <c r="AH19" s="344">
        <f t="shared" si="5"/>
        <v>1.5057981884267004</v>
      </c>
      <c r="AI19" s="15"/>
      <c r="AJ19" s="345">
        <v>311</v>
      </c>
      <c r="AK19" s="343">
        <v>173.33</v>
      </c>
      <c r="AL19" s="344">
        <f t="shared" si="6"/>
        <v>1.7942652743321985</v>
      </c>
      <c r="AM19" s="15"/>
      <c r="AN19" s="345">
        <v>361</v>
      </c>
      <c r="AO19" s="343">
        <v>173.33</v>
      </c>
      <c r="AP19" s="344">
        <f t="shared" si="7"/>
        <v>2.0827323602376966</v>
      </c>
      <c r="AQ19" s="15"/>
      <c r="AR19" s="345">
        <v>411</v>
      </c>
      <c r="AS19" s="343">
        <v>173.33</v>
      </c>
      <c r="AT19" s="346">
        <f t="shared" si="8"/>
        <v>2.3711994461431951</v>
      </c>
      <c r="AU19" s="354"/>
      <c r="AV19" s="311"/>
    </row>
    <row r="20" spans="2:48" ht="14.45" customHeight="1" x14ac:dyDescent="0.25">
      <c r="B20" s="311"/>
      <c r="D20" s="355">
        <v>8</v>
      </c>
      <c r="E20" s="338">
        <v>0.375</v>
      </c>
      <c r="F20" s="339">
        <f t="shared" si="10"/>
        <v>3</v>
      </c>
      <c r="G20" s="15"/>
      <c r="H20" s="356">
        <v>8</v>
      </c>
      <c r="I20" s="338">
        <v>0.3</v>
      </c>
      <c r="J20" s="341">
        <f t="shared" si="11"/>
        <v>2.4</v>
      </c>
      <c r="L20" s="337">
        <v>12</v>
      </c>
      <c r="M20" s="338">
        <v>173.33</v>
      </c>
      <c r="N20" s="339">
        <f t="shared" ref="N20:N58" si="12">L20/M20</f>
        <v>6.9232100617319561E-2</v>
      </c>
      <c r="O20" s="15"/>
      <c r="P20" s="340">
        <v>62</v>
      </c>
      <c r="Q20" s="338">
        <v>173.33</v>
      </c>
      <c r="R20" s="339">
        <f t="shared" si="9"/>
        <v>0.35769918652281774</v>
      </c>
      <c r="S20" s="15"/>
      <c r="T20" s="340">
        <v>112</v>
      </c>
      <c r="U20" s="338">
        <v>173.33</v>
      </c>
      <c r="V20" s="339">
        <f t="shared" si="2"/>
        <v>0.64616627242831592</v>
      </c>
      <c r="W20" s="15"/>
      <c r="X20" s="340">
        <v>162</v>
      </c>
      <c r="Y20" s="338">
        <v>173.33</v>
      </c>
      <c r="Z20" s="339">
        <f t="shared" si="3"/>
        <v>0.934633358333814</v>
      </c>
      <c r="AA20" s="15"/>
      <c r="AB20" s="340">
        <v>212</v>
      </c>
      <c r="AC20" s="338">
        <v>173.33</v>
      </c>
      <c r="AD20" s="339">
        <f t="shared" si="4"/>
        <v>1.2231004442393123</v>
      </c>
      <c r="AE20" s="15"/>
      <c r="AF20" s="340">
        <v>262</v>
      </c>
      <c r="AG20" s="338">
        <v>173.33</v>
      </c>
      <c r="AH20" s="339">
        <f t="shared" si="5"/>
        <v>1.5115675301448104</v>
      </c>
      <c r="AI20" s="15"/>
      <c r="AJ20" s="340">
        <v>312</v>
      </c>
      <c r="AK20" s="338">
        <v>173.33</v>
      </c>
      <c r="AL20" s="339">
        <f t="shared" si="6"/>
        <v>1.8000346160503085</v>
      </c>
      <c r="AM20" s="15"/>
      <c r="AN20" s="340">
        <v>362</v>
      </c>
      <c r="AO20" s="338">
        <v>173.33</v>
      </c>
      <c r="AP20" s="339">
        <f t="shared" si="7"/>
        <v>2.0885017019558068</v>
      </c>
      <c r="AQ20" s="15"/>
      <c r="AR20" s="340">
        <v>412</v>
      </c>
      <c r="AS20" s="338">
        <v>173.33</v>
      </c>
      <c r="AT20" s="341">
        <f t="shared" si="8"/>
        <v>2.3769687878613048</v>
      </c>
      <c r="AU20" s="354"/>
      <c r="AV20" s="311"/>
    </row>
    <row r="21" spans="2:48" ht="14.45" customHeight="1" x14ac:dyDescent="0.25">
      <c r="B21" s="311"/>
      <c r="D21" s="376">
        <v>9</v>
      </c>
      <c r="E21" s="377">
        <v>0.375</v>
      </c>
      <c r="F21" s="378">
        <f t="shared" si="10"/>
        <v>3.375</v>
      </c>
      <c r="G21" s="15"/>
      <c r="H21" s="379">
        <v>9</v>
      </c>
      <c r="I21" s="377">
        <v>0.3</v>
      </c>
      <c r="J21" s="380">
        <f t="shared" si="11"/>
        <v>2.6999999999999997</v>
      </c>
      <c r="L21" s="342">
        <v>13</v>
      </c>
      <c r="M21" s="343">
        <v>173.33</v>
      </c>
      <c r="N21" s="344">
        <f t="shared" si="12"/>
        <v>7.5001442335429519E-2</v>
      </c>
      <c r="O21" s="15"/>
      <c r="P21" s="345">
        <v>63</v>
      </c>
      <c r="Q21" s="343">
        <v>173.33</v>
      </c>
      <c r="R21" s="344">
        <f t="shared" si="9"/>
        <v>0.36346852824092768</v>
      </c>
      <c r="S21" s="15"/>
      <c r="T21" s="345">
        <v>113</v>
      </c>
      <c r="U21" s="343">
        <v>173.33</v>
      </c>
      <c r="V21" s="344">
        <f t="shared" si="2"/>
        <v>0.65193561414642587</v>
      </c>
      <c r="W21" s="15"/>
      <c r="X21" s="345">
        <v>163</v>
      </c>
      <c r="Y21" s="343">
        <v>173.33</v>
      </c>
      <c r="Z21" s="344">
        <f t="shared" si="3"/>
        <v>0.94040270005192406</v>
      </c>
      <c r="AA21" s="15"/>
      <c r="AB21" s="345">
        <v>213</v>
      </c>
      <c r="AC21" s="343">
        <v>173.33</v>
      </c>
      <c r="AD21" s="344">
        <f t="shared" si="4"/>
        <v>1.2288697859574222</v>
      </c>
      <c r="AE21" s="15"/>
      <c r="AF21" s="345">
        <v>263</v>
      </c>
      <c r="AG21" s="343">
        <v>173.33</v>
      </c>
      <c r="AH21" s="344">
        <f t="shared" si="5"/>
        <v>1.5173368718629203</v>
      </c>
      <c r="AI21" s="15"/>
      <c r="AJ21" s="345">
        <v>313</v>
      </c>
      <c r="AK21" s="343">
        <v>173.33</v>
      </c>
      <c r="AL21" s="344">
        <f t="shared" si="6"/>
        <v>1.8058039577684184</v>
      </c>
      <c r="AM21" s="15"/>
      <c r="AN21" s="345">
        <v>363</v>
      </c>
      <c r="AO21" s="343">
        <v>173.33</v>
      </c>
      <c r="AP21" s="344">
        <f t="shared" si="7"/>
        <v>2.0942710436739165</v>
      </c>
      <c r="AQ21" s="15"/>
      <c r="AR21" s="345">
        <v>413</v>
      </c>
      <c r="AS21" s="343">
        <v>173.33</v>
      </c>
      <c r="AT21" s="346">
        <f t="shared" si="8"/>
        <v>2.382738129579415</v>
      </c>
      <c r="AU21" s="354"/>
      <c r="AV21" s="311"/>
    </row>
    <row r="22" spans="2:48" ht="14.45" customHeight="1" x14ac:dyDescent="0.25">
      <c r="B22" s="311"/>
      <c r="D22" s="355">
        <v>10</v>
      </c>
      <c r="E22" s="338">
        <v>0.375</v>
      </c>
      <c r="F22" s="339">
        <f t="shared" si="10"/>
        <v>3.75</v>
      </c>
      <c r="G22" s="15"/>
      <c r="H22" s="356">
        <v>10</v>
      </c>
      <c r="I22" s="338">
        <v>0.3</v>
      </c>
      <c r="J22" s="341">
        <f t="shared" si="11"/>
        <v>3</v>
      </c>
      <c r="L22" s="337">
        <v>14</v>
      </c>
      <c r="M22" s="338">
        <v>173.33</v>
      </c>
      <c r="N22" s="339">
        <f t="shared" si="12"/>
        <v>8.0770784053539491E-2</v>
      </c>
      <c r="O22" s="15"/>
      <c r="P22" s="340">
        <v>64</v>
      </c>
      <c r="Q22" s="338">
        <v>173.33</v>
      </c>
      <c r="R22" s="339">
        <f t="shared" si="9"/>
        <v>0.36923786995903762</v>
      </c>
      <c r="S22" s="15"/>
      <c r="T22" s="340">
        <v>114</v>
      </c>
      <c r="U22" s="338">
        <v>173.33</v>
      </c>
      <c r="V22" s="339">
        <f t="shared" si="2"/>
        <v>0.65770495586453581</v>
      </c>
      <c r="W22" s="15"/>
      <c r="X22" s="340">
        <v>164</v>
      </c>
      <c r="Y22" s="338">
        <v>173.33</v>
      </c>
      <c r="Z22" s="339">
        <f t="shared" si="3"/>
        <v>0.946172041770034</v>
      </c>
      <c r="AA22" s="15"/>
      <c r="AB22" s="340">
        <v>214</v>
      </c>
      <c r="AC22" s="338">
        <v>173.33</v>
      </c>
      <c r="AD22" s="339">
        <f t="shared" si="4"/>
        <v>1.2346391276755322</v>
      </c>
      <c r="AE22" s="15"/>
      <c r="AF22" s="340">
        <v>264</v>
      </c>
      <c r="AG22" s="338">
        <v>173.33</v>
      </c>
      <c r="AH22" s="339">
        <f t="shared" si="5"/>
        <v>1.5231062135810303</v>
      </c>
      <c r="AI22" s="15"/>
      <c r="AJ22" s="340">
        <v>314</v>
      </c>
      <c r="AK22" s="338">
        <v>173.33</v>
      </c>
      <c r="AL22" s="339">
        <f t="shared" si="6"/>
        <v>1.8115732994865286</v>
      </c>
      <c r="AM22" s="15"/>
      <c r="AN22" s="340">
        <v>364</v>
      </c>
      <c r="AO22" s="338">
        <v>173.33</v>
      </c>
      <c r="AP22" s="339">
        <f t="shared" si="7"/>
        <v>2.1000403853920266</v>
      </c>
      <c r="AQ22" s="15"/>
      <c r="AR22" s="340">
        <v>414</v>
      </c>
      <c r="AS22" s="338">
        <v>173.33</v>
      </c>
      <c r="AT22" s="341">
        <f t="shared" si="8"/>
        <v>2.3885074712975247</v>
      </c>
      <c r="AU22" s="354"/>
      <c r="AV22" s="311"/>
    </row>
    <row r="23" spans="2:48" ht="14.45" customHeight="1" x14ac:dyDescent="0.25">
      <c r="B23" s="311"/>
      <c r="D23" s="357">
        <v>11</v>
      </c>
      <c r="E23" s="343">
        <v>0.375</v>
      </c>
      <c r="F23" s="344">
        <f t="shared" si="10"/>
        <v>4.125</v>
      </c>
      <c r="G23" s="15"/>
      <c r="H23" s="358">
        <v>11</v>
      </c>
      <c r="I23" s="343">
        <v>0.3</v>
      </c>
      <c r="J23" s="346">
        <f t="shared" si="11"/>
        <v>3.3</v>
      </c>
      <c r="L23" s="342">
        <v>15</v>
      </c>
      <c r="M23" s="343">
        <v>173.33</v>
      </c>
      <c r="N23" s="344">
        <f t="shared" si="12"/>
        <v>8.6540125771649448E-2</v>
      </c>
      <c r="O23" s="15"/>
      <c r="P23" s="345">
        <v>65</v>
      </c>
      <c r="Q23" s="343">
        <v>173.33</v>
      </c>
      <c r="R23" s="344">
        <f t="shared" si="9"/>
        <v>0.37500721167714762</v>
      </c>
      <c r="S23" s="15"/>
      <c r="T23" s="345">
        <v>115</v>
      </c>
      <c r="U23" s="343">
        <v>173.33</v>
      </c>
      <c r="V23" s="344">
        <f t="shared" si="2"/>
        <v>0.66347429758264576</v>
      </c>
      <c r="W23" s="15"/>
      <c r="X23" s="345">
        <v>165</v>
      </c>
      <c r="Y23" s="343">
        <v>173.33</v>
      </c>
      <c r="Z23" s="344">
        <f t="shared" si="3"/>
        <v>0.95194138348814394</v>
      </c>
      <c r="AA23" s="15"/>
      <c r="AB23" s="345">
        <v>215</v>
      </c>
      <c r="AC23" s="343">
        <v>173.33</v>
      </c>
      <c r="AD23" s="344">
        <f t="shared" si="4"/>
        <v>1.2404084693936421</v>
      </c>
      <c r="AE23" s="15"/>
      <c r="AF23" s="345">
        <v>265</v>
      </c>
      <c r="AG23" s="343">
        <v>173.33</v>
      </c>
      <c r="AH23" s="344">
        <f t="shared" si="5"/>
        <v>1.5288755552991402</v>
      </c>
      <c r="AI23" s="15"/>
      <c r="AJ23" s="345">
        <v>315</v>
      </c>
      <c r="AK23" s="343">
        <v>173.33</v>
      </c>
      <c r="AL23" s="344">
        <f t="shared" si="6"/>
        <v>1.8173426412046385</v>
      </c>
      <c r="AM23" s="15"/>
      <c r="AN23" s="345">
        <v>365</v>
      </c>
      <c r="AO23" s="343">
        <v>173.33</v>
      </c>
      <c r="AP23" s="344">
        <f t="shared" si="7"/>
        <v>2.1058097271101364</v>
      </c>
      <c r="AQ23" s="15"/>
      <c r="AR23" s="345">
        <v>415</v>
      </c>
      <c r="AS23" s="343">
        <v>173.33</v>
      </c>
      <c r="AT23" s="346">
        <f t="shared" si="8"/>
        <v>2.3942768130156349</v>
      </c>
      <c r="AU23" s="354"/>
      <c r="AV23" s="311"/>
    </row>
    <row r="24" spans="2:48" ht="14.45" customHeight="1" x14ac:dyDescent="0.25">
      <c r="B24" s="311"/>
      <c r="D24" s="355">
        <v>12</v>
      </c>
      <c r="E24" s="338">
        <v>0.375</v>
      </c>
      <c r="F24" s="339">
        <f t="shared" si="10"/>
        <v>4.5</v>
      </c>
      <c r="G24" s="15"/>
      <c r="H24" s="356">
        <v>12</v>
      </c>
      <c r="I24" s="338">
        <v>0.3</v>
      </c>
      <c r="J24" s="341">
        <f t="shared" si="11"/>
        <v>3.5999999999999996</v>
      </c>
      <c r="L24" s="337">
        <v>16</v>
      </c>
      <c r="M24" s="338">
        <v>173.33</v>
      </c>
      <c r="N24" s="339">
        <f t="shared" si="12"/>
        <v>9.2309467489759406E-2</v>
      </c>
      <c r="O24" s="15"/>
      <c r="P24" s="340">
        <v>66</v>
      </c>
      <c r="Q24" s="338">
        <v>173.33</v>
      </c>
      <c r="R24" s="339">
        <f t="shared" si="9"/>
        <v>0.38077655339525757</v>
      </c>
      <c r="S24" s="15"/>
      <c r="T24" s="340">
        <v>116</v>
      </c>
      <c r="U24" s="338">
        <v>173.33</v>
      </c>
      <c r="V24" s="339">
        <f t="shared" si="2"/>
        <v>0.6692436393007557</v>
      </c>
      <c r="W24" s="15"/>
      <c r="X24" s="340">
        <v>166</v>
      </c>
      <c r="Y24" s="338">
        <v>173.33</v>
      </c>
      <c r="Z24" s="339">
        <f t="shared" si="3"/>
        <v>0.95771072520625389</v>
      </c>
      <c r="AA24" s="15"/>
      <c r="AB24" s="340">
        <v>216</v>
      </c>
      <c r="AC24" s="338">
        <v>173.33</v>
      </c>
      <c r="AD24" s="339">
        <f t="shared" si="4"/>
        <v>1.2461778111117521</v>
      </c>
      <c r="AE24" s="15"/>
      <c r="AF24" s="340">
        <v>266</v>
      </c>
      <c r="AG24" s="338">
        <v>173.33</v>
      </c>
      <c r="AH24" s="339">
        <f t="shared" si="5"/>
        <v>1.5346448970172502</v>
      </c>
      <c r="AI24" s="15"/>
      <c r="AJ24" s="340">
        <v>316</v>
      </c>
      <c r="AK24" s="338">
        <v>173.33</v>
      </c>
      <c r="AL24" s="339">
        <f t="shared" si="6"/>
        <v>1.8231119829227485</v>
      </c>
      <c r="AM24" s="15"/>
      <c r="AN24" s="340">
        <v>366</v>
      </c>
      <c r="AO24" s="338">
        <v>173.33</v>
      </c>
      <c r="AP24" s="339">
        <f t="shared" si="7"/>
        <v>2.1115790688282465</v>
      </c>
      <c r="AQ24" s="15"/>
      <c r="AR24" s="340">
        <v>416</v>
      </c>
      <c r="AS24" s="338">
        <v>173.33</v>
      </c>
      <c r="AT24" s="341">
        <f t="shared" si="8"/>
        <v>2.4000461547337446</v>
      </c>
      <c r="AU24" s="354"/>
      <c r="AV24" s="311"/>
    </row>
    <row r="25" spans="2:48" ht="14.45" customHeight="1" x14ac:dyDescent="0.25">
      <c r="B25" s="311"/>
      <c r="D25" s="357">
        <v>13</v>
      </c>
      <c r="E25" s="343">
        <v>0.375</v>
      </c>
      <c r="F25" s="344">
        <f t="shared" si="10"/>
        <v>4.875</v>
      </c>
      <c r="G25" s="15"/>
      <c r="H25" s="358">
        <v>13</v>
      </c>
      <c r="I25" s="343">
        <v>0.3</v>
      </c>
      <c r="J25" s="346">
        <f t="shared" si="11"/>
        <v>3.9</v>
      </c>
      <c r="L25" s="342">
        <v>17</v>
      </c>
      <c r="M25" s="343">
        <v>173.33</v>
      </c>
      <c r="N25" s="344">
        <f t="shared" si="12"/>
        <v>9.8078809207869377E-2</v>
      </c>
      <c r="O25" s="15"/>
      <c r="P25" s="345">
        <v>67</v>
      </c>
      <c r="Q25" s="343">
        <v>173.33</v>
      </c>
      <c r="R25" s="344">
        <f t="shared" si="9"/>
        <v>0.38654589511336751</v>
      </c>
      <c r="S25" s="15"/>
      <c r="T25" s="345">
        <v>117</v>
      </c>
      <c r="U25" s="343">
        <v>173.33</v>
      </c>
      <c r="V25" s="344">
        <f t="shared" si="2"/>
        <v>0.67501298101886564</v>
      </c>
      <c r="W25" s="15"/>
      <c r="X25" s="345">
        <v>167</v>
      </c>
      <c r="Y25" s="343">
        <v>173.33</v>
      </c>
      <c r="Z25" s="344">
        <f t="shared" si="3"/>
        <v>0.96348006692436383</v>
      </c>
      <c r="AA25" s="15"/>
      <c r="AB25" s="345">
        <v>217</v>
      </c>
      <c r="AC25" s="343">
        <v>173.33</v>
      </c>
      <c r="AD25" s="344">
        <f t="shared" si="4"/>
        <v>1.251947152829862</v>
      </c>
      <c r="AE25" s="15"/>
      <c r="AF25" s="345">
        <v>267</v>
      </c>
      <c r="AG25" s="343">
        <v>173.33</v>
      </c>
      <c r="AH25" s="344">
        <f t="shared" si="5"/>
        <v>1.5404142387353601</v>
      </c>
      <c r="AI25" s="15"/>
      <c r="AJ25" s="345">
        <v>317</v>
      </c>
      <c r="AK25" s="343">
        <v>173.33</v>
      </c>
      <c r="AL25" s="344">
        <f t="shared" si="6"/>
        <v>1.8288813246408584</v>
      </c>
      <c r="AM25" s="15"/>
      <c r="AN25" s="345">
        <v>367</v>
      </c>
      <c r="AO25" s="343">
        <v>173.33</v>
      </c>
      <c r="AP25" s="344">
        <f t="shared" si="7"/>
        <v>2.1173484105463567</v>
      </c>
      <c r="AQ25" s="15"/>
      <c r="AR25" s="345">
        <v>417</v>
      </c>
      <c r="AS25" s="343">
        <v>173.33</v>
      </c>
      <c r="AT25" s="346">
        <f t="shared" si="8"/>
        <v>2.4058154964518548</v>
      </c>
      <c r="AU25" s="354"/>
      <c r="AV25" s="311"/>
    </row>
    <row r="26" spans="2:48" ht="14.45" customHeight="1" x14ac:dyDescent="0.25">
      <c r="B26" s="311"/>
      <c r="D26" s="355">
        <v>14</v>
      </c>
      <c r="E26" s="338">
        <v>0.375</v>
      </c>
      <c r="F26" s="339">
        <f t="shared" si="10"/>
        <v>5.25</v>
      </c>
      <c r="G26" s="15"/>
      <c r="H26" s="356">
        <v>14</v>
      </c>
      <c r="I26" s="338">
        <v>0.3</v>
      </c>
      <c r="J26" s="341">
        <f t="shared" si="11"/>
        <v>4.2</v>
      </c>
      <c r="L26" s="337">
        <v>18</v>
      </c>
      <c r="M26" s="338">
        <v>173.33</v>
      </c>
      <c r="N26" s="339">
        <f t="shared" si="12"/>
        <v>0.10384815092597934</v>
      </c>
      <c r="O26" s="15"/>
      <c r="P26" s="340">
        <v>68</v>
      </c>
      <c r="Q26" s="338">
        <v>173.33</v>
      </c>
      <c r="R26" s="339">
        <f t="shared" si="9"/>
        <v>0.39231523683147751</v>
      </c>
      <c r="S26" s="15"/>
      <c r="T26" s="340">
        <v>118</v>
      </c>
      <c r="U26" s="338">
        <v>173.33</v>
      </c>
      <c r="V26" s="339">
        <f t="shared" si="2"/>
        <v>0.6807823227369757</v>
      </c>
      <c r="W26" s="15"/>
      <c r="X26" s="340">
        <v>168</v>
      </c>
      <c r="Y26" s="338">
        <v>173.33</v>
      </c>
      <c r="Z26" s="339">
        <f t="shared" si="3"/>
        <v>0.96924940864247378</v>
      </c>
      <c r="AA26" s="15"/>
      <c r="AB26" s="340">
        <v>218</v>
      </c>
      <c r="AC26" s="338">
        <v>173.33</v>
      </c>
      <c r="AD26" s="339">
        <f t="shared" si="4"/>
        <v>1.257716494547972</v>
      </c>
      <c r="AE26" s="15"/>
      <c r="AF26" s="340">
        <v>268</v>
      </c>
      <c r="AG26" s="338">
        <v>173.33</v>
      </c>
      <c r="AH26" s="339">
        <f t="shared" si="5"/>
        <v>1.54618358045347</v>
      </c>
      <c r="AI26" s="15"/>
      <c r="AJ26" s="340">
        <v>318</v>
      </c>
      <c r="AK26" s="338">
        <v>173.33</v>
      </c>
      <c r="AL26" s="339">
        <f t="shared" si="6"/>
        <v>1.8346506663589683</v>
      </c>
      <c r="AM26" s="15"/>
      <c r="AN26" s="340">
        <v>368</v>
      </c>
      <c r="AO26" s="338">
        <v>173.33</v>
      </c>
      <c r="AP26" s="339">
        <f t="shared" si="7"/>
        <v>2.1231177522644664</v>
      </c>
      <c r="AQ26" s="15"/>
      <c r="AR26" s="340">
        <v>418</v>
      </c>
      <c r="AS26" s="338">
        <v>173.33</v>
      </c>
      <c r="AT26" s="341">
        <f t="shared" si="8"/>
        <v>2.4115848381699645</v>
      </c>
      <c r="AU26" s="354"/>
      <c r="AV26" s="311"/>
    </row>
    <row r="27" spans="2:48" ht="14.45" customHeight="1" x14ac:dyDescent="0.25">
      <c r="B27" s="311"/>
      <c r="D27" s="357">
        <v>15</v>
      </c>
      <c r="E27" s="343">
        <v>0.375</v>
      </c>
      <c r="F27" s="344">
        <f t="shared" si="10"/>
        <v>5.625</v>
      </c>
      <c r="G27" s="15"/>
      <c r="H27" s="358">
        <v>15</v>
      </c>
      <c r="I27" s="343">
        <v>0.3</v>
      </c>
      <c r="J27" s="346">
        <f t="shared" si="11"/>
        <v>4.5</v>
      </c>
      <c r="L27" s="342">
        <v>19</v>
      </c>
      <c r="M27" s="343">
        <v>173.33</v>
      </c>
      <c r="N27" s="344">
        <f t="shared" si="12"/>
        <v>0.10961749264408931</v>
      </c>
      <c r="O27" s="15"/>
      <c r="P27" s="345">
        <v>69</v>
      </c>
      <c r="Q27" s="343">
        <v>173.33</v>
      </c>
      <c r="R27" s="344">
        <f t="shared" si="9"/>
        <v>0.39808457854958745</v>
      </c>
      <c r="S27" s="15"/>
      <c r="T27" s="345">
        <v>119</v>
      </c>
      <c r="U27" s="343">
        <v>173.33</v>
      </c>
      <c r="V27" s="344">
        <f t="shared" si="2"/>
        <v>0.68655166445508564</v>
      </c>
      <c r="W27" s="15"/>
      <c r="X27" s="345">
        <v>169</v>
      </c>
      <c r="Y27" s="343">
        <v>173.33</v>
      </c>
      <c r="Z27" s="344">
        <f t="shared" si="3"/>
        <v>0.97501875036058383</v>
      </c>
      <c r="AA27" s="15"/>
      <c r="AB27" s="345">
        <v>219</v>
      </c>
      <c r="AC27" s="343">
        <v>173.33</v>
      </c>
      <c r="AD27" s="344">
        <f t="shared" si="4"/>
        <v>1.2634858362660819</v>
      </c>
      <c r="AE27" s="15"/>
      <c r="AF27" s="345">
        <v>269</v>
      </c>
      <c r="AG27" s="343">
        <v>173.33</v>
      </c>
      <c r="AH27" s="344">
        <f t="shared" si="5"/>
        <v>1.5519529221715802</v>
      </c>
      <c r="AI27" s="15"/>
      <c r="AJ27" s="345">
        <v>319</v>
      </c>
      <c r="AK27" s="343">
        <v>173.33</v>
      </c>
      <c r="AL27" s="344">
        <f t="shared" si="6"/>
        <v>1.8404200080770783</v>
      </c>
      <c r="AM27" s="15"/>
      <c r="AN27" s="345">
        <v>369</v>
      </c>
      <c r="AO27" s="343">
        <v>173.33</v>
      </c>
      <c r="AP27" s="344">
        <f t="shared" si="7"/>
        <v>2.1288870939825766</v>
      </c>
      <c r="AQ27" s="15"/>
      <c r="AR27" s="345">
        <v>419</v>
      </c>
      <c r="AS27" s="343">
        <v>173.33</v>
      </c>
      <c r="AT27" s="346">
        <f t="shared" si="8"/>
        <v>2.4173541798880747</v>
      </c>
      <c r="AU27" s="354"/>
      <c r="AV27" s="311"/>
    </row>
    <row r="28" spans="2:48" ht="14.45" customHeight="1" x14ac:dyDescent="0.25">
      <c r="B28" s="311"/>
      <c r="D28" s="355">
        <v>16</v>
      </c>
      <c r="E28" s="338">
        <v>0.375</v>
      </c>
      <c r="F28" s="339">
        <f t="shared" si="10"/>
        <v>6</v>
      </c>
      <c r="G28" s="15"/>
      <c r="H28" s="356">
        <v>16</v>
      </c>
      <c r="I28" s="338">
        <v>0.3</v>
      </c>
      <c r="J28" s="341">
        <f t="shared" si="11"/>
        <v>4.8</v>
      </c>
      <c r="L28" s="337">
        <v>20</v>
      </c>
      <c r="M28" s="338">
        <v>173.33</v>
      </c>
      <c r="N28" s="339">
        <f t="shared" si="12"/>
        <v>0.11538683436219926</v>
      </c>
      <c r="O28" s="15"/>
      <c r="P28" s="340">
        <v>70</v>
      </c>
      <c r="Q28" s="338">
        <v>173.33</v>
      </c>
      <c r="R28" s="339">
        <f t="shared" si="9"/>
        <v>0.40385392026769745</v>
      </c>
      <c r="S28" s="15"/>
      <c r="T28" s="340">
        <v>120</v>
      </c>
      <c r="U28" s="338">
        <v>173.33</v>
      </c>
      <c r="V28" s="339">
        <f t="shared" si="2"/>
        <v>0.69232100617319559</v>
      </c>
      <c r="W28" s="15"/>
      <c r="X28" s="340">
        <v>170</v>
      </c>
      <c r="Y28" s="338">
        <v>173.33</v>
      </c>
      <c r="Z28" s="339">
        <f t="shared" si="3"/>
        <v>0.98078809207869377</v>
      </c>
      <c r="AA28" s="15"/>
      <c r="AB28" s="340">
        <v>220</v>
      </c>
      <c r="AC28" s="338">
        <v>173.33</v>
      </c>
      <c r="AD28" s="339">
        <f t="shared" si="4"/>
        <v>1.2692551779841919</v>
      </c>
      <c r="AE28" s="15"/>
      <c r="AF28" s="340">
        <v>270</v>
      </c>
      <c r="AG28" s="338">
        <v>173.33</v>
      </c>
      <c r="AH28" s="339">
        <f t="shared" si="5"/>
        <v>1.5577222638896902</v>
      </c>
      <c r="AI28" s="15"/>
      <c r="AJ28" s="340">
        <v>320</v>
      </c>
      <c r="AK28" s="338">
        <v>173.33</v>
      </c>
      <c r="AL28" s="339">
        <f t="shared" si="6"/>
        <v>1.8461893497951882</v>
      </c>
      <c r="AM28" s="15"/>
      <c r="AN28" s="340">
        <v>370</v>
      </c>
      <c r="AO28" s="338">
        <v>173.33</v>
      </c>
      <c r="AP28" s="339">
        <f t="shared" si="7"/>
        <v>2.1346564357006863</v>
      </c>
      <c r="AQ28" s="15"/>
      <c r="AR28" s="340">
        <v>420</v>
      </c>
      <c r="AS28" s="338">
        <v>173.33</v>
      </c>
      <c r="AT28" s="341">
        <f t="shared" si="8"/>
        <v>2.4231235216061844</v>
      </c>
      <c r="AU28" s="354"/>
      <c r="AV28" s="311"/>
    </row>
    <row r="29" spans="2:48" ht="14.45" customHeight="1" x14ac:dyDescent="0.25">
      <c r="B29" s="311"/>
      <c r="D29" s="357">
        <v>17</v>
      </c>
      <c r="E29" s="343">
        <v>0.375</v>
      </c>
      <c r="F29" s="344">
        <f t="shared" si="10"/>
        <v>6.375</v>
      </c>
      <c r="G29" s="15"/>
      <c r="H29" s="358">
        <v>17</v>
      </c>
      <c r="I29" s="343">
        <v>0.3</v>
      </c>
      <c r="J29" s="346">
        <f t="shared" si="11"/>
        <v>5.0999999999999996</v>
      </c>
      <c r="L29" s="342">
        <v>21</v>
      </c>
      <c r="M29" s="343">
        <v>173.33</v>
      </c>
      <c r="N29" s="344">
        <f t="shared" si="12"/>
        <v>0.12115617608030922</v>
      </c>
      <c r="O29" s="15"/>
      <c r="P29" s="345">
        <v>71</v>
      </c>
      <c r="Q29" s="343">
        <v>173.33</v>
      </c>
      <c r="R29" s="344">
        <f t="shared" si="9"/>
        <v>0.4096232619858074</v>
      </c>
      <c r="S29" s="15"/>
      <c r="T29" s="345">
        <v>121</v>
      </c>
      <c r="U29" s="343">
        <v>173.33</v>
      </c>
      <c r="V29" s="344">
        <f t="shared" si="2"/>
        <v>0.69809034789130553</v>
      </c>
      <c r="W29" s="15"/>
      <c r="X29" s="345">
        <v>171</v>
      </c>
      <c r="Y29" s="343">
        <v>173.33</v>
      </c>
      <c r="Z29" s="344">
        <f t="shared" si="3"/>
        <v>0.98655743379680372</v>
      </c>
      <c r="AA29" s="15"/>
      <c r="AB29" s="345">
        <v>221</v>
      </c>
      <c r="AC29" s="343">
        <v>173.33</v>
      </c>
      <c r="AD29" s="344">
        <f t="shared" si="4"/>
        <v>1.2750245197023018</v>
      </c>
      <c r="AE29" s="15"/>
      <c r="AF29" s="345">
        <v>271</v>
      </c>
      <c r="AG29" s="343">
        <v>173.33</v>
      </c>
      <c r="AH29" s="344">
        <f t="shared" si="5"/>
        <v>1.5634916056078001</v>
      </c>
      <c r="AI29" s="15"/>
      <c r="AJ29" s="345">
        <v>321</v>
      </c>
      <c r="AK29" s="343">
        <v>173.33</v>
      </c>
      <c r="AL29" s="344">
        <f t="shared" si="6"/>
        <v>1.8519586915132982</v>
      </c>
      <c r="AM29" s="15"/>
      <c r="AN29" s="345">
        <v>371</v>
      </c>
      <c r="AO29" s="343">
        <v>173.33</v>
      </c>
      <c r="AP29" s="344">
        <f t="shared" si="7"/>
        <v>2.1404257774187965</v>
      </c>
      <c r="AQ29" s="15"/>
      <c r="AR29" s="345">
        <v>421</v>
      </c>
      <c r="AS29" s="343">
        <v>173.33</v>
      </c>
      <c r="AT29" s="346">
        <f t="shared" si="8"/>
        <v>2.4288928633242945</v>
      </c>
      <c r="AU29" s="354"/>
      <c r="AV29" s="311"/>
    </row>
    <row r="30" spans="2:48" ht="14.45" customHeight="1" x14ac:dyDescent="0.25">
      <c r="B30" s="311"/>
      <c r="D30" s="355">
        <v>18</v>
      </c>
      <c r="E30" s="338">
        <v>0.375</v>
      </c>
      <c r="F30" s="339">
        <f t="shared" si="10"/>
        <v>6.75</v>
      </c>
      <c r="G30" s="15"/>
      <c r="H30" s="356">
        <v>18</v>
      </c>
      <c r="I30" s="338">
        <v>0.3</v>
      </c>
      <c r="J30" s="341">
        <f t="shared" si="11"/>
        <v>5.3999999999999995</v>
      </c>
      <c r="L30" s="337">
        <v>22</v>
      </c>
      <c r="M30" s="338">
        <v>173.33</v>
      </c>
      <c r="N30" s="339">
        <f t="shared" si="12"/>
        <v>0.12692551779841918</v>
      </c>
      <c r="O30" s="15"/>
      <c r="P30" s="340">
        <v>72</v>
      </c>
      <c r="Q30" s="338">
        <v>173.33</v>
      </c>
      <c r="R30" s="339">
        <f t="shared" si="9"/>
        <v>0.41539260370391734</v>
      </c>
      <c r="S30" s="15"/>
      <c r="T30" s="340">
        <v>122</v>
      </c>
      <c r="U30" s="338">
        <v>173.33</v>
      </c>
      <c r="V30" s="339">
        <f t="shared" si="2"/>
        <v>0.70385968960941547</v>
      </c>
      <c r="W30" s="15"/>
      <c r="X30" s="340">
        <v>172</v>
      </c>
      <c r="Y30" s="338">
        <v>173.33</v>
      </c>
      <c r="Z30" s="339">
        <f t="shared" si="3"/>
        <v>0.99232677551491366</v>
      </c>
      <c r="AA30" s="15"/>
      <c r="AB30" s="340">
        <v>222</v>
      </c>
      <c r="AC30" s="338">
        <v>173.33</v>
      </c>
      <c r="AD30" s="339">
        <f t="shared" si="4"/>
        <v>1.2807938614204117</v>
      </c>
      <c r="AE30" s="15"/>
      <c r="AF30" s="340">
        <v>272</v>
      </c>
      <c r="AG30" s="338">
        <v>173.33</v>
      </c>
      <c r="AH30" s="339">
        <f t="shared" si="5"/>
        <v>1.56926094732591</v>
      </c>
      <c r="AI30" s="15"/>
      <c r="AJ30" s="340">
        <v>322</v>
      </c>
      <c r="AK30" s="338">
        <v>173.33</v>
      </c>
      <c r="AL30" s="339">
        <f t="shared" si="6"/>
        <v>1.8577280332314081</v>
      </c>
      <c r="AM30" s="15"/>
      <c r="AN30" s="340">
        <v>372</v>
      </c>
      <c r="AO30" s="338">
        <v>173.33</v>
      </c>
      <c r="AP30" s="339">
        <f t="shared" si="7"/>
        <v>2.1461951191369062</v>
      </c>
      <c r="AQ30" s="15"/>
      <c r="AR30" s="340">
        <v>422</v>
      </c>
      <c r="AS30" s="338">
        <v>173.33</v>
      </c>
      <c r="AT30" s="341">
        <f t="shared" si="8"/>
        <v>2.4346622050424043</v>
      </c>
      <c r="AU30" s="354"/>
      <c r="AV30" s="311"/>
    </row>
    <row r="31" spans="2:48" ht="14.45" customHeight="1" x14ac:dyDescent="0.25">
      <c r="B31" s="311"/>
      <c r="D31" s="357">
        <v>19</v>
      </c>
      <c r="E31" s="343">
        <v>0.375</v>
      </c>
      <c r="F31" s="344">
        <f t="shared" si="10"/>
        <v>7.125</v>
      </c>
      <c r="G31" s="15"/>
      <c r="H31" s="358">
        <v>19</v>
      </c>
      <c r="I31" s="343">
        <v>0.3</v>
      </c>
      <c r="J31" s="346">
        <f t="shared" si="11"/>
        <v>5.7</v>
      </c>
      <c r="L31" s="342">
        <v>23</v>
      </c>
      <c r="M31" s="343">
        <v>173.33</v>
      </c>
      <c r="N31" s="344">
        <f t="shared" si="12"/>
        <v>0.13269485951652915</v>
      </c>
      <c r="O31" s="15"/>
      <c r="P31" s="345">
        <v>73</v>
      </c>
      <c r="Q31" s="343">
        <v>173.33</v>
      </c>
      <c r="R31" s="344">
        <f t="shared" si="9"/>
        <v>0.42116194542202734</v>
      </c>
      <c r="S31" s="15"/>
      <c r="T31" s="345">
        <v>123</v>
      </c>
      <c r="U31" s="343">
        <v>173.33</v>
      </c>
      <c r="V31" s="344">
        <f t="shared" si="2"/>
        <v>0.70962903132752553</v>
      </c>
      <c r="W31" s="15"/>
      <c r="X31" s="345">
        <v>173</v>
      </c>
      <c r="Y31" s="343">
        <v>173.33</v>
      </c>
      <c r="Z31" s="344">
        <f t="shared" si="3"/>
        <v>0.99809611723302361</v>
      </c>
      <c r="AA31" s="15"/>
      <c r="AB31" s="345">
        <v>223</v>
      </c>
      <c r="AC31" s="343">
        <v>173.33</v>
      </c>
      <c r="AD31" s="344">
        <f t="shared" si="4"/>
        <v>1.2865632031385219</v>
      </c>
      <c r="AE31" s="15"/>
      <c r="AF31" s="345">
        <v>273</v>
      </c>
      <c r="AG31" s="343">
        <v>173.33</v>
      </c>
      <c r="AH31" s="344">
        <f t="shared" si="5"/>
        <v>1.57503028904402</v>
      </c>
      <c r="AI31" s="15"/>
      <c r="AJ31" s="345">
        <v>323</v>
      </c>
      <c r="AK31" s="343">
        <v>173.33</v>
      </c>
      <c r="AL31" s="344">
        <f t="shared" si="6"/>
        <v>1.8634973749495181</v>
      </c>
      <c r="AM31" s="15"/>
      <c r="AN31" s="345">
        <v>373</v>
      </c>
      <c r="AO31" s="343">
        <v>173.33</v>
      </c>
      <c r="AP31" s="344">
        <f t="shared" si="7"/>
        <v>2.1519644608550164</v>
      </c>
      <c r="AQ31" s="15"/>
      <c r="AR31" s="345">
        <v>423</v>
      </c>
      <c r="AS31" s="343">
        <v>173.33</v>
      </c>
      <c r="AT31" s="346">
        <f t="shared" si="8"/>
        <v>2.4404315467605144</v>
      </c>
      <c r="AU31" s="354"/>
      <c r="AV31" s="311"/>
    </row>
    <row r="32" spans="2:48" ht="14.45" customHeight="1" x14ac:dyDescent="0.25">
      <c r="B32" s="311"/>
      <c r="D32" s="355">
        <v>20</v>
      </c>
      <c r="E32" s="338">
        <v>0.375</v>
      </c>
      <c r="F32" s="339">
        <f t="shared" si="10"/>
        <v>7.5</v>
      </c>
      <c r="G32" s="15"/>
      <c r="H32" s="356">
        <v>20</v>
      </c>
      <c r="I32" s="338">
        <v>0.3</v>
      </c>
      <c r="J32" s="341">
        <f t="shared" si="11"/>
        <v>6</v>
      </c>
      <c r="L32" s="337">
        <v>24</v>
      </c>
      <c r="M32" s="338">
        <v>173.33</v>
      </c>
      <c r="N32" s="339">
        <f t="shared" si="12"/>
        <v>0.13846420123463912</v>
      </c>
      <c r="O32" s="15"/>
      <c r="P32" s="340">
        <v>74</v>
      </c>
      <c r="Q32" s="338">
        <v>173.33</v>
      </c>
      <c r="R32" s="339">
        <f t="shared" si="9"/>
        <v>0.42693128714013728</v>
      </c>
      <c r="S32" s="15"/>
      <c r="T32" s="340">
        <v>124</v>
      </c>
      <c r="U32" s="338">
        <v>173.33</v>
      </c>
      <c r="V32" s="339">
        <f t="shared" si="2"/>
        <v>0.71539837304563547</v>
      </c>
      <c r="W32" s="15"/>
      <c r="X32" s="383">
        <v>173.33</v>
      </c>
      <c r="Y32" s="374">
        <v>173.33</v>
      </c>
      <c r="Z32" s="375">
        <f t="shared" si="3"/>
        <v>1</v>
      </c>
      <c r="AA32" s="15"/>
      <c r="AB32" s="340">
        <v>224</v>
      </c>
      <c r="AC32" s="338">
        <v>173.33</v>
      </c>
      <c r="AD32" s="339">
        <f t="shared" si="4"/>
        <v>1.2923325448566318</v>
      </c>
      <c r="AE32" s="15"/>
      <c r="AF32" s="340">
        <v>274</v>
      </c>
      <c r="AG32" s="338">
        <v>173.33</v>
      </c>
      <c r="AH32" s="339">
        <f t="shared" si="5"/>
        <v>1.5807996307621299</v>
      </c>
      <c r="AI32" s="15"/>
      <c r="AJ32" s="340">
        <v>324</v>
      </c>
      <c r="AK32" s="338">
        <v>173.33</v>
      </c>
      <c r="AL32" s="339">
        <f t="shared" si="6"/>
        <v>1.869266716667628</v>
      </c>
      <c r="AM32" s="15"/>
      <c r="AN32" s="340">
        <v>374</v>
      </c>
      <c r="AO32" s="338">
        <v>173.33</v>
      </c>
      <c r="AP32" s="339">
        <f t="shared" si="7"/>
        <v>2.1577338025731261</v>
      </c>
      <c r="AQ32" s="15"/>
      <c r="AR32" s="340">
        <v>424</v>
      </c>
      <c r="AS32" s="338">
        <v>173.33</v>
      </c>
      <c r="AT32" s="341">
        <f t="shared" si="8"/>
        <v>2.4462008884786246</v>
      </c>
      <c r="AU32" s="354"/>
      <c r="AV32" s="311"/>
    </row>
    <row r="33" spans="2:48" ht="14.45" customHeight="1" x14ac:dyDescent="0.25">
      <c r="B33" s="311"/>
      <c r="D33" s="357">
        <v>21</v>
      </c>
      <c r="E33" s="343">
        <v>0.375</v>
      </c>
      <c r="F33" s="344">
        <f t="shared" si="10"/>
        <v>7.875</v>
      </c>
      <c r="G33" s="15"/>
      <c r="H33" s="358">
        <v>21</v>
      </c>
      <c r="I33" s="343">
        <v>0.3</v>
      </c>
      <c r="J33" s="346">
        <f t="shared" si="11"/>
        <v>6.3</v>
      </c>
      <c r="L33" s="342">
        <v>25</v>
      </c>
      <c r="M33" s="343">
        <v>173.33</v>
      </c>
      <c r="N33" s="344">
        <f t="shared" si="12"/>
        <v>0.14423354295274909</v>
      </c>
      <c r="O33" s="15"/>
      <c r="P33" s="345">
        <v>75</v>
      </c>
      <c r="Q33" s="343">
        <v>173.33</v>
      </c>
      <c r="R33" s="344">
        <f t="shared" si="9"/>
        <v>0.43270062885824723</v>
      </c>
      <c r="S33" s="15"/>
      <c r="T33" s="345">
        <v>125</v>
      </c>
      <c r="U33" s="343">
        <v>173.33</v>
      </c>
      <c r="V33" s="344">
        <f t="shared" si="2"/>
        <v>0.72116771476374542</v>
      </c>
      <c r="W33" s="15"/>
      <c r="X33" s="345">
        <v>174</v>
      </c>
      <c r="Y33" s="343">
        <v>173.33</v>
      </c>
      <c r="Z33" s="344">
        <f t="shared" si="3"/>
        <v>1.0038654589511335</v>
      </c>
      <c r="AA33" s="15"/>
      <c r="AB33" s="345">
        <v>225</v>
      </c>
      <c r="AC33" s="343">
        <v>173.33</v>
      </c>
      <c r="AD33" s="344">
        <f t="shared" si="4"/>
        <v>1.2981018865747418</v>
      </c>
      <c r="AE33" s="15"/>
      <c r="AF33" s="345">
        <v>275</v>
      </c>
      <c r="AG33" s="343">
        <v>173.33</v>
      </c>
      <c r="AH33" s="344">
        <f t="shared" si="5"/>
        <v>1.5865689724802399</v>
      </c>
      <c r="AI33" s="15"/>
      <c r="AJ33" s="345">
        <v>325</v>
      </c>
      <c r="AK33" s="343">
        <v>173.33</v>
      </c>
      <c r="AL33" s="344">
        <f t="shared" si="6"/>
        <v>1.8750360583857379</v>
      </c>
      <c r="AM33" s="15"/>
      <c r="AN33" s="345">
        <v>375</v>
      </c>
      <c r="AO33" s="343">
        <v>173.33</v>
      </c>
      <c r="AP33" s="344">
        <f t="shared" si="7"/>
        <v>2.1635031442912362</v>
      </c>
      <c r="AQ33" s="15"/>
      <c r="AR33" s="345">
        <v>425</v>
      </c>
      <c r="AS33" s="343">
        <v>173.33</v>
      </c>
      <c r="AT33" s="346">
        <f t="shared" si="8"/>
        <v>2.4519702301967343</v>
      </c>
      <c r="AU33" s="354"/>
      <c r="AV33" s="311"/>
    </row>
    <row r="34" spans="2:48" ht="14.45" customHeight="1" x14ac:dyDescent="0.25">
      <c r="B34" s="311"/>
      <c r="D34" s="355">
        <v>22</v>
      </c>
      <c r="E34" s="338">
        <v>0.375</v>
      </c>
      <c r="F34" s="339">
        <f t="shared" si="10"/>
        <v>8.25</v>
      </c>
      <c r="G34" s="15"/>
      <c r="H34" s="356">
        <v>22</v>
      </c>
      <c r="I34" s="338">
        <v>0.3</v>
      </c>
      <c r="J34" s="341">
        <f t="shared" si="11"/>
        <v>6.6</v>
      </c>
      <c r="L34" s="337">
        <v>26</v>
      </c>
      <c r="M34" s="338">
        <v>173.33</v>
      </c>
      <c r="N34" s="339">
        <f t="shared" si="12"/>
        <v>0.15000288467085904</v>
      </c>
      <c r="O34" s="15"/>
      <c r="P34" s="340">
        <v>76</v>
      </c>
      <c r="Q34" s="338">
        <v>173.33</v>
      </c>
      <c r="R34" s="339">
        <f t="shared" si="9"/>
        <v>0.43846997057635723</v>
      </c>
      <c r="S34" s="15"/>
      <c r="T34" s="340">
        <v>126</v>
      </c>
      <c r="U34" s="338">
        <v>173.33</v>
      </c>
      <c r="V34" s="339">
        <f t="shared" si="2"/>
        <v>0.72693705648185536</v>
      </c>
      <c r="W34" s="15"/>
      <c r="X34" s="340">
        <v>175</v>
      </c>
      <c r="Y34" s="338">
        <v>173.33</v>
      </c>
      <c r="Z34" s="339">
        <f t="shared" si="3"/>
        <v>1.0096348006692435</v>
      </c>
      <c r="AA34" s="15"/>
      <c r="AB34" s="340">
        <v>226</v>
      </c>
      <c r="AC34" s="338">
        <v>173.33</v>
      </c>
      <c r="AD34" s="339">
        <f t="shared" si="4"/>
        <v>1.3038712282928517</v>
      </c>
      <c r="AE34" s="15"/>
      <c r="AF34" s="340">
        <v>276</v>
      </c>
      <c r="AG34" s="338">
        <v>173.33</v>
      </c>
      <c r="AH34" s="339">
        <f t="shared" si="5"/>
        <v>1.5923383141983498</v>
      </c>
      <c r="AI34" s="15"/>
      <c r="AJ34" s="340">
        <v>326</v>
      </c>
      <c r="AK34" s="338">
        <v>173.33</v>
      </c>
      <c r="AL34" s="339">
        <f t="shared" si="6"/>
        <v>1.8808054001038481</v>
      </c>
      <c r="AM34" s="15"/>
      <c r="AN34" s="340">
        <v>376</v>
      </c>
      <c r="AO34" s="338">
        <v>173.33</v>
      </c>
      <c r="AP34" s="339">
        <f t="shared" si="7"/>
        <v>2.169272486009346</v>
      </c>
      <c r="AQ34" s="15"/>
      <c r="AR34" s="340">
        <v>426</v>
      </c>
      <c r="AS34" s="338">
        <v>173.33</v>
      </c>
      <c r="AT34" s="341">
        <f t="shared" si="8"/>
        <v>2.4577395719148445</v>
      </c>
      <c r="AU34" s="354"/>
      <c r="AV34" s="311"/>
    </row>
    <row r="35" spans="2:48" ht="14.45" customHeight="1" x14ac:dyDescent="0.25">
      <c r="B35" s="311"/>
      <c r="D35" s="357">
        <v>23</v>
      </c>
      <c r="E35" s="343">
        <v>0.375</v>
      </c>
      <c r="F35" s="344">
        <f t="shared" si="10"/>
        <v>8.625</v>
      </c>
      <c r="G35" s="15"/>
      <c r="H35" s="358">
        <v>23</v>
      </c>
      <c r="I35" s="343">
        <v>0.3</v>
      </c>
      <c r="J35" s="346">
        <f t="shared" si="11"/>
        <v>6.8999999999999995</v>
      </c>
      <c r="L35" s="342">
        <v>27</v>
      </c>
      <c r="M35" s="343">
        <v>173.33</v>
      </c>
      <c r="N35" s="344">
        <f t="shared" si="12"/>
        <v>0.15577222638896901</v>
      </c>
      <c r="O35" s="15"/>
      <c r="P35" s="345">
        <v>77</v>
      </c>
      <c r="Q35" s="343">
        <v>173.33</v>
      </c>
      <c r="R35" s="344">
        <f t="shared" si="9"/>
        <v>0.44423931229446717</v>
      </c>
      <c r="S35" s="15"/>
      <c r="T35" s="345">
        <v>127</v>
      </c>
      <c r="U35" s="343">
        <v>173.33</v>
      </c>
      <c r="V35" s="344">
        <f t="shared" si="2"/>
        <v>0.7327063981999653</v>
      </c>
      <c r="W35" s="15"/>
      <c r="X35" s="345">
        <v>176</v>
      </c>
      <c r="Y35" s="343">
        <v>173.33</v>
      </c>
      <c r="Z35" s="344">
        <f t="shared" si="3"/>
        <v>1.0154041423873534</v>
      </c>
      <c r="AA35" s="15"/>
      <c r="AB35" s="345">
        <v>227</v>
      </c>
      <c r="AC35" s="343">
        <v>173.33</v>
      </c>
      <c r="AD35" s="344">
        <f t="shared" si="4"/>
        <v>1.3096405700109617</v>
      </c>
      <c r="AE35" s="15"/>
      <c r="AF35" s="345">
        <v>277</v>
      </c>
      <c r="AG35" s="343">
        <v>173.33</v>
      </c>
      <c r="AH35" s="344">
        <f t="shared" si="5"/>
        <v>1.5981076559164598</v>
      </c>
      <c r="AI35" s="15"/>
      <c r="AJ35" s="345">
        <v>327</v>
      </c>
      <c r="AK35" s="343">
        <v>173.33</v>
      </c>
      <c r="AL35" s="344">
        <f t="shared" si="6"/>
        <v>1.8865747418219581</v>
      </c>
      <c r="AM35" s="15"/>
      <c r="AN35" s="345">
        <v>377</v>
      </c>
      <c r="AO35" s="343">
        <v>173.33</v>
      </c>
      <c r="AP35" s="344">
        <f t="shared" si="7"/>
        <v>2.1750418277274561</v>
      </c>
      <c r="AQ35" s="15"/>
      <c r="AR35" s="345">
        <v>427</v>
      </c>
      <c r="AS35" s="343">
        <v>173.33</v>
      </c>
      <c r="AT35" s="346">
        <f t="shared" si="8"/>
        <v>2.4635089136329542</v>
      </c>
      <c r="AU35" s="354"/>
      <c r="AV35" s="311"/>
    </row>
    <row r="36" spans="2:48" ht="14.45" customHeight="1" x14ac:dyDescent="0.25">
      <c r="B36" s="311"/>
      <c r="D36" s="355">
        <v>24</v>
      </c>
      <c r="E36" s="338">
        <v>0.375</v>
      </c>
      <c r="F36" s="339">
        <f t="shared" si="10"/>
        <v>9</v>
      </c>
      <c r="G36" s="15"/>
      <c r="H36" s="356">
        <v>24</v>
      </c>
      <c r="I36" s="338">
        <v>0.3</v>
      </c>
      <c r="J36" s="341">
        <f t="shared" si="11"/>
        <v>7.1999999999999993</v>
      </c>
      <c r="L36" s="337">
        <v>28</v>
      </c>
      <c r="M36" s="338">
        <v>173.33</v>
      </c>
      <c r="N36" s="339">
        <f t="shared" si="12"/>
        <v>0.16154156810707898</v>
      </c>
      <c r="O36" s="15"/>
      <c r="P36" s="340">
        <v>78</v>
      </c>
      <c r="Q36" s="338">
        <v>173.33</v>
      </c>
      <c r="R36" s="339">
        <f t="shared" si="9"/>
        <v>0.45000865401257711</v>
      </c>
      <c r="S36" s="15"/>
      <c r="T36" s="340">
        <v>128</v>
      </c>
      <c r="U36" s="338">
        <v>173.33</v>
      </c>
      <c r="V36" s="339">
        <f t="shared" si="2"/>
        <v>0.73847573991807525</v>
      </c>
      <c r="W36" s="15"/>
      <c r="X36" s="340">
        <v>177</v>
      </c>
      <c r="Y36" s="338">
        <v>173.33</v>
      </c>
      <c r="Z36" s="339">
        <f t="shared" si="3"/>
        <v>1.0211734841054636</v>
      </c>
      <c r="AA36" s="15"/>
      <c r="AB36" s="340">
        <v>228</v>
      </c>
      <c r="AC36" s="338">
        <v>173.33</v>
      </c>
      <c r="AD36" s="339">
        <f t="shared" si="4"/>
        <v>1.3154099117290716</v>
      </c>
      <c r="AE36" s="15"/>
      <c r="AF36" s="340">
        <v>278</v>
      </c>
      <c r="AG36" s="338">
        <v>173.33</v>
      </c>
      <c r="AH36" s="339">
        <f t="shared" si="5"/>
        <v>1.6038769976345697</v>
      </c>
      <c r="AI36" s="15"/>
      <c r="AJ36" s="340">
        <v>328</v>
      </c>
      <c r="AK36" s="338">
        <v>173.33</v>
      </c>
      <c r="AL36" s="339">
        <f t="shared" si="6"/>
        <v>1.892344083540068</v>
      </c>
      <c r="AM36" s="15"/>
      <c r="AN36" s="340">
        <v>378</v>
      </c>
      <c r="AO36" s="338">
        <v>173.33</v>
      </c>
      <c r="AP36" s="339">
        <f t="shared" si="7"/>
        <v>2.1808111694455663</v>
      </c>
      <c r="AQ36" s="15"/>
      <c r="AR36" s="340">
        <v>428</v>
      </c>
      <c r="AS36" s="338">
        <v>173.33</v>
      </c>
      <c r="AT36" s="341">
        <f t="shared" si="8"/>
        <v>2.4692782553510644</v>
      </c>
      <c r="AU36" s="354"/>
      <c r="AV36" s="311"/>
    </row>
    <row r="37" spans="2:48" ht="14.45" customHeight="1" x14ac:dyDescent="0.25">
      <c r="B37" s="311"/>
      <c r="D37" s="342"/>
      <c r="E37" s="359"/>
      <c r="F37" s="360"/>
      <c r="G37" s="15"/>
      <c r="H37" s="358">
        <v>25</v>
      </c>
      <c r="I37" s="343">
        <v>0.3</v>
      </c>
      <c r="J37" s="346">
        <f t="shared" si="11"/>
        <v>7.5</v>
      </c>
      <c r="L37" s="342">
        <v>29</v>
      </c>
      <c r="M37" s="343">
        <v>173.33</v>
      </c>
      <c r="N37" s="344">
        <f t="shared" si="12"/>
        <v>0.16731090982518892</v>
      </c>
      <c r="O37" s="15"/>
      <c r="P37" s="345">
        <v>79</v>
      </c>
      <c r="Q37" s="343">
        <v>173.33</v>
      </c>
      <c r="R37" s="344">
        <f t="shared" si="9"/>
        <v>0.45577799573068711</v>
      </c>
      <c r="S37" s="15"/>
      <c r="T37" s="345">
        <v>129</v>
      </c>
      <c r="U37" s="343">
        <v>173.33</v>
      </c>
      <c r="V37" s="344">
        <f t="shared" si="2"/>
        <v>0.7442450816361853</v>
      </c>
      <c r="W37" s="15"/>
      <c r="X37" s="345">
        <v>179</v>
      </c>
      <c r="Y37" s="343">
        <v>173.33</v>
      </c>
      <c r="Z37" s="344">
        <f t="shared" si="3"/>
        <v>1.0327121675416835</v>
      </c>
      <c r="AA37" s="15"/>
      <c r="AB37" s="345">
        <v>229</v>
      </c>
      <c r="AC37" s="343">
        <v>173.33</v>
      </c>
      <c r="AD37" s="344">
        <f t="shared" si="4"/>
        <v>1.3211792534471816</v>
      </c>
      <c r="AE37" s="15"/>
      <c r="AF37" s="345">
        <v>279</v>
      </c>
      <c r="AG37" s="343">
        <v>173.33</v>
      </c>
      <c r="AH37" s="344">
        <f t="shared" si="5"/>
        <v>1.6096463393526796</v>
      </c>
      <c r="AI37" s="15"/>
      <c r="AJ37" s="345">
        <v>329</v>
      </c>
      <c r="AK37" s="343">
        <v>173.33</v>
      </c>
      <c r="AL37" s="344">
        <f t="shared" si="6"/>
        <v>1.8981134252581779</v>
      </c>
      <c r="AM37" s="15"/>
      <c r="AN37" s="345">
        <v>379</v>
      </c>
      <c r="AO37" s="343">
        <v>173.33</v>
      </c>
      <c r="AP37" s="344">
        <f t="shared" si="7"/>
        <v>2.186580511163676</v>
      </c>
      <c r="AQ37" s="15"/>
      <c r="AR37" s="345">
        <v>429</v>
      </c>
      <c r="AS37" s="343">
        <v>173.33</v>
      </c>
      <c r="AT37" s="346">
        <f t="shared" si="8"/>
        <v>2.4750475970691741</v>
      </c>
      <c r="AU37" s="354"/>
      <c r="AV37" s="311"/>
    </row>
    <row r="38" spans="2:48" ht="14.45" customHeight="1" x14ac:dyDescent="0.25">
      <c r="B38" s="311"/>
      <c r="D38" s="337"/>
      <c r="E38" s="361"/>
      <c r="F38" s="362"/>
      <c r="G38" s="15"/>
      <c r="H38" s="356">
        <v>26</v>
      </c>
      <c r="I38" s="338">
        <v>0.3</v>
      </c>
      <c r="J38" s="341">
        <f t="shared" si="11"/>
        <v>7.8</v>
      </c>
      <c r="L38" s="337">
        <v>30</v>
      </c>
      <c r="M38" s="338">
        <v>173.33</v>
      </c>
      <c r="N38" s="339">
        <f t="shared" si="12"/>
        <v>0.1730802515432989</v>
      </c>
      <c r="O38" s="15"/>
      <c r="P38" s="340">
        <v>80</v>
      </c>
      <c r="Q38" s="338">
        <v>173.33</v>
      </c>
      <c r="R38" s="339">
        <f t="shared" si="9"/>
        <v>0.46154733744879706</v>
      </c>
      <c r="S38" s="15"/>
      <c r="T38" s="340">
        <v>130</v>
      </c>
      <c r="U38" s="338">
        <v>173.33</v>
      </c>
      <c r="V38" s="339">
        <f t="shared" si="2"/>
        <v>0.75001442335429525</v>
      </c>
      <c r="W38" s="15"/>
      <c r="X38" s="340">
        <v>180</v>
      </c>
      <c r="Y38" s="338">
        <v>173.33</v>
      </c>
      <c r="Z38" s="339">
        <f t="shared" si="3"/>
        <v>1.0384815092597934</v>
      </c>
      <c r="AA38" s="15"/>
      <c r="AB38" s="340">
        <v>230</v>
      </c>
      <c r="AC38" s="338">
        <v>173.33</v>
      </c>
      <c r="AD38" s="339">
        <f t="shared" si="4"/>
        <v>1.3269485951652915</v>
      </c>
      <c r="AE38" s="15"/>
      <c r="AF38" s="340">
        <v>280</v>
      </c>
      <c r="AG38" s="338">
        <v>173.33</v>
      </c>
      <c r="AH38" s="339">
        <f t="shared" si="5"/>
        <v>1.6154156810707898</v>
      </c>
      <c r="AI38" s="15"/>
      <c r="AJ38" s="340">
        <v>330</v>
      </c>
      <c r="AK38" s="338">
        <v>173.33</v>
      </c>
      <c r="AL38" s="339">
        <f t="shared" si="6"/>
        <v>1.9038827669762879</v>
      </c>
      <c r="AM38" s="15"/>
      <c r="AN38" s="340">
        <v>380</v>
      </c>
      <c r="AO38" s="338">
        <v>173.33</v>
      </c>
      <c r="AP38" s="339">
        <f t="shared" si="7"/>
        <v>2.1923498528817862</v>
      </c>
      <c r="AQ38" s="15"/>
      <c r="AR38" s="340">
        <v>430</v>
      </c>
      <c r="AS38" s="338">
        <v>173.33</v>
      </c>
      <c r="AT38" s="341">
        <f t="shared" si="8"/>
        <v>2.4808169387872843</v>
      </c>
      <c r="AU38" s="354"/>
      <c r="AV38" s="311"/>
    </row>
    <row r="39" spans="2:48" ht="14.45" customHeight="1" x14ac:dyDescent="0.25">
      <c r="B39" s="311"/>
      <c r="D39" s="342"/>
      <c r="E39" s="359"/>
      <c r="F39" s="360"/>
      <c r="G39" s="15"/>
      <c r="H39" s="358">
        <v>27</v>
      </c>
      <c r="I39" s="343">
        <v>0.3</v>
      </c>
      <c r="J39" s="346">
        <f t="shared" si="11"/>
        <v>8.1</v>
      </c>
      <c r="L39" s="342">
        <v>31</v>
      </c>
      <c r="M39" s="343">
        <v>173.33</v>
      </c>
      <c r="N39" s="344">
        <f t="shared" si="12"/>
        <v>0.17884959326140887</v>
      </c>
      <c r="O39" s="15"/>
      <c r="P39" s="345">
        <v>81</v>
      </c>
      <c r="Q39" s="343">
        <v>173.33</v>
      </c>
      <c r="R39" s="344">
        <f t="shared" si="9"/>
        <v>0.467316679166907</v>
      </c>
      <c r="S39" s="15"/>
      <c r="T39" s="345">
        <v>131</v>
      </c>
      <c r="U39" s="343">
        <v>173.33</v>
      </c>
      <c r="V39" s="344">
        <f t="shared" si="2"/>
        <v>0.75578376507240519</v>
      </c>
      <c r="W39" s="15"/>
      <c r="X39" s="345">
        <v>181</v>
      </c>
      <c r="Y39" s="343">
        <v>173.33</v>
      </c>
      <c r="Z39" s="344">
        <f t="shared" si="3"/>
        <v>1.0442508509779034</v>
      </c>
      <c r="AA39" s="15"/>
      <c r="AB39" s="345">
        <v>231</v>
      </c>
      <c r="AC39" s="343">
        <v>173.33</v>
      </c>
      <c r="AD39" s="344">
        <f t="shared" si="4"/>
        <v>1.3327179368834015</v>
      </c>
      <c r="AE39" s="15"/>
      <c r="AF39" s="345">
        <v>281</v>
      </c>
      <c r="AG39" s="343">
        <v>173.33</v>
      </c>
      <c r="AH39" s="344">
        <f t="shared" si="5"/>
        <v>1.6211850227888998</v>
      </c>
      <c r="AI39" s="15"/>
      <c r="AJ39" s="345">
        <v>331</v>
      </c>
      <c r="AK39" s="343">
        <v>173.33</v>
      </c>
      <c r="AL39" s="344">
        <f t="shared" si="6"/>
        <v>1.9096521086943978</v>
      </c>
      <c r="AM39" s="15"/>
      <c r="AN39" s="345">
        <v>381</v>
      </c>
      <c r="AO39" s="343">
        <v>173.33</v>
      </c>
      <c r="AP39" s="344">
        <f t="shared" si="7"/>
        <v>2.1981191945998959</v>
      </c>
      <c r="AQ39" s="15"/>
      <c r="AR39" s="345">
        <v>431</v>
      </c>
      <c r="AS39" s="343">
        <v>173.33</v>
      </c>
      <c r="AT39" s="346">
        <f t="shared" si="8"/>
        <v>2.486586280505394</v>
      </c>
      <c r="AU39" s="354"/>
      <c r="AV39" s="311"/>
    </row>
    <row r="40" spans="2:48" ht="14.45" customHeight="1" x14ac:dyDescent="0.25">
      <c r="B40" s="311"/>
      <c r="D40" s="337"/>
      <c r="E40" s="361"/>
      <c r="F40" s="362"/>
      <c r="G40" s="15"/>
      <c r="H40" s="356">
        <v>28</v>
      </c>
      <c r="I40" s="338">
        <v>0.3</v>
      </c>
      <c r="J40" s="341">
        <f t="shared" si="11"/>
        <v>8.4</v>
      </c>
      <c r="L40" s="337">
        <v>32</v>
      </c>
      <c r="M40" s="338">
        <v>173.33</v>
      </c>
      <c r="N40" s="339">
        <f t="shared" si="12"/>
        <v>0.18461893497951881</v>
      </c>
      <c r="O40" s="15"/>
      <c r="P40" s="340">
        <v>82</v>
      </c>
      <c r="Q40" s="338">
        <v>173.33</v>
      </c>
      <c r="R40" s="339">
        <f t="shared" si="9"/>
        <v>0.473086020885017</v>
      </c>
      <c r="S40" s="15"/>
      <c r="T40" s="340">
        <v>132</v>
      </c>
      <c r="U40" s="338">
        <v>173.33</v>
      </c>
      <c r="V40" s="339">
        <f t="shared" si="2"/>
        <v>0.76155310679051513</v>
      </c>
      <c r="W40" s="15"/>
      <c r="X40" s="340">
        <v>182</v>
      </c>
      <c r="Y40" s="338">
        <v>173.33</v>
      </c>
      <c r="Z40" s="339">
        <f t="shared" si="3"/>
        <v>1.0500201926960133</v>
      </c>
      <c r="AA40" s="15"/>
      <c r="AB40" s="340">
        <v>232</v>
      </c>
      <c r="AC40" s="338">
        <v>173.33</v>
      </c>
      <c r="AD40" s="339">
        <f t="shared" si="4"/>
        <v>1.3384872786015114</v>
      </c>
      <c r="AE40" s="15"/>
      <c r="AF40" s="340">
        <v>282</v>
      </c>
      <c r="AG40" s="338">
        <v>173.33</v>
      </c>
      <c r="AH40" s="339">
        <f t="shared" si="5"/>
        <v>1.6269543645070097</v>
      </c>
      <c r="AI40" s="15"/>
      <c r="AJ40" s="340">
        <v>332</v>
      </c>
      <c r="AK40" s="338">
        <v>173.33</v>
      </c>
      <c r="AL40" s="339">
        <f t="shared" si="6"/>
        <v>1.9154214504125078</v>
      </c>
      <c r="AM40" s="15"/>
      <c r="AN40" s="340">
        <v>382</v>
      </c>
      <c r="AO40" s="338">
        <v>173.33</v>
      </c>
      <c r="AP40" s="339">
        <f t="shared" si="7"/>
        <v>2.2038885363180061</v>
      </c>
      <c r="AQ40" s="15"/>
      <c r="AR40" s="340">
        <v>432</v>
      </c>
      <c r="AS40" s="338">
        <v>173.33</v>
      </c>
      <c r="AT40" s="341">
        <f t="shared" si="8"/>
        <v>2.4923556222235042</v>
      </c>
      <c r="AU40" s="354"/>
      <c r="AV40" s="311"/>
    </row>
    <row r="41" spans="2:48" ht="14.45" customHeight="1" x14ac:dyDescent="0.25">
      <c r="B41" s="311"/>
      <c r="D41" s="342"/>
      <c r="E41" s="359"/>
      <c r="F41" s="360"/>
      <c r="G41" s="15"/>
      <c r="H41" s="358">
        <v>29</v>
      </c>
      <c r="I41" s="343">
        <v>0.3</v>
      </c>
      <c r="J41" s="346">
        <f t="shared" si="11"/>
        <v>8.6999999999999993</v>
      </c>
      <c r="L41" s="342">
        <v>33</v>
      </c>
      <c r="M41" s="343">
        <v>173.33</v>
      </c>
      <c r="N41" s="344">
        <f t="shared" si="12"/>
        <v>0.19038827669762878</v>
      </c>
      <c r="O41" s="15"/>
      <c r="P41" s="345">
        <v>83</v>
      </c>
      <c r="Q41" s="343">
        <v>173.33</v>
      </c>
      <c r="R41" s="344">
        <f>P41/Q41</f>
        <v>0.47885536260312694</v>
      </c>
      <c r="S41" s="15"/>
      <c r="T41" s="345">
        <v>133</v>
      </c>
      <c r="U41" s="343">
        <v>173.33</v>
      </c>
      <c r="V41" s="344">
        <f t="shared" si="2"/>
        <v>0.76732244850862508</v>
      </c>
      <c r="W41" s="15"/>
      <c r="X41" s="345">
        <v>183</v>
      </c>
      <c r="Y41" s="343">
        <v>173.33</v>
      </c>
      <c r="Z41" s="344">
        <f t="shared" si="3"/>
        <v>1.0557895344141233</v>
      </c>
      <c r="AA41" s="15"/>
      <c r="AB41" s="345">
        <v>233</v>
      </c>
      <c r="AC41" s="343">
        <v>173.33</v>
      </c>
      <c r="AD41" s="344">
        <f t="shared" si="4"/>
        <v>1.3442566203196213</v>
      </c>
      <c r="AE41" s="15"/>
      <c r="AF41" s="345">
        <v>283</v>
      </c>
      <c r="AG41" s="343">
        <v>173.33</v>
      </c>
      <c r="AH41" s="344">
        <f t="shared" si="5"/>
        <v>1.6327237062251196</v>
      </c>
      <c r="AI41" s="15"/>
      <c r="AJ41" s="345">
        <v>333</v>
      </c>
      <c r="AK41" s="343">
        <v>173.33</v>
      </c>
      <c r="AL41" s="344">
        <f t="shared" si="6"/>
        <v>1.9211907921306177</v>
      </c>
      <c r="AM41" s="15"/>
      <c r="AN41" s="345">
        <v>383</v>
      </c>
      <c r="AO41" s="343">
        <v>173.33</v>
      </c>
      <c r="AP41" s="344">
        <f t="shared" si="7"/>
        <v>2.2096578780361158</v>
      </c>
      <c r="AQ41" s="15"/>
      <c r="AR41" s="345">
        <v>433</v>
      </c>
      <c r="AS41" s="343">
        <v>173.33</v>
      </c>
      <c r="AT41" s="346">
        <f t="shared" si="8"/>
        <v>2.4981249639416139</v>
      </c>
      <c r="AU41" s="354"/>
      <c r="AV41" s="311"/>
    </row>
    <row r="42" spans="2:48" ht="14.45" customHeight="1" thickBot="1" x14ac:dyDescent="0.3">
      <c r="B42" s="311"/>
      <c r="D42" s="363"/>
      <c r="E42" s="364"/>
      <c r="F42" s="365"/>
      <c r="G42" s="366"/>
      <c r="H42" s="367">
        <v>30</v>
      </c>
      <c r="I42" s="368">
        <v>0.3</v>
      </c>
      <c r="J42" s="369">
        <f t="shared" si="11"/>
        <v>9</v>
      </c>
      <c r="L42" s="337">
        <v>34</v>
      </c>
      <c r="M42" s="338">
        <v>173.33</v>
      </c>
      <c r="N42" s="339">
        <f t="shared" si="12"/>
        <v>0.19615761841573875</v>
      </c>
      <c r="O42" s="15"/>
      <c r="P42" s="340">
        <v>84</v>
      </c>
      <c r="Q42" s="338">
        <v>173.33</v>
      </c>
      <c r="R42" s="339">
        <f t="shared" ref="R42:R58" si="13">P42/Q42</f>
        <v>0.48462470432123689</v>
      </c>
      <c r="S42" s="15"/>
      <c r="T42" s="340">
        <v>134</v>
      </c>
      <c r="U42" s="338">
        <v>173.33</v>
      </c>
      <c r="V42" s="339">
        <f t="shared" si="2"/>
        <v>0.77309179022673502</v>
      </c>
      <c r="W42" s="15"/>
      <c r="X42" s="340">
        <v>184</v>
      </c>
      <c r="Y42" s="338">
        <v>173.33</v>
      </c>
      <c r="Z42" s="339">
        <f t="shared" si="3"/>
        <v>1.0615588761322332</v>
      </c>
      <c r="AA42" s="15"/>
      <c r="AB42" s="340">
        <v>234</v>
      </c>
      <c r="AC42" s="338">
        <v>173.33</v>
      </c>
      <c r="AD42" s="339">
        <f t="shared" si="4"/>
        <v>1.3500259620377313</v>
      </c>
      <c r="AE42" s="15"/>
      <c r="AF42" s="340">
        <v>284</v>
      </c>
      <c r="AG42" s="338">
        <v>173.33</v>
      </c>
      <c r="AH42" s="339">
        <f t="shared" si="5"/>
        <v>1.6384930479432296</v>
      </c>
      <c r="AI42" s="15"/>
      <c r="AJ42" s="340">
        <v>334</v>
      </c>
      <c r="AK42" s="338">
        <v>173.33</v>
      </c>
      <c r="AL42" s="339">
        <f t="shared" si="6"/>
        <v>1.9269601338487277</v>
      </c>
      <c r="AM42" s="15"/>
      <c r="AN42" s="340">
        <v>384</v>
      </c>
      <c r="AO42" s="338">
        <v>173.33</v>
      </c>
      <c r="AP42" s="339">
        <f t="shared" si="7"/>
        <v>2.215427219754226</v>
      </c>
      <c r="AQ42" s="15"/>
      <c r="AR42" s="340">
        <v>434</v>
      </c>
      <c r="AS42" s="338">
        <v>173.33</v>
      </c>
      <c r="AT42" s="341">
        <f t="shared" si="8"/>
        <v>2.503894305659724</v>
      </c>
      <c r="AU42" s="354"/>
      <c r="AV42" s="311"/>
    </row>
    <row r="43" spans="2:48" ht="14.45" customHeight="1" x14ac:dyDescent="0.25">
      <c r="B43" s="311"/>
      <c r="E43" s="370"/>
      <c r="I43" s="370"/>
      <c r="L43" s="342">
        <v>35</v>
      </c>
      <c r="M43" s="343">
        <v>173.33</v>
      </c>
      <c r="N43" s="344">
        <f t="shared" si="12"/>
        <v>0.20192696013384873</v>
      </c>
      <c r="O43" s="15"/>
      <c r="P43" s="345">
        <v>85</v>
      </c>
      <c r="Q43" s="343">
        <v>173.33</v>
      </c>
      <c r="R43" s="344">
        <f t="shared" si="13"/>
        <v>0.49039404603934689</v>
      </c>
      <c r="S43" s="15"/>
      <c r="T43" s="345">
        <v>135</v>
      </c>
      <c r="U43" s="343">
        <v>173.33</v>
      </c>
      <c r="V43" s="344">
        <f t="shared" si="2"/>
        <v>0.77886113194484508</v>
      </c>
      <c r="W43" s="15"/>
      <c r="X43" s="345">
        <v>185</v>
      </c>
      <c r="Y43" s="343">
        <v>173.33</v>
      </c>
      <c r="Z43" s="344">
        <f t="shared" si="3"/>
        <v>1.0673282178503432</v>
      </c>
      <c r="AA43" s="15"/>
      <c r="AB43" s="345">
        <v>235</v>
      </c>
      <c r="AC43" s="343">
        <v>173.33</v>
      </c>
      <c r="AD43" s="344">
        <f t="shared" si="4"/>
        <v>1.3557953037558415</v>
      </c>
      <c r="AE43" s="15"/>
      <c r="AF43" s="345">
        <v>285</v>
      </c>
      <c r="AG43" s="343">
        <v>173.33</v>
      </c>
      <c r="AH43" s="344">
        <f t="shared" si="5"/>
        <v>1.6442623896613395</v>
      </c>
      <c r="AI43" s="15"/>
      <c r="AJ43" s="345">
        <v>335</v>
      </c>
      <c r="AK43" s="343">
        <v>173.33</v>
      </c>
      <c r="AL43" s="344">
        <f t="shared" si="6"/>
        <v>1.9327294755668376</v>
      </c>
      <c r="AM43" s="15"/>
      <c r="AN43" s="345">
        <v>385</v>
      </c>
      <c r="AO43" s="343">
        <v>173.33</v>
      </c>
      <c r="AP43" s="344">
        <f t="shared" si="7"/>
        <v>2.2211965614723357</v>
      </c>
      <c r="AQ43" s="15"/>
      <c r="AR43" s="345">
        <v>435</v>
      </c>
      <c r="AS43" s="343">
        <v>173.33</v>
      </c>
      <c r="AT43" s="346">
        <f t="shared" si="8"/>
        <v>2.5096636473778342</v>
      </c>
      <c r="AU43" s="354"/>
      <c r="AV43" s="311"/>
    </row>
    <row r="44" spans="2:48" ht="15.75" x14ac:dyDescent="0.25">
      <c r="B44" s="311"/>
      <c r="L44" s="337">
        <v>36</v>
      </c>
      <c r="M44" s="338">
        <v>173.33</v>
      </c>
      <c r="N44" s="339">
        <f t="shared" si="12"/>
        <v>0.20769630185195867</v>
      </c>
      <c r="O44" s="15"/>
      <c r="P44" s="340">
        <v>86</v>
      </c>
      <c r="Q44" s="338">
        <v>173.33</v>
      </c>
      <c r="R44" s="339">
        <f t="shared" si="13"/>
        <v>0.49616338775745683</v>
      </c>
      <c r="S44" s="15"/>
      <c r="T44" s="340">
        <v>136</v>
      </c>
      <c r="U44" s="338">
        <v>173.33</v>
      </c>
      <c r="V44" s="339">
        <f t="shared" si="2"/>
        <v>0.78463047366295502</v>
      </c>
      <c r="W44" s="15"/>
      <c r="X44" s="340">
        <v>186</v>
      </c>
      <c r="Y44" s="338">
        <v>173.33</v>
      </c>
      <c r="Z44" s="339">
        <f t="shared" si="3"/>
        <v>1.0730975595684531</v>
      </c>
      <c r="AA44" s="15"/>
      <c r="AB44" s="340">
        <v>236</v>
      </c>
      <c r="AC44" s="338">
        <v>173.33</v>
      </c>
      <c r="AD44" s="339">
        <f t="shared" si="4"/>
        <v>1.3615646454739514</v>
      </c>
      <c r="AE44" s="15"/>
      <c r="AF44" s="340">
        <v>286</v>
      </c>
      <c r="AG44" s="338">
        <v>173.33</v>
      </c>
      <c r="AH44" s="339">
        <f t="shared" si="5"/>
        <v>1.6500317313794495</v>
      </c>
      <c r="AI44" s="15"/>
      <c r="AJ44" s="340">
        <v>336</v>
      </c>
      <c r="AK44" s="338">
        <v>173.33</v>
      </c>
      <c r="AL44" s="339">
        <f t="shared" si="6"/>
        <v>1.9384988172849476</v>
      </c>
      <c r="AM44" s="15"/>
      <c r="AN44" s="340">
        <v>386</v>
      </c>
      <c r="AO44" s="338">
        <v>173.33</v>
      </c>
      <c r="AP44" s="339">
        <f t="shared" si="7"/>
        <v>2.2269659031904459</v>
      </c>
      <c r="AQ44" s="15"/>
      <c r="AR44" s="340">
        <v>436</v>
      </c>
      <c r="AS44" s="338">
        <v>173.33</v>
      </c>
      <c r="AT44" s="341">
        <f t="shared" si="8"/>
        <v>2.5154329890959439</v>
      </c>
      <c r="AU44" s="354"/>
      <c r="AV44" s="311"/>
    </row>
    <row r="45" spans="2:48" ht="15.75" x14ac:dyDescent="0.25">
      <c r="B45" s="311"/>
      <c r="L45" s="342">
        <v>37</v>
      </c>
      <c r="M45" s="343">
        <v>173.33</v>
      </c>
      <c r="N45" s="344">
        <f t="shared" si="12"/>
        <v>0.21346564357006864</v>
      </c>
      <c r="O45" s="15"/>
      <c r="P45" s="345">
        <v>87</v>
      </c>
      <c r="Q45" s="343">
        <v>173.33</v>
      </c>
      <c r="R45" s="344">
        <f t="shared" si="13"/>
        <v>0.50193272947556677</v>
      </c>
      <c r="S45" s="15"/>
      <c r="T45" s="345">
        <v>137</v>
      </c>
      <c r="U45" s="343">
        <v>173.33</v>
      </c>
      <c r="V45" s="344">
        <f t="shared" si="2"/>
        <v>0.79039981538106496</v>
      </c>
      <c r="W45" s="15"/>
      <c r="X45" s="345">
        <v>187</v>
      </c>
      <c r="Y45" s="343">
        <v>173.33</v>
      </c>
      <c r="Z45" s="344">
        <f t="shared" si="3"/>
        <v>1.078866901286563</v>
      </c>
      <c r="AA45" s="15"/>
      <c r="AB45" s="345">
        <v>237</v>
      </c>
      <c r="AC45" s="343">
        <v>173.33</v>
      </c>
      <c r="AD45" s="344">
        <f t="shared" si="4"/>
        <v>1.3673339871920613</v>
      </c>
      <c r="AE45" s="15"/>
      <c r="AF45" s="345">
        <v>287</v>
      </c>
      <c r="AG45" s="343">
        <v>173.33</v>
      </c>
      <c r="AH45" s="344">
        <f t="shared" si="5"/>
        <v>1.6558010730975594</v>
      </c>
      <c r="AI45" s="15"/>
      <c r="AJ45" s="345">
        <v>337</v>
      </c>
      <c r="AK45" s="343">
        <v>173.33</v>
      </c>
      <c r="AL45" s="344">
        <f t="shared" si="6"/>
        <v>1.9442681590030577</v>
      </c>
      <c r="AM45" s="15"/>
      <c r="AN45" s="345">
        <v>387</v>
      </c>
      <c r="AO45" s="343">
        <v>173.33</v>
      </c>
      <c r="AP45" s="344">
        <f t="shared" si="7"/>
        <v>2.2327352449085556</v>
      </c>
      <c r="AQ45" s="15"/>
      <c r="AR45" s="345">
        <v>437</v>
      </c>
      <c r="AS45" s="343">
        <v>173.33</v>
      </c>
      <c r="AT45" s="346">
        <f t="shared" si="8"/>
        <v>2.5212023308140541</v>
      </c>
      <c r="AU45" s="354"/>
      <c r="AV45" s="311"/>
    </row>
    <row r="46" spans="2:48" ht="15.75" x14ac:dyDescent="0.25">
      <c r="B46" s="311"/>
      <c r="L46" s="337">
        <v>38</v>
      </c>
      <c r="M46" s="338">
        <v>173.33</v>
      </c>
      <c r="N46" s="339">
        <f t="shared" si="12"/>
        <v>0.21923498528817861</v>
      </c>
      <c r="O46" s="15"/>
      <c r="P46" s="340">
        <v>88</v>
      </c>
      <c r="Q46" s="338">
        <v>173.33</v>
      </c>
      <c r="R46" s="339">
        <f t="shared" si="13"/>
        <v>0.50770207119367672</v>
      </c>
      <c r="S46" s="15"/>
      <c r="T46" s="340">
        <v>138</v>
      </c>
      <c r="U46" s="338">
        <v>173.33</v>
      </c>
      <c r="V46" s="339">
        <f t="shared" si="2"/>
        <v>0.79616915709917491</v>
      </c>
      <c r="W46" s="15"/>
      <c r="X46" s="340">
        <v>188</v>
      </c>
      <c r="Y46" s="338">
        <v>173.33</v>
      </c>
      <c r="Z46" s="339">
        <f t="shared" si="3"/>
        <v>1.084636243004673</v>
      </c>
      <c r="AA46" s="15"/>
      <c r="AB46" s="340">
        <v>238</v>
      </c>
      <c r="AC46" s="338">
        <v>173.33</v>
      </c>
      <c r="AD46" s="339">
        <f t="shared" si="4"/>
        <v>1.3731033289101713</v>
      </c>
      <c r="AE46" s="15"/>
      <c r="AF46" s="340">
        <v>288</v>
      </c>
      <c r="AG46" s="338">
        <v>173.33</v>
      </c>
      <c r="AH46" s="339">
        <f t="shared" si="5"/>
        <v>1.6615704148156694</v>
      </c>
      <c r="AI46" s="15"/>
      <c r="AJ46" s="340">
        <v>338</v>
      </c>
      <c r="AK46" s="338">
        <v>173.33</v>
      </c>
      <c r="AL46" s="339">
        <f t="shared" si="6"/>
        <v>1.9500375007211677</v>
      </c>
      <c r="AM46" s="15"/>
      <c r="AN46" s="340">
        <v>388</v>
      </c>
      <c r="AO46" s="338">
        <v>173.33</v>
      </c>
      <c r="AP46" s="339">
        <f t="shared" si="7"/>
        <v>2.2385045866266657</v>
      </c>
      <c r="AQ46" s="15"/>
      <c r="AR46" s="340">
        <v>438</v>
      </c>
      <c r="AS46" s="338">
        <v>173.33</v>
      </c>
      <c r="AT46" s="341">
        <f t="shared" si="8"/>
        <v>2.5269716725321638</v>
      </c>
      <c r="AU46" s="354"/>
      <c r="AV46" s="311"/>
    </row>
    <row r="47" spans="2:48" ht="15.75" x14ac:dyDescent="0.25">
      <c r="B47" s="311"/>
      <c r="L47" s="342">
        <v>39</v>
      </c>
      <c r="M47" s="343">
        <v>173.33</v>
      </c>
      <c r="N47" s="344">
        <f t="shared" si="12"/>
        <v>0.22500432700628856</v>
      </c>
      <c r="O47" s="15"/>
      <c r="P47" s="345">
        <v>89</v>
      </c>
      <c r="Q47" s="343">
        <v>173.33</v>
      </c>
      <c r="R47" s="344">
        <f t="shared" si="13"/>
        <v>0.51347141291178677</v>
      </c>
      <c r="S47" s="15"/>
      <c r="T47" s="345">
        <v>139</v>
      </c>
      <c r="U47" s="343">
        <v>173.33</v>
      </c>
      <c r="V47" s="344">
        <f t="shared" si="2"/>
        <v>0.80193849881728485</v>
      </c>
      <c r="W47" s="15"/>
      <c r="X47" s="345">
        <v>189</v>
      </c>
      <c r="Y47" s="343">
        <v>173.33</v>
      </c>
      <c r="Z47" s="344">
        <f t="shared" si="3"/>
        <v>1.0904055847227831</v>
      </c>
      <c r="AA47" s="15"/>
      <c r="AB47" s="345">
        <v>239</v>
      </c>
      <c r="AC47" s="343">
        <v>173.33</v>
      </c>
      <c r="AD47" s="344">
        <f t="shared" si="4"/>
        <v>1.3788726706282812</v>
      </c>
      <c r="AE47" s="15"/>
      <c r="AF47" s="345">
        <v>289</v>
      </c>
      <c r="AG47" s="343">
        <v>173.33</v>
      </c>
      <c r="AH47" s="344">
        <f t="shared" si="5"/>
        <v>1.6673397565337793</v>
      </c>
      <c r="AI47" s="15"/>
      <c r="AJ47" s="345">
        <v>339</v>
      </c>
      <c r="AK47" s="343">
        <v>173.33</v>
      </c>
      <c r="AL47" s="344">
        <f t="shared" si="6"/>
        <v>1.9558068424392776</v>
      </c>
      <c r="AM47" s="15"/>
      <c r="AN47" s="345">
        <v>389</v>
      </c>
      <c r="AO47" s="343">
        <v>173.33</v>
      </c>
      <c r="AP47" s="344">
        <f t="shared" si="7"/>
        <v>2.2442739283447759</v>
      </c>
      <c r="AQ47" s="15"/>
      <c r="AR47" s="345">
        <v>439</v>
      </c>
      <c r="AS47" s="343">
        <v>173.33</v>
      </c>
      <c r="AT47" s="346">
        <f t="shared" si="8"/>
        <v>2.532741014250274</v>
      </c>
      <c r="AU47" s="354"/>
      <c r="AV47" s="311"/>
    </row>
    <row r="48" spans="2:48" ht="15.75" x14ac:dyDescent="0.25">
      <c r="B48" s="311"/>
      <c r="L48" s="337">
        <v>40</v>
      </c>
      <c r="M48" s="338">
        <v>173.33</v>
      </c>
      <c r="N48" s="339">
        <f t="shared" si="12"/>
        <v>0.23077366872439853</v>
      </c>
      <c r="O48" s="15"/>
      <c r="P48" s="340">
        <v>90</v>
      </c>
      <c r="Q48" s="338">
        <v>173.33</v>
      </c>
      <c r="R48" s="339">
        <f t="shared" si="13"/>
        <v>0.51924075462989672</v>
      </c>
      <c r="S48" s="15"/>
      <c r="T48" s="340">
        <v>140</v>
      </c>
      <c r="U48" s="338">
        <v>173.33</v>
      </c>
      <c r="V48" s="339">
        <f t="shared" si="2"/>
        <v>0.80770784053539491</v>
      </c>
      <c r="W48" s="15"/>
      <c r="X48" s="340">
        <v>190</v>
      </c>
      <c r="Y48" s="338">
        <v>173.33</v>
      </c>
      <c r="Z48" s="339">
        <f t="shared" si="3"/>
        <v>1.0961749264408931</v>
      </c>
      <c r="AA48" s="15"/>
      <c r="AB48" s="340">
        <v>240</v>
      </c>
      <c r="AC48" s="338">
        <v>173.33</v>
      </c>
      <c r="AD48" s="339">
        <f t="shared" si="4"/>
        <v>1.3846420123463912</v>
      </c>
      <c r="AE48" s="15"/>
      <c r="AF48" s="340">
        <v>290</v>
      </c>
      <c r="AG48" s="338">
        <v>173.33</v>
      </c>
      <c r="AH48" s="339">
        <f t="shared" si="5"/>
        <v>1.6731090982518892</v>
      </c>
      <c r="AI48" s="15"/>
      <c r="AJ48" s="340">
        <v>340</v>
      </c>
      <c r="AK48" s="338">
        <v>173.33</v>
      </c>
      <c r="AL48" s="339">
        <f t="shared" si="6"/>
        <v>1.9615761841573875</v>
      </c>
      <c r="AM48" s="15"/>
      <c r="AN48" s="340">
        <v>390</v>
      </c>
      <c r="AO48" s="338">
        <v>173.33</v>
      </c>
      <c r="AP48" s="339">
        <f t="shared" si="7"/>
        <v>2.2500432700628856</v>
      </c>
      <c r="AQ48" s="15"/>
      <c r="AR48" s="340">
        <v>440</v>
      </c>
      <c r="AS48" s="338">
        <v>173.33</v>
      </c>
      <c r="AT48" s="341">
        <f t="shared" si="8"/>
        <v>2.5385103559683837</v>
      </c>
      <c r="AU48" s="354"/>
      <c r="AV48" s="311"/>
    </row>
    <row r="49" spans="2:48" ht="15.75" x14ac:dyDescent="0.25">
      <c r="B49" s="311"/>
      <c r="L49" s="342">
        <v>41</v>
      </c>
      <c r="M49" s="343">
        <v>173.33</v>
      </c>
      <c r="N49" s="344">
        <f t="shared" si="12"/>
        <v>0.2365430104425085</v>
      </c>
      <c r="O49" s="15"/>
      <c r="P49" s="345">
        <v>91</v>
      </c>
      <c r="Q49" s="343">
        <v>173.33</v>
      </c>
      <c r="R49" s="344">
        <f t="shared" si="13"/>
        <v>0.52501009634800666</v>
      </c>
      <c r="S49" s="15"/>
      <c r="T49" s="345">
        <v>141</v>
      </c>
      <c r="U49" s="343">
        <v>173.33</v>
      </c>
      <c r="V49" s="344">
        <f t="shared" si="2"/>
        <v>0.81347718225350485</v>
      </c>
      <c r="W49" s="15"/>
      <c r="X49" s="345">
        <v>191</v>
      </c>
      <c r="Y49" s="343">
        <v>173.33</v>
      </c>
      <c r="Z49" s="344">
        <f t="shared" si="3"/>
        <v>1.101944268159003</v>
      </c>
      <c r="AA49" s="15"/>
      <c r="AB49" s="345">
        <v>241</v>
      </c>
      <c r="AC49" s="343">
        <v>173.33</v>
      </c>
      <c r="AD49" s="344">
        <f t="shared" si="4"/>
        <v>1.3904113540645011</v>
      </c>
      <c r="AE49" s="15"/>
      <c r="AF49" s="345">
        <v>291</v>
      </c>
      <c r="AG49" s="343">
        <v>173.33</v>
      </c>
      <c r="AH49" s="344">
        <f t="shared" si="5"/>
        <v>1.6788784399699992</v>
      </c>
      <c r="AI49" s="15"/>
      <c r="AJ49" s="345">
        <v>341</v>
      </c>
      <c r="AK49" s="343">
        <v>173.33</v>
      </c>
      <c r="AL49" s="344">
        <f t="shared" si="6"/>
        <v>1.9673455258754975</v>
      </c>
      <c r="AM49" s="15"/>
      <c r="AN49" s="345">
        <v>391</v>
      </c>
      <c r="AO49" s="343">
        <v>173.33</v>
      </c>
      <c r="AP49" s="344">
        <f t="shared" si="7"/>
        <v>2.2558126117809958</v>
      </c>
      <c r="AQ49" s="15"/>
      <c r="AR49" s="345">
        <v>441</v>
      </c>
      <c r="AS49" s="343">
        <v>173.33</v>
      </c>
      <c r="AT49" s="346">
        <f t="shared" si="8"/>
        <v>2.5442796976864939</v>
      </c>
      <c r="AU49" s="354"/>
      <c r="AV49" s="311"/>
    </row>
    <row r="50" spans="2:48" ht="15.75" x14ac:dyDescent="0.25">
      <c r="B50" s="311"/>
      <c r="L50" s="337">
        <v>42</v>
      </c>
      <c r="M50" s="338">
        <v>173.33</v>
      </c>
      <c r="N50" s="339">
        <f t="shared" si="12"/>
        <v>0.24231235216061844</v>
      </c>
      <c r="O50" s="15"/>
      <c r="P50" s="340">
        <v>92</v>
      </c>
      <c r="Q50" s="338">
        <v>173.33</v>
      </c>
      <c r="R50" s="339">
        <f t="shared" si="13"/>
        <v>0.5307794380661166</v>
      </c>
      <c r="S50" s="15"/>
      <c r="T50" s="340">
        <v>142</v>
      </c>
      <c r="U50" s="338">
        <v>173.33</v>
      </c>
      <c r="V50" s="339">
        <f t="shared" si="2"/>
        <v>0.81924652397161479</v>
      </c>
      <c r="W50" s="15"/>
      <c r="X50" s="340">
        <v>192</v>
      </c>
      <c r="Y50" s="338">
        <v>173.33</v>
      </c>
      <c r="Z50" s="339">
        <f t="shared" si="3"/>
        <v>1.107713609877113</v>
      </c>
      <c r="AA50" s="15"/>
      <c r="AB50" s="340">
        <v>242</v>
      </c>
      <c r="AC50" s="338">
        <v>173.33</v>
      </c>
      <c r="AD50" s="339">
        <f t="shared" si="4"/>
        <v>1.3961806957826111</v>
      </c>
      <c r="AE50" s="15"/>
      <c r="AF50" s="340">
        <v>292</v>
      </c>
      <c r="AG50" s="338">
        <v>173.33</v>
      </c>
      <c r="AH50" s="339">
        <f t="shared" si="5"/>
        <v>1.6846477816881094</v>
      </c>
      <c r="AI50" s="15"/>
      <c r="AJ50" s="340">
        <v>342</v>
      </c>
      <c r="AK50" s="338">
        <v>173.33</v>
      </c>
      <c r="AL50" s="339">
        <f t="shared" si="6"/>
        <v>1.9731148675936074</v>
      </c>
      <c r="AM50" s="15"/>
      <c r="AN50" s="340">
        <v>392</v>
      </c>
      <c r="AO50" s="338">
        <v>173.33</v>
      </c>
      <c r="AP50" s="339">
        <f t="shared" si="7"/>
        <v>2.2615819534991055</v>
      </c>
      <c r="AQ50" s="15"/>
      <c r="AR50" s="340">
        <v>442</v>
      </c>
      <c r="AS50" s="338">
        <v>173.33</v>
      </c>
      <c r="AT50" s="341">
        <f t="shared" si="8"/>
        <v>2.5500490394046036</v>
      </c>
      <c r="AU50" s="354"/>
      <c r="AV50" s="311"/>
    </row>
    <row r="51" spans="2:48" ht="15.75" x14ac:dyDescent="0.25">
      <c r="B51" s="311"/>
      <c r="L51" s="342">
        <v>43</v>
      </c>
      <c r="M51" s="343">
        <v>173.33</v>
      </c>
      <c r="N51" s="344">
        <f t="shared" si="12"/>
        <v>0.24808169387872842</v>
      </c>
      <c r="O51" s="15"/>
      <c r="P51" s="345">
        <v>93</v>
      </c>
      <c r="Q51" s="343">
        <v>173.33</v>
      </c>
      <c r="R51" s="344">
        <f t="shared" si="13"/>
        <v>0.53654877978422655</v>
      </c>
      <c r="S51" s="15"/>
      <c r="T51" s="345">
        <v>143</v>
      </c>
      <c r="U51" s="343">
        <v>173.33</v>
      </c>
      <c r="V51" s="344">
        <f t="shared" si="2"/>
        <v>0.82501586568972474</v>
      </c>
      <c r="W51" s="15"/>
      <c r="X51" s="345">
        <v>193</v>
      </c>
      <c r="Y51" s="343">
        <v>173.33</v>
      </c>
      <c r="Z51" s="344">
        <f t="shared" si="3"/>
        <v>1.1134829515952229</v>
      </c>
      <c r="AA51" s="15"/>
      <c r="AB51" s="345">
        <v>243</v>
      </c>
      <c r="AC51" s="343">
        <v>173.33</v>
      </c>
      <c r="AD51" s="344">
        <f t="shared" si="4"/>
        <v>1.401950037500721</v>
      </c>
      <c r="AE51" s="15"/>
      <c r="AF51" s="345">
        <v>293</v>
      </c>
      <c r="AG51" s="343">
        <v>173.33</v>
      </c>
      <c r="AH51" s="344">
        <f t="shared" si="5"/>
        <v>1.6904171234062193</v>
      </c>
      <c r="AI51" s="15"/>
      <c r="AJ51" s="345">
        <v>343</v>
      </c>
      <c r="AK51" s="343">
        <v>173.33</v>
      </c>
      <c r="AL51" s="344">
        <f t="shared" si="6"/>
        <v>1.9788842093117174</v>
      </c>
      <c r="AM51" s="15"/>
      <c r="AN51" s="345">
        <v>393</v>
      </c>
      <c r="AO51" s="343">
        <v>173.33</v>
      </c>
      <c r="AP51" s="344">
        <f t="shared" si="7"/>
        <v>2.2673512952172157</v>
      </c>
      <c r="AQ51" s="15"/>
      <c r="AR51" s="345">
        <v>445</v>
      </c>
      <c r="AS51" s="343">
        <v>173.33</v>
      </c>
      <c r="AT51" s="346">
        <f t="shared" si="8"/>
        <v>2.5673570645589336</v>
      </c>
      <c r="AU51" s="354"/>
      <c r="AV51" s="311"/>
    </row>
    <row r="52" spans="2:48" ht="15.75" x14ac:dyDescent="0.25">
      <c r="B52" s="311"/>
      <c r="L52" s="337">
        <v>44</v>
      </c>
      <c r="M52" s="338">
        <v>173.33</v>
      </c>
      <c r="N52" s="339">
        <f t="shared" si="12"/>
        <v>0.25385103559683836</v>
      </c>
      <c r="O52" s="15"/>
      <c r="P52" s="340">
        <v>94</v>
      </c>
      <c r="Q52" s="338">
        <v>173.33</v>
      </c>
      <c r="R52" s="339">
        <f t="shared" si="13"/>
        <v>0.54231812150233649</v>
      </c>
      <c r="S52" s="15"/>
      <c r="T52" s="340">
        <v>144</v>
      </c>
      <c r="U52" s="338">
        <v>173.33</v>
      </c>
      <c r="V52" s="339">
        <f t="shared" si="2"/>
        <v>0.83078520740783468</v>
      </c>
      <c r="W52" s="15"/>
      <c r="X52" s="340">
        <v>194</v>
      </c>
      <c r="Y52" s="338">
        <v>173.33</v>
      </c>
      <c r="Z52" s="339">
        <f t="shared" si="3"/>
        <v>1.1192522933133329</v>
      </c>
      <c r="AA52" s="15"/>
      <c r="AB52" s="340">
        <v>244</v>
      </c>
      <c r="AC52" s="338">
        <v>173.33</v>
      </c>
      <c r="AD52" s="339">
        <f t="shared" si="4"/>
        <v>1.4077193792188309</v>
      </c>
      <c r="AE52" s="15"/>
      <c r="AF52" s="340">
        <v>294</v>
      </c>
      <c r="AG52" s="338">
        <v>173.33</v>
      </c>
      <c r="AH52" s="339">
        <f t="shared" si="5"/>
        <v>1.6961864651243292</v>
      </c>
      <c r="AI52" s="15"/>
      <c r="AJ52" s="340">
        <v>344</v>
      </c>
      <c r="AK52" s="338">
        <v>173.33</v>
      </c>
      <c r="AL52" s="339">
        <f t="shared" si="6"/>
        <v>1.9846535510298273</v>
      </c>
      <c r="AM52" s="15"/>
      <c r="AN52" s="340">
        <v>394</v>
      </c>
      <c r="AO52" s="338">
        <v>173.33</v>
      </c>
      <c r="AP52" s="339">
        <f t="shared" si="7"/>
        <v>2.2731206369353254</v>
      </c>
      <c r="AQ52" s="15"/>
      <c r="AR52" s="340">
        <v>446</v>
      </c>
      <c r="AS52" s="338">
        <v>173.33</v>
      </c>
      <c r="AT52" s="341">
        <f t="shared" si="8"/>
        <v>2.5731264062770438</v>
      </c>
      <c r="AU52" s="354"/>
      <c r="AV52" s="311"/>
    </row>
    <row r="53" spans="2:48" ht="15.75" x14ac:dyDescent="0.25">
      <c r="B53" s="311"/>
      <c r="L53" s="342">
        <v>45</v>
      </c>
      <c r="M53" s="343">
        <v>173.33</v>
      </c>
      <c r="N53" s="344">
        <f t="shared" si="12"/>
        <v>0.25962037731494836</v>
      </c>
      <c r="O53" s="15"/>
      <c r="P53" s="345">
        <v>95</v>
      </c>
      <c r="Q53" s="343">
        <v>173.33</v>
      </c>
      <c r="R53" s="344">
        <f t="shared" si="13"/>
        <v>0.54808746322044655</v>
      </c>
      <c r="S53" s="15"/>
      <c r="T53" s="345">
        <v>145</v>
      </c>
      <c r="U53" s="343">
        <v>173.33</v>
      </c>
      <c r="V53" s="344">
        <f t="shared" si="2"/>
        <v>0.83655454912594462</v>
      </c>
      <c r="W53" s="15"/>
      <c r="X53" s="345">
        <v>195</v>
      </c>
      <c r="Y53" s="343">
        <v>173.33</v>
      </c>
      <c r="Z53" s="344">
        <f t="shared" si="3"/>
        <v>1.1250216350314428</v>
      </c>
      <c r="AA53" s="15"/>
      <c r="AB53" s="345">
        <v>245</v>
      </c>
      <c r="AC53" s="343">
        <v>173.33</v>
      </c>
      <c r="AD53" s="344">
        <f t="shared" si="4"/>
        <v>1.4134887209369409</v>
      </c>
      <c r="AE53" s="15"/>
      <c r="AF53" s="345">
        <v>295</v>
      </c>
      <c r="AG53" s="343">
        <v>173.33</v>
      </c>
      <c r="AH53" s="344">
        <f t="shared" si="5"/>
        <v>1.7019558068424392</v>
      </c>
      <c r="AI53" s="15"/>
      <c r="AJ53" s="345">
        <v>345</v>
      </c>
      <c r="AK53" s="343">
        <v>173.33</v>
      </c>
      <c r="AL53" s="344">
        <f t="shared" si="6"/>
        <v>1.9904228927479373</v>
      </c>
      <c r="AM53" s="15"/>
      <c r="AN53" s="345">
        <v>395</v>
      </c>
      <c r="AO53" s="343">
        <v>173.33</v>
      </c>
      <c r="AP53" s="344">
        <f t="shared" si="7"/>
        <v>2.2788899786534356</v>
      </c>
      <c r="AQ53" s="15"/>
      <c r="AR53" s="345">
        <v>447</v>
      </c>
      <c r="AS53" s="343">
        <v>173.33</v>
      </c>
      <c r="AT53" s="346">
        <f t="shared" si="8"/>
        <v>2.5788957479951535</v>
      </c>
      <c r="AU53" s="354"/>
      <c r="AV53" s="311"/>
    </row>
    <row r="54" spans="2:48" ht="15.75" x14ac:dyDescent="0.25">
      <c r="B54" s="311"/>
      <c r="L54" s="337">
        <v>46</v>
      </c>
      <c r="M54" s="338">
        <v>173.33</v>
      </c>
      <c r="N54" s="339">
        <f t="shared" si="12"/>
        <v>0.2653897190330583</v>
      </c>
      <c r="O54" s="15"/>
      <c r="P54" s="340">
        <v>96</v>
      </c>
      <c r="Q54" s="338">
        <v>173.33</v>
      </c>
      <c r="R54" s="339">
        <f t="shared" si="13"/>
        <v>0.55385680493855649</v>
      </c>
      <c r="S54" s="15"/>
      <c r="T54" s="340">
        <v>146</v>
      </c>
      <c r="U54" s="338">
        <v>173.33</v>
      </c>
      <c r="V54" s="339">
        <f t="shared" si="2"/>
        <v>0.84232389084405468</v>
      </c>
      <c r="W54" s="15"/>
      <c r="X54" s="340">
        <v>196</v>
      </c>
      <c r="Y54" s="338">
        <v>173.33</v>
      </c>
      <c r="Z54" s="339">
        <f t="shared" si="3"/>
        <v>1.1307909767495528</v>
      </c>
      <c r="AA54" s="15"/>
      <c r="AB54" s="340">
        <v>246</v>
      </c>
      <c r="AC54" s="338">
        <v>173.33</v>
      </c>
      <c r="AD54" s="339">
        <f t="shared" si="4"/>
        <v>1.4192580626550511</v>
      </c>
      <c r="AE54" s="15"/>
      <c r="AF54" s="340">
        <v>296</v>
      </c>
      <c r="AG54" s="338">
        <v>173.33</v>
      </c>
      <c r="AH54" s="339">
        <f t="shared" si="5"/>
        <v>1.7077251485605491</v>
      </c>
      <c r="AI54" s="15"/>
      <c r="AJ54" s="340">
        <v>346</v>
      </c>
      <c r="AK54" s="338">
        <v>173.33</v>
      </c>
      <c r="AL54" s="339">
        <f t="shared" si="6"/>
        <v>1.9961922344660472</v>
      </c>
      <c r="AM54" s="15"/>
      <c r="AN54" s="340">
        <v>396</v>
      </c>
      <c r="AO54" s="338">
        <v>173.33</v>
      </c>
      <c r="AP54" s="339">
        <f t="shared" si="7"/>
        <v>2.2846593203715453</v>
      </c>
      <c r="AQ54" s="15"/>
      <c r="AR54" s="340">
        <v>448</v>
      </c>
      <c r="AS54" s="338">
        <v>173.33</v>
      </c>
      <c r="AT54" s="341">
        <f t="shared" si="8"/>
        <v>2.5846650897132637</v>
      </c>
      <c r="AU54" s="354"/>
      <c r="AV54" s="311"/>
    </row>
    <row r="55" spans="2:48" ht="15.75" x14ac:dyDescent="0.25">
      <c r="B55" s="311"/>
      <c r="L55" s="342">
        <v>47</v>
      </c>
      <c r="M55" s="343">
        <v>173.33</v>
      </c>
      <c r="N55" s="344">
        <f t="shared" si="12"/>
        <v>0.27115906075116825</v>
      </c>
      <c r="O55" s="15"/>
      <c r="P55" s="345">
        <v>97</v>
      </c>
      <c r="Q55" s="343">
        <v>173.33</v>
      </c>
      <c r="R55" s="344">
        <f t="shared" si="13"/>
        <v>0.55962614665666643</v>
      </c>
      <c r="S55" s="15"/>
      <c r="T55" s="345">
        <v>147</v>
      </c>
      <c r="U55" s="343">
        <v>173.33</v>
      </c>
      <c r="V55" s="344">
        <f t="shared" si="2"/>
        <v>0.84809323256216462</v>
      </c>
      <c r="W55" s="15"/>
      <c r="X55" s="345">
        <v>197</v>
      </c>
      <c r="Y55" s="343">
        <v>173.33</v>
      </c>
      <c r="Z55" s="344">
        <f t="shared" si="3"/>
        <v>1.1365603184676627</v>
      </c>
      <c r="AA55" s="15"/>
      <c r="AB55" s="345">
        <v>247</v>
      </c>
      <c r="AC55" s="343">
        <v>173.33</v>
      </c>
      <c r="AD55" s="344">
        <f t="shared" si="4"/>
        <v>1.425027404373161</v>
      </c>
      <c r="AE55" s="15"/>
      <c r="AF55" s="345">
        <v>297</v>
      </c>
      <c r="AG55" s="343">
        <v>173.33</v>
      </c>
      <c r="AH55" s="344">
        <f t="shared" si="5"/>
        <v>1.7134944902786591</v>
      </c>
      <c r="AI55" s="15"/>
      <c r="AJ55" s="384">
        <v>347</v>
      </c>
      <c r="AK55" s="377">
        <v>173.33</v>
      </c>
      <c r="AL55" s="378">
        <f t="shared" si="6"/>
        <v>2.0019615761841574</v>
      </c>
      <c r="AM55" s="15"/>
      <c r="AN55" s="345">
        <v>397</v>
      </c>
      <c r="AO55" s="343">
        <v>173.33</v>
      </c>
      <c r="AP55" s="344">
        <f t="shared" si="7"/>
        <v>2.2904286620896555</v>
      </c>
      <c r="AQ55" s="15"/>
      <c r="AR55" s="345">
        <v>449</v>
      </c>
      <c r="AS55" s="343">
        <v>173.33</v>
      </c>
      <c r="AT55" s="346">
        <f t="shared" si="8"/>
        <v>2.5904344314313734</v>
      </c>
      <c r="AU55" s="354"/>
      <c r="AV55" s="311"/>
    </row>
    <row r="56" spans="2:48" ht="15.75" x14ac:dyDescent="0.25">
      <c r="B56" s="311"/>
      <c r="L56" s="337">
        <v>48</v>
      </c>
      <c r="M56" s="338">
        <v>173.33</v>
      </c>
      <c r="N56" s="339">
        <f t="shared" si="12"/>
        <v>0.27692840246927825</v>
      </c>
      <c r="O56" s="15"/>
      <c r="P56" s="340">
        <v>98</v>
      </c>
      <c r="Q56" s="338">
        <v>173.33</v>
      </c>
      <c r="R56" s="339">
        <f t="shared" si="13"/>
        <v>0.56539548837477638</v>
      </c>
      <c r="S56" s="15"/>
      <c r="T56" s="340">
        <v>148</v>
      </c>
      <c r="U56" s="338">
        <v>173.33</v>
      </c>
      <c r="V56" s="339">
        <f t="shared" si="2"/>
        <v>0.85386257428027457</v>
      </c>
      <c r="W56" s="15"/>
      <c r="X56" s="340">
        <v>198</v>
      </c>
      <c r="Y56" s="338">
        <v>173.33</v>
      </c>
      <c r="Z56" s="339">
        <f t="shared" si="3"/>
        <v>1.1423296601857726</v>
      </c>
      <c r="AA56" s="15"/>
      <c r="AB56" s="340">
        <v>248</v>
      </c>
      <c r="AC56" s="338">
        <v>173.33</v>
      </c>
      <c r="AD56" s="339">
        <f t="shared" si="4"/>
        <v>1.4307967460912709</v>
      </c>
      <c r="AE56" s="15"/>
      <c r="AF56" s="340">
        <v>298</v>
      </c>
      <c r="AG56" s="338">
        <v>173.33</v>
      </c>
      <c r="AH56" s="339">
        <f t="shared" si="5"/>
        <v>1.719263831996769</v>
      </c>
      <c r="AI56" s="15"/>
      <c r="AJ56" s="340">
        <v>348</v>
      </c>
      <c r="AK56" s="338">
        <v>173.33</v>
      </c>
      <c r="AL56" s="339">
        <f t="shared" si="6"/>
        <v>2.0077309179022671</v>
      </c>
      <c r="AM56" s="15"/>
      <c r="AN56" s="340">
        <v>398</v>
      </c>
      <c r="AO56" s="338">
        <v>173.33</v>
      </c>
      <c r="AP56" s="339">
        <f t="shared" si="7"/>
        <v>2.2961980038077652</v>
      </c>
      <c r="AQ56" s="15"/>
      <c r="AR56" s="340">
        <v>450</v>
      </c>
      <c r="AS56" s="338">
        <v>173.33</v>
      </c>
      <c r="AT56" s="341">
        <f t="shared" si="8"/>
        <v>2.5962037731494836</v>
      </c>
      <c r="AU56" s="354"/>
      <c r="AV56" s="311"/>
    </row>
    <row r="57" spans="2:48" ht="15.75" x14ac:dyDescent="0.25">
      <c r="B57" s="311"/>
      <c r="L57" s="342">
        <v>49</v>
      </c>
      <c r="M57" s="343">
        <v>173.33</v>
      </c>
      <c r="N57" s="344">
        <f t="shared" si="12"/>
        <v>0.28269774418738819</v>
      </c>
      <c r="O57" s="15"/>
      <c r="P57" s="345">
        <v>99</v>
      </c>
      <c r="Q57" s="343">
        <v>173.33</v>
      </c>
      <c r="R57" s="344">
        <f t="shared" si="13"/>
        <v>0.57116483009288632</v>
      </c>
      <c r="S57" s="15"/>
      <c r="T57" s="345">
        <v>149</v>
      </c>
      <c r="U57" s="343">
        <v>173.33</v>
      </c>
      <c r="V57" s="344">
        <f t="shared" si="2"/>
        <v>0.85963191599838451</v>
      </c>
      <c r="W57" s="15"/>
      <c r="X57" s="345">
        <v>199</v>
      </c>
      <c r="Y57" s="343">
        <v>173.33</v>
      </c>
      <c r="Z57" s="344">
        <f t="shared" si="3"/>
        <v>1.1480990019038826</v>
      </c>
      <c r="AA57" s="15"/>
      <c r="AB57" s="345">
        <v>249</v>
      </c>
      <c r="AC57" s="343">
        <v>173.33</v>
      </c>
      <c r="AD57" s="344">
        <f t="shared" si="4"/>
        <v>1.4365660878093809</v>
      </c>
      <c r="AE57" s="15"/>
      <c r="AF57" s="345">
        <v>299</v>
      </c>
      <c r="AG57" s="343">
        <v>173.33</v>
      </c>
      <c r="AH57" s="344">
        <f t="shared" si="5"/>
        <v>1.725033173714879</v>
      </c>
      <c r="AI57" s="15"/>
      <c r="AJ57" s="345">
        <v>349</v>
      </c>
      <c r="AK57" s="343">
        <v>173.33</v>
      </c>
      <c r="AL57" s="344">
        <f t="shared" si="6"/>
        <v>2.0135002596203773</v>
      </c>
      <c r="AM57" s="15"/>
      <c r="AN57" s="345">
        <v>399</v>
      </c>
      <c r="AO57" s="343">
        <v>173.33</v>
      </c>
      <c r="AP57" s="344">
        <f t="shared" si="7"/>
        <v>2.3019673455258753</v>
      </c>
      <c r="AQ57" s="15"/>
      <c r="AR57" s="345">
        <v>451</v>
      </c>
      <c r="AS57" s="343">
        <v>173.33</v>
      </c>
      <c r="AT57" s="346">
        <f t="shared" si="8"/>
        <v>2.6019731148675933</v>
      </c>
      <c r="AU57" s="354"/>
      <c r="AV57" s="311"/>
    </row>
    <row r="58" spans="2:48" ht="16.5" thickBot="1" x14ac:dyDescent="0.3">
      <c r="B58" s="311"/>
      <c r="L58" s="363">
        <v>50</v>
      </c>
      <c r="M58" s="368">
        <v>173.33</v>
      </c>
      <c r="N58" s="371">
        <f t="shared" si="12"/>
        <v>0.28846708590549819</v>
      </c>
      <c r="O58" s="366"/>
      <c r="P58" s="372">
        <v>100</v>
      </c>
      <c r="Q58" s="368">
        <v>173.33</v>
      </c>
      <c r="R58" s="371">
        <f t="shared" si="13"/>
        <v>0.57693417181099638</v>
      </c>
      <c r="S58" s="366"/>
      <c r="T58" s="372">
        <v>150</v>
      </c>
      <c r="U58" s="368">
        <v>173.33</v>
      </c>
      <c r="V58" s="371">
        <f t="shared" si="2"/>
        <v>0.86540125771649445</v>
      </c>
      <c r="W58" s="366"/>
      <c r="X58" s="372">
        <v>200</v>
      </c>
      <c r="Y58" s="368">
        <v>173.33</v>
      </c>
      <c r="Z58" s="371">
        <f t="shared" si="3"/>
        <v>1.1538683436219928</v>
      </c>
      <c r="AA58" s="366"/>
      <c r="AB58" s="372">
        <v>250</v>
      </c>
      <c r="AC58" s="368">
        <v>173.33</v>
      </c>
      <c r="AD58" s="371">
        <f t="shared" si="4"/>
        <v>1.4423354295274908</v>
      </c>
      <c r="AE58" s="366"/>
      <c r="AF58" s="372">
        <v>300</v>
      </c>
      <c r="AG58" s="368">
        <v>173.33</v>
      </c>
      <c r="AH58" s="371">
        <f t="shared" si="5"/>
        <v>1.7308025154329889</v>
      </c>
      <c r="AI58" s="366"/>
      <c r="AJ58" s="372">
        <v>350</v>
      </c>
      <c r="AK58" s="368">
        <v>173.33</v>
      </c>
      <c r="AL58" s="371">
        <f t="shared" si="6"/>
        <v>2.019269601338487</v>
      </c>
      <c r="AM58" s="366"/>
      <c r="AN58" s="372">
        <v>400</v>
      </c>
      <c r="AO58" s="368">
        <v>173.33</v>
      </c>
      <c r="AP58" s="371">
        <f t="shared" si="7"/>
        <v>2.3077366872439855</v>
      </c>
      <c r="AQ58" s="366"/>
      <c r="AR58" s="372">
        <v>452</v>
      </c>
      <c r="AS58" s="368">
        <v>173.33</v>
      </c>
      <c r="AT58" s="369">
        <f t="shared" si="8"/>
        <v>2.6077424565857035</v>
      </c>
      <c r="AU58" s="354"/>
      <c r="AV58" s="311"/>
    </row>
    <row r="59" spans="2:48" ht="15.75" x14ac:dyDescent="0.25">
      <c r="B59" s="311"/>
      <c r="L59" s="15"/>
      <c r="M59" s="16"/>
      <c r="N59" s="17"/>
      <c r="O59" s="15"/>
      <c r="P59" s="15"/>
      <c r="Q59" s="16"/>
      <c r="R59" s="17"/>
      <c r="S59" s="15"/>
      <c r="T59" s="15"/>
      <c r="U59" s="16"/>
      <c r="V59" s="17"/>
      <c r="W59" s="15"/>
      <c r="X59" s="15"/>
      <c r="Y59" s="16"/>
      <c r="Z59" s="17"/>
      <c r="AA59" s="15"/>
      <c r="AB59" s="15"/>
      <c r="AC59" s="16"/>
      <c r="AD59" s="17"/>
      <c r="AE59" s="15"/>
      <c r="AF59" s="15"/>
      <c r="AG59" s="16"/>
      <c r="AH59" s="17"/>
      <c r="AI59" s="15"/>
      <c r="AJ59" s="15"/>
      <c r="AK59" s="16"/>
      <c r="AL59" s="17"/>
      <c r="AM59" s="15"/>
      <c r="AN59" s="15"/>
      <c r="AO59" s="16"/>
      <c r="AP59" s="17"/>
      <c r="AQ59" s="15"/>
      <c r="AR59" s="15"/>
      <c r="AS59" s="16"/>
      <c r="AT59" s="17"/>
      <c r="AU59" s="354"/>
      <c r="AV59" s="311"/>
    </row>
    <row r="60" spans="2:48" ht="36" customHeight="1" x14ac:dyDescent="0.2">
      <c r="B60" s="311"/>
      <c r="L60" s="1370" t="s">
        <v>568</v>
      </c>
      <c r="M60" s="1370"/>
      <c r="N60" s="1370"/>
      <c r="O60" s="1370"/>
      <c r="P60" s="1370"/>
      <c r="Q60" s="1370"/>
      <c r="R60" s="1370"/>
      <c r="S60" s="1370"/>
      <c r="T60" s="1370"/>
      <c r="U60" s="1370"/>
      <c r="V60" s="1370"/>
      <c r="W60" s="1370"/>
      <c r="X60" s="1370"/>
      <c r="Y60" s="1370"/>
      <c r="Z60" s="1370"/>
      <c r="AA60" s="1370"/>
      <c r="AB60" s="1370"/>
      <c r="AC60" s="1370"/>
      <c r="AD60" s="1370"/>
      <c r="AE60" s="1370"/>
      <c r="AF60" s="1370"/>
      <c r="AG60" s="1370"/>
      <c r="AH60" s="1370"/>
      <c r="AI60" s="1370"/>
      <c r="AJ60" s="1370"/>
      <c r="AK60" s="1370"/>
      <c r="AL60" s="1370"/>
      <c r="AM60" s="1370"/>
      <c r="AN60" s="1370"/>
      <c r="AO60" s="1370"/>
      <c r="AP60" s="1370"/>
      <c r="AQ60" s="1370"/>
      <c r="AR60" s="1370"/>
      <c r="AS60" s="1370"/>
      <c r="AT60" s="1370"/>
      <c r="AU60" s="354"/>
      <c r="AV60" s="311"/>
    </row>
    <row r="61" spans="2:48" x14ac:dyDescent="0.2">
      <c r="B61" s="311"/>
      <c r="AV61" s="311"/>
    </row>
    <row r="62" spans="2:48" ht="4.5" customHeight="1" x14ac:dyDescent="0.2">
      <c r="B62" s="311"/>
      <c r="C62" s="311"/>
      <c r="D62" s="311"/>
      <c r="E62" s="311"/>
      <c r="F62" s="311"/>
      <c r="G62" s="311"/>
      <c r="H62" s="311"/>
      <c r="I62" s="311"/>
      <c r="J62" s="311"/>
      <c r="K62" s="311"/>
      <c r="L62" s="311"/>
      <c r="M62" s="311"/>
      <c r="N62" s="311"/>
      <c r="O62" s="311"/>
      <c r="P62" s="311"/>
      <c r="Q62" s="311"/>
      <c r="R62" s="311"/>
      <c r="S62" s="311"/>
      <c r="T62" s="311"/>
      <c r="U62" s="311"/>
      <c r="V62" s="311"/>
      <c r="W62" s="311"/>
      <c r="X62" s="311"/>
      <c r="Y62" s="311"/>
      <c r="Z62" s="311"/>
      <c r="AA62" s="311"/>
      <c r="AB62" s="311"/>
      <c r="AC62" s="311"/>
      <c r="AD62" s="311"/>
      <c r="AE62" s="311"/>
      <c r="AF62" s="311"/>
      <c r="AG62" s="311"/>
      <c r="AH62" s="311"/>
      <c r="AI62" s="311"/>
      <c r="AJ62" s="311"/>
      <c r="AK62" s="311"/>
      <c r="AL62" s="311"/>
      <c r="AM62" s="311"/>
      <c r="AN62" s="311"/>
      <c r="AO62" s="311"/>
      <c r="AP62" s="311"/>
      <c r="AQ62" s="311"/>
      <c r="AR62" s="311"/>
      <c r="AS62" s="311"/>
      <c r="AT62" s="311"/>
      <c r="AU62" s="311"/>
      <c r="AV62" s="311"/>
    </row>
  </sheetData>
  <mergeCells count="8">
    <mergeCell ref="D11:F11"/>
    <mergeCell ref="H11:J11"/>
    <mergeCell ref="L60:AT60"/>
    <mergeCell ref="D6:J7"/>
    <mergeCell ref="K2:AH2"/>
    <mergeCell ref="L6:AT7"/>
    <mergeCell ref="D8:F8"/>
    <mergeCell ref="H8:J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14EB0-282F-456E-A76B-D5ED01C2D1B1}">
  <sheetPr>
    <tabColor theme="3" tint="-0.249977111117893"/>
  </sheetPr>
  <dimension ref="B2:AC19"/>
  <sheetViews>
    <sheetView workbookViewId="0">
      <selection activeCell="Z12" sqref="Z12"/>
    </sheetView>
  </sheetViews>
  <sheetFormatPr defaultRowHeight="12.75" x14ac:dyDescent="0.2"/>
  <cols>
    <col min="2" max="2" width="13.7109375" customWidth="1"/>
    <col min="3" max="3" width="38.7109375" customWidth="1"/>
    <col min="4" max="4" width="3.28515625" customWidth="1"/>
    <col min="5" max="5" width="15" customWidth="1"/>
    <col min="6" max="6" width="3.28515625" customWidth="1"/>
    <col min="7" max="9" width="9.140625" hidden="1" customWidth="1"/>
    <col min="10" max="10" width="12.85546875" customWidth="1"/>
    <col min="11" max="11" width="5.140625" customWidth="1"/>
  </cols>
  <sheetData>
    <row r="2" spans="2:29" s="5" customFormat="1" ht="28.5" customHeight="1" x14ac:dyDescent="0.2">
      <c r="B2" s="1377" t="s">
        <v>569</v>
      </c>
      <c r="C2" s="1377"/>
      <c r="D2" s="1377"/>
      <c r="E2" s="1377"/>
      <c r="F2" s="1377"/>
      <c r="G2" s="1377"/>
      <c r="H2" s="1377"/>
      <c r="I2" s="1377"/>
      <c r="J2" s="1377"/>
      <c r="K2" s="1377"/>
      <c r="L2" s="1377"/>
      <c r="M2" s="1377"/>
      <c r="N2" s="1377"/>
      <c r="O2" s="1377"/>
      <c r="P2" s="1377"/>
      <c r="Q2" s="1377"/>
      <c r="R2" s="1377"/>
      <c r="S2" s="385"/>
      <c r="T2" s="385"/>
      <c r="U2" s="385"/>
      <c r="V2" s="385"/>
      <c r="W2" s="385"/>
      <c r="X2" s="385"/>
      <c r="Y2" s="385"/>
      <c r="Z2" s="385"/>
      <c r="AA2" s="385"/>
      <c r="AB2" s="385"/>
      <c r="AC2" s="385"/>
    </row>
    <row r="3" spans="2:29" s="5" customFormat="1" ht="13.5" thickBot="1" x14ac:dyDescent="0.25"/>
    <row r="4" spans="2:29" s="386" customFormat="1" ht="22.5" customHeight="1" x14ac:dyDescent="0.25">
      <c r="B4" s="1401" t="s">
        <v>570</v>
      </c>
      <c r="C4" s="1399"/>
      <c r="D4" s="1399"/>
      <c r="E4" s="1399"/>
      <c r="F4" s="1399"/>
      <c r="G4" s="1399"/>
      <c r="H4" s="1399"/>
      <c r="I4" s="1399"/>
      <c r="J4" s="1399"/>
      <c r="K4" s="1399"/>
      <c r="L4" s="1399"/>
      <c r="M4" s="1399"/>
      <c r="N4" s="1399" t="s">
        <v>578</v>
      </c>
      <c r="O4" s="1399"/>
      <c r="P4" s="1399"/>
      <c r="Q4" s="1399"/>
      <c r="R4" s="1400"/>
    </row>
    <row r="5" spans="2:29" s="386" customFormat="1" ht="21.75" customHeight="1" x14ac:dyDescent="0.25">
      <c r="B5" s="387" t="s">
        <v>167</v>
      </c>
      <c r="C5" s="1406" t="s">
        <v>168</v>
      </c>
      <c r="D5" s="1406"/>
      <c r="E5" s="1406"/>
      <c r="F5" s="1406"/>
      <c r="G5" s="1406"/>
      <c r="H5" s="1406"/>
      <c r="I5" s="1406"/>
      <c r="J5" s="1396" t="s">
        <v>169</v>
      </c>
      <c r="K5" s="1396"/>
      <c r="L5" s="1396"/>
      <c r="M5" s="1396"/>
      <c r="N5" s="1402" t="s">
        <v>170</v>
      </c>
      <c r="O5" s="1402"/>
      <c r="P5" s="1402"/>
      <c r="Q5" s="1402"/>
      <c r="R5" s="1403"/>
    </row>
    <row r="6" spans="2:29" s="386" customFormat="1" ht="16.5" customHeight="1" x14ac:dyDescent="0.25">
      <c r="B6" s="388" t="s">
        <v>171</v>
      </c>
      <c r="C6" s="1390" t="s">
        <v>172</v>
      </c>
      <c r="D6" s="1391"/>
      <c r="E6" s="1391"/>
      <c r="F6" s="1391"/>
      <c r="G6" s="1391"/>
      <c r="H6" s="1391"/>
      <c r="I6" s="1392"/>
      <c r="J6" s="1397" t="s">
        <v>169</v>
      </c>
      <c r="K6" s="1397"/>
      <c r="L6" s="1397"/>
      <c r="M6" s="1397"/>
      <c r="N6" s="1404" t="s">
        <v>170</v>
      </c>
      <c r="O6" s="1404"/>
      <c r="P6" s="1404"/>
      <c r="Q6" s="1404"/>
      <c r="R6" s="1405"/>
    </row>
    <row r="7" spans="2:29" s="386" customFormat="1" ht="20.25" customHeight="1" thickBot="1" x14ac:dyDescent="0.3">
      <c r="B7" s="389" t="s">
        <v>173</v>
      </c>
      <c r="C7" s="1398" t="s">
        <v>174</v>
      </c>
      <c r="D7" s="1398"/>
      <c r="E7" s="1398"/>
      <c r="F7" s="1398"/>
      <c r="G7" s="1398"/>
      <c r="H7" s="1398"/>
      <c r="I7" s="1398"/>
      <c r="J7" s="1398" t="s">
        <v>175</v>
      </c>
      <c r="K7" s="1398"/>
      <c r="L7" s="1398"/>
      <c r="M7" s="1398"/>
      <c r="N7" s="1394" t="s">
        <v>176</v>
      </c>
      <c r="O7" s="1394"/>
      <c r="P7" s="1394"/>
      <c r="Q7" s="1394"/>
      <c r="R7" s="1395"/>
    </row>
    <row r="8" spans="2:29" s="5" customFormat="1" x14ac:dyDescent="0.2"/>
    <row r="9" spans="2:29" s="5" customFormat="1" x14ac:dyDescent="0.2"/>
    <row r="10" spans="2:29" s="5" customFormat="1" ht="18.75" x14ac:dyDescent="0.3">
      <c r="B10" s="1393" t="s">
        <v>583</v>
      </c>
      <c r="C10" s="1393"/>
      <c r="D10" s="390" t="s">
        <v>571</v>
      </c>
      <c r="E10" s="391" t="s">
        <v>574</v>
      </c>
      <c r="F10" s="390" t="s">
        <v>571</v>
      </c>
      <c r="G10" s="390"/>
      <c r="H10" s="390"/>
      <c r="I10" s="390"/>
      <c r="J10" s="392">
        <f>173.33*12</f>
        <v>2079.96</v>
      </c>
      <c r="K10" s="390" t="s">
        <v>575</v>
      </c>
    </row>
    <row r="11" spans="2:29" s="5" customFormat="1" ht="18.75" x14ac:dyDescent="0.3">
      <c r="B11" s="1393" t="s">
        <v>582</v>
      </c>
      <c r="C11" s="1393"/>
      <c r="D11" s="390" t="s">
        <v>571</v>
      </c>
      <c r="E11" s="391" t="s">
        <v>572</v>
      </c>
      <c r="F11" s="390" t="s">
        <v>571</v>
      </c>
      <c r="G11" s="390"/>
      <c r="H11" s="390"/>
      <c r="I11" s="390"/>
      <c r="J11" s="391">
        <f>151.1111*9</f>
        <v>1359.9999</v>
      </c>
      <c r="K11" s="390" t="s">
        <v>575</v>
      </c>
    </row>
    <row r="12" spans="2:29" s="5" customFormat="1" ht="18.75" x14ac:dyDescent="0.3">
      <c r="B12" s="1393" t="s">
        <v>581</v>
      </c>
      <c r="C12" s="1393"/>
      <c r="D12" s="390" t="s">
        <v>571</v>
      </c>
      <c r="E12" s="391" t="s">
        <v>573</v>
      </c>
      <c r="F12" s="390" t="s">
        <v>571</v>
      </c>
      <c r="G12" s="390"/>
      <c r="H12" s="390"/>
      <c r="I12" s="390"/>
      <c r="J12" s="393">
        <f>151.1111*3</f>
        <v>453.33330000000001</v>
      </c>
      <c r="K12" s="390" t="s">
        <v>575</v>
      </c>
    </row>
    <row r="13" spans="2:29" ht="18.75" x14ac:dyDescent="0.3">
      <c r="B13" s="1407" t="s">
        <v>580</v>
      </c>
      <c r="C13" s="1407"/>
      <c r="D13" s="390" t="s">
        <v>571</v>
      </c>
      <c r="E13" s="391" t="s">
        <v>576</v>
      </c>
      <c r="F13" s="390" t="s">
        <v>571</v>
      </c>
      <c r="G13" s="390"/>
      <c r="H13" s="390"/>
      <c r="I13" s="390"/>
      <c r="J13" s="393">
        <v>151.11109999999999</v>
      </c>
      <c r="K13" s="390" t="s">
        <v>575</v>
      </c>
      <c r="L13" s="3" t="s">
        <v>579</v>
      </c>
      <c r="M13" s="391">
        <v>173.33</v>
      </c>
      <c r="N13" s="1393" t="s">
        <v>584</v>
      </c>
      <c r="O13" s="1393"/>
      <c r="P13" s="1393"/>
      <c r="Q13" s="1393"/>
    </row>
    <row r="14" spans="2:29" x14ac:dyDescent="0.2">
      <c r="J14" s="29"/>
      <c r="K14" s="29"/>
      <c r="M14" s="1409"/>
      <c r="N14" s="1409"/>
    </row>
    <row r="15" spans="2:29" x14ac:dyDescent="0.2">
      <c r="J15" s="29"/>
      <c r="K15" s="29"/>
      <c r="M15" s="9"/>
      <c r="N15" s="9"/>
    </row>
    <row r="16" spans="2:29" ht="15.75" customHeight="1" x14ac:dyDescent="0.2">
      <c r="B16" s="1408" t="s">
        <v>577</v>
      </c>
      <c r="C16" s="1408"/>
      <c r="D16" s="1408"/>
      <c r="E16" s="1408"/>
      <c r="F16" s="1408"/>
      <c r="G16" s="1408"/>
      <c r="H16" s="1408"/>
      <c r="I16" s="1408"/>
      <c r="J16" s="1408"/>
      <c r="K16" s="1408"/>
      <c r="L16" s="1408"/>
      <c r="M16" s="1408"/>
      <c r="N16" s="1408"/>
      <c r="O16" s="1408"/>
      <c r="P16" s="1408"/>
      <c r="Q16" s="1408"/>
      <c r="R16" s="1408"/>
    </row>
    <row r="17" spans="2:18" ht="8.25" customHeight="1" x14ac:dyDescent="0.2">
      <c r="B17" s="394"/>
      <c r="C17" s="394"/>
      <c r="D17" s="394"/>
      <c r="E17" s="394"/>
      <c r="F17" s="394"/>
      <c r="G17" s="394"/>
      <c r="H17" s="394"/>
      <c r="I17" s="394"/>
      <c r="J17" s="394"/>
      <c r="K17" s="394"/>
      <c r="L17" s="394"/>
      <c r="M17" s="394"/>
      <c r="N17" s="394"/>
      <c r="O17" s="394"/>
      <c r="P17" s="394"/>
      <c r="Q17" s="394"/>
      <c r="R17" s="394"/>
    </row>
    <row r="18" spans="2:18" x14ac:dyDescent="0.2">
      <c r="B18" s="1408" t="s">
        <v>563</v>
      </c>
      <c r="C18" s="1408"/>
      <c r="D18" s="1408"/>
      <c r="E18" s="1408"/>
      <c r="F18" s="1408"/>
      <c r="G18" s="1408"/>
      <c r="H18" s="1408"/>
      <c r="I18" s="1408"/>
      <c r="J18" s="1408"/>
      <c r="K18" s="1408"/>
      <c r="L18" s="1408"/>
      <c r="M18" s="1408"/>
      <c r="N18" s="1408"/>
      <c r="O18" s="1408"/>
      <c r="P18" s="1408"/>
      <c r="Q18" s="1408"/>
      <c r="R18" s="1408"/>
    </row>
    <row r="19" spans="2:18" ht="18.75" customHeight="1" x14ac:dyDescent="0.2">
      <c r="B19" s="1408"/>
      <c r="C19" s="1408"/>
      <c r="D19" s="1408"/>
      <c r="E19" s="1408"/>
      <c r="F19" s="1408"/>
      <c r="G19" s="1408"/>
      <c r="H19" s="1408"/>
      <c r="I19" s="1408"/>
      <c r="J19" s="1408"/>
      <c r="K19" s="1408"/>
      <c r="L19" s="1408"/>
      <c r="M19" s="1408"/>
      <c r="N19" s="1408"/>
      <c r="O19" s="1408"/>
      <c r="P19" s="1408"/>
      <c r="Q19" s="1408"/>
      <c r="R19" s="1408"/>
    </row>
  </sheetData>
  <mergeCells count="20">
    <mergeCell ref="B13:C13"/>
    <mergeCell ref="B18:R19"/>
    <mergeCell ref="B16:R16"/>
    <mergeCell ref="M14:N14"/>
    <mergeCell ref="N13:Q13"/>
    <mergeCell ref="B2:R2"/>
    <mergeCell ref="C6:I6"/>
    <mergeCell ref="B10:C10"/>
    <mergeCell ref="B11:C11"/>
    <mergeCell ref="B12:C12"/>
    <mergeCell ref="N7:R7"/>
    <mergeCell ref="J5:M5"/>
    <mergeCell ref="J6:M6"/>
    <mergeCell ref="J7:M7"/>
    <mergeCell ref="N4:R4"/>
    <mergeCell ref="B4:M4"/>
    <mergeCell ref="N5:R5"/>
    <mergeCell ref="N6:R6"/>
    <mergeCell ref="C7:I7"/>
    <mergeCell ref="C5:I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R33"/>
  <sheetViews>
    <sheetView showGridLines="0" workbookViewId="0">
      <selection activeCell="Y22" sqref="Y22"/>
    </sheetView>
  </sheetViews>
  <sheetFormatPr defaultRowHeight="12.75" x14ac:dyDescent="0.2"/>
  <cols>
    <col min="1" max="1" width="3.28515625" customWidth="1"/>
    <col min="2" max="2" width="10.140625" customWidth="1"/>
    <col min="3" max="3" width="10.85546875" customWidth="1"/>
    <col min="4" max="4" width="5.5703125" customWidth="1"/>
    <col min="5" max="5" width="11.5703125" customWidth="1"/>
    <col min="6" max="6" width="12.5703125" customWidth="1"/>
    <col min="7" max="7" width="4.85546875" customWidth="1"/>
    <col min="8" max="8" width="10.42578125" customWidth="1"/>
    <col min="9" max="9" width="11.28515625" customWidth="1"/>
    <col min="10" max="10" width="4.28515625" customWidth="1"/>
    <col min="11" max="11" width="12.28515625" customWidth="1"/>
    <col min="12" max="12" width="12.7109375" customWidth="1"/>
    <col min="13" max="13" width="4.7109375" customWidth="1"/>
    <col min="14" max="14" width="10.7109375" customWidth="1"/>
    <col min="15" max="15" width="10.28515625" customWidth="1"/>
    <col min="16" max="16" width="4" customWidth="1"/>
    <col min="17" max="17" width="11.7109375" customWidth="1"/>
    <col min="18" max="18" width="11.5703125" customWidth="1"/>
  </cols>
  <sheetData>
    <row r="1" spans="1:18" ht="51.75" customHeight="1" x14ac:dyDescent="0.25">
      <c r="A1" s="1410" t="s">
        <v>539</v>
      </c>
      <c r="B1" s="1411"/>
      <c r="C1" s="1411"/>
      <c r="D1" s="1411"/>
      <c r="E1" s="1411"/>
      <c r="F1" s="1411"/>
      <c r="G1" s="309"/>
      <c r="H1" s="1412" t="s">
        <v>540</v>
      </c>
      <c r="I1" s="1412"/>
      <c r="J1" s="1412"/>
      <c r="K1" s="1412"/>
      <c r="L1" s="1412"/>
      <c r="M1" s="309"/>
      <c r="N1" s="1412" t="s">
        <v>541</v>
      </c>
      <c r="O1" s="1412"/>
      <c r="P1" s="1412"/>
      <c r="Q1" s="1412"/>
      <c r="R1" s="1412"/>
    </row>
    <row r="2" spans="1:18" ht="13.5" thickBot="1" x14ac:dyDescent="0.25">
      <c r="B2" s="1413"/>
      <c r="C2" s="1414"/>
      <c r="D2" s="1414"/>
      <c r="E2" s="1414"/>
      <c r="F2" s="1414"/>
      <c r="G2" s="1414"/>
      <c r="H2" s="1414"/>
      <c r="I2" s="1414"/>
      <c r="J2" s="1414"/>
      <c r="K2" s="1414"/>
      <c r="L2" s="1414"/>
    </row>
    <row r="3" spans="1:18" ht="15" customHeight="1" x14ac:dyDescent="0.2">
      <c r="B3" s="1415" t="s">
        <v>542</v>
      </c>
      <c r="C3" s="1416"/>
      <c r="E3" s="1417" t="s">
        <v>543</v>
      </c>
      <c r="F3" s="1418"/>
      <c r="H3" s="1417" t="s">
        <v>542</v>
      </c>
      <c r="I3" s="1418"/>
      <c r="K3" s="1417" t="s">
        <v>544</v>
      </c>
      <c r="L3" s="1418"/>
      <c r="N3" s="1417" t="s">
        <v>542</v>
      </c>
      <c r="O3" s="1418"/>
      <c r="Q3" s="1417" t="s">
        <v>545</v>
      </c>
      <c r="R3" s="1418"/>
    </row>
    <row r="4" spans="1:18" ht="15" customHeight="1" x14ac:dyDescent="0.2">
      <c r="B4" s="1425" t="s">
        <v>546</v>
      </c>
      <c r="C4" s="1426"/>
      <c r="E4" s="1419" t="s">
        <v>547</v>
      </c>
      <c r="F4" s="1420"/>
      <c r="H4" s="1419" t="s">
        <v>548</v>
      </c>
      <c r="I4" s="1420"/>
      <c r="K4" s="1419" t="s">
        <v>547</v>
      </c>
      <c r="L4" s="1420"/>
      <c r="N4" s="1419" t="s">
        <v>549</v>
      </c>
      <c r="O4" s="1420"/>
      <c r="Q4" s="1419" t="s">
        <v>547</v>
      </c>
      <c r="R4" s="1420"/>
    </row>
    <row r="5" spans="1:18" ht="15" customHeight="1" thickBot="1" x14ac:dyDescent="0.25">
      <c r="B5" s="1421" t="s">
        <v>550</v>
      </c>
      <c r="C5" s="1422"/>
      <c r="E5" s="1423" t="s">
        <v>550</v>
      </c>
      <c r="F5" s="1424"/>
      <c r="H5" s="1423" t="s">
        <v>551</v>
      </c>
      <c r="I5" s="1424"/>
      <c r="K5" s="1423" t="s">
        <v>551</v>
      </c>
      <c r="L5" s="1424"/>
      <c r="N5" s="1423" t="s">
        <v>552</v>
      </c>
      <c r="O5" s="1424"/>
      <c r="Q5" s="1423" t="s">
        <v>552</v>
      </c>
      <c r="R5" s="1424"/>
    </row>
    <row r="6" spans="1:18" ht="24.95" customHeight="1" thickBot="1" x14ac:dyDescent="0.25">
      <c r="A6" s="14"/>
      <c r="B6" s="268" t="s">
        <v>553</v>
      </c>
      <c r="C6" s="269" t="s">
        <v>554</v>
      </c>
      <c r="D6" s="14"/>
      <c r="E6" s="270" t="s">
        <v>554</v>
      </c>
      <c r="F6" s="271" t="s">
        <v>553</v>
      </c>
      <c r="H6" s="272" t="s">
        <v>553</v>
      </c>
      <c r="I6" s="273" t="s">
        <v>555</v>
      </c>
      <c r="K6" s="274" t="s">
        <v>555</v>
      </c>
      <c r="L6" s="275" t="s">
        <v>553</v>
      </c>
      <c r="N6" s="276" t="s">
        <v>553</v>
      </c>
      <c r="O6" s="277" t="s">
        <v>556</v>
      </c>
      <c r="Q6" s="278" t="s">
        <v>556</v>
      </c>
      <c r="R6" s="279" t="s">
        <v>553</v>
      </c>
    </row>
    <row r="7" spans="1:18" x14ac:dyDescent="0.2">
      <c r="A7" s="14"/>
      <c r="B7" s="280">
        <v>1</v>
      </c>
      <c r="C7" s="281">
        <f t="shared" ref="C7:C29" si="0">+B7*E$7</f>
        <v>12</v>
      </c>
      <c r="D7" s="14"/>
      <c r="E7" s="282">
        <v>12</v>
      </c>
      <c r="F7" s="283">
        <f t="shared" ref="F7:F19" si="1">+E7/E$7</f>
        <v>1</v>
      </c>
      <c r="H7" s="280">
        <v>1</v>
      </c>
      <c r="I7" s="284">
        <f>+H7*K$7</f>
        <v>9</v>
      </c>
      <c r="K7" s="282">
        <v>9</v>
      </c>
      <c r="L7" s="283">
        <f>+K7/K$7</f>
        <v>1</v>
      </c>
      <c r="N7" s="280">
        <v>1</v>
      </c>
      <c r="O7" s="284">
        <f>+N7*Q$7</f>
        <v>3</v>
      </c>
      <c r="Q7" s="282">
        <v>3</v>
      </c>
      <c r="R7" s="283">
        <f>+Q7/Q$7</f>
        <v>1</v>
      </c>
    </row>
    <row r="8" spans="1:18" x14ac:dyDescent="0.2">
      <c r="A8" s="14"/>
      <c r="B8" s="285">
        <v>0.95</v>
      </c>
      <c r="C8" s="286">
        <f t="shared" si="0"/>
        <v>11.399999999999999</v>
      </c>
      <c r="D8" s="14"/>
      <c r="E8" s="287">
        <v>11</v>
      </c>
      <c r="F8" s="288">
        <f t="shared" si="1"/>
        <v>0.91666666666666663</v>
      </c>
      <c r="H8" s="289">
        <v>0.95</v>
      </c>
      <c r="I8" s="290">
        <f t="shared" ref="I8:I28" si="2">+H8*K$7</f>
        <v>8.5499999999999989</v>
      </c>
      <c r="K8" s="287">
        <v>8</v>
      </c>
      <c r="L8" s="291">
        <f t="shared" ref="L8:L16" si="3">+K8/K$7</f>
        <v>0.88888888888888884</v>
      </c>
      <c r="N8" s="289">
        <v>0.95</v>
      </c>
      <c r="O8" s="290">
        <f t="shared" ref="O8:O28" si="4">+N8*Q$7</f>
        <v>2.8499999999999996</v>
      </c>
      <c r="Q8" s="287">
        <v>2</v>
      </c>
      <c r="R8" s="291">
        <f>+Q8/Q$7</f>
        <v>0.66666666666666663</v>
      </c>
    </row>
    <row r="9" spans="1:18" x14ac:dyDescent="0.2">
      <c r="A9" s="14"/>
      <c r="B9" s="289">
        <v>0.9</v>
      </c>
      <c r="C9" s="286">
        <f t="shared" si="0"/>
        <v>10.8</v>
      </c>
      <c r="D9" s="14"/>
      <c r="E9" s="287">
        <v>10</v>
      </c>
      <c r="F9" s="288">
        <f t="shared" si="1"/>
        <v>0.83333333333333337</v>
      </c>
      <c r="H9" s="289">
        <v>0.9</v>
      </c>
      <c r="I9" s="290">
        <f t="shared" si="2"/>
        <v>8.1</v>
      </c>
      <c r="K9" s="287">
        <v>7</v>
      </c>
      <c r="L9" s="291">
        <f t="shared" si="3"/>
        <v>0.77777777777777779</v>
      </c>
      <c r="N9" s="289">
        <v>0.9</v>
      </c>
      <c r="O9" s="290">
        <f t="shared" si="4"/>
        <v>2.7</v>
      </c>
      <c r="Q9" s="287">
        <v>1</v>
      </c>
      <c r="R9" s="291">
        <f>+Q9/Q$7</f>
        <v>0.33333333333333331</v>
      </c>
    </row>
    <row r="10" spans="1:18" ht="13.5" thickBot="1" x14ac:dyDescent="0.25">
      <c r="A10" s="14"/>
      <c r="B10" s="289">
        <v>0.85</v>
      </c>
      <c r="C10" s="286">
        <f t="shared" si="0"/>
        <v>10.199999999999999</v>
      </c>
      <c r="D10" s="14"/>
      <c r="E10" s="287">
        <v>9</v>
      </c>
      <c r="F10" s="288">
        <f t="shared" si="1"/>
        <v>0.75</v>
      </c>
      <c r="H10" s="289">
        <v>0.85</v>
      </c>
      <c r="I10" s="290">
        <f t="shared" si="2"/>
        <v>7.6499999999999995</v>
      </c>
      <c r="K10" s="287">
        <v>6</v>
      </c>
      <c r="L10" s="291">
        <f t="shared" si="3"/>
        <v>0.66666666666666663</v>
      </c>
      <c r="N10" s="289">
        <v>0.85</v>
      </c>
      <c r="O10" s="290">
        <f t="shared" si="4"/>
        <v>2.5499999999999998</v>
      </c>
      <c r="Q10" s="292">
        <v>0.5</v>
      </c>
      <c r="R10" s="293">
        <f>+Q10/Q$7</f>
        <v>0.16666666666666666</v>
      </c>
    </row>
    <row r="11" spans="1:18" x14ac:dyDescent="0.2">
      <c r="A11" s="14"/>
      <c r="B11" s="289">
        <v>0.8</v>
      </c>
      <c r="C11" s="286">
        <f t="shared" si="0"/>
        <v>9.6000000000000014</v>
      </c>
      <c r="D11" s="14"/>
      <c r="E11" s="287">
        <v>8</v>
      </c>
      <c r="F11" s="288">
        <f t="shared" si="1"/>
        <v>0.66666666666666663</v>
      </c>
      <c r="H11" s="289">
        <v>0.8</v>
      </c>
      <c r="I11" s="290">
        <f t="shared" si="2"/>
        <v>7.2</v>
      </c>
      <c r="K11" s="287">
        <v>5</v>
      </c>
      <c r="L11" s="291">
        <f t="shared" si="3"/>
        <v>0.55555555555555558</v>
      </c>
      <c r="N11" s="289">
        <v>0.8</v>
      </c>
      <c r="O11" s="290">
        <f t="shared" si="4"/>
        <v>2.4000000000000004</v>
      </c>
    </row>
    <row r="12" spans="1:18" x14ac:dyDescent="0.2">
      <c r="A12" s="14"/>
      <c r="B12" s="289">
        <v>0.75</v>
      </c>
      <c r="C12" s="286">
        <f t="shared" si="0"/>
        <v>9</v>
      </c>
      <c r="D12" s="14"/>
      <c r="E12" s="287">
        <v>7</v>
      </c>
      <c r="F12" s="288">
        <f t="shared" si="1"/>
        <v>0.58333333333333337</v>
      </c>
      <c r="H12" s="289">
        <v>0.75</v>
      </c>
      <c r="I12" s="290">
        <f t="shared" si="2"/>
        <v>6.75</v>
      </c>
      <c r="K12" s="287">
        <v>4</v>
      </c>
      <c r="L12" s="291">
        <f t="shared" si="3"/>
        <v>0.44444444444444442</v>
      </c>
      <c r="N12" s="289">
        <v>0.75</v>
      </c>
      <c r="O12" s="290">
        <f t="shared" si="4"/>
        <v>2.25</v>
      </c>
      <c r="Q12" s="25" t="s">
        <v>557</v>
      </c>
    </row>
    <row r="13" spans="1:18" x14ac:dyDescent="0.2">
      <c r="A13" s="14"/>
      <c r="B13" s="289">
        <v>0.7</v>
      </c>
      <c r="C13" s="286">
        <f t="shared" si="0"/>
        <v>8.3999999999999986</v>
      </c>
      <c r="D13" s="14"/>
      <c r="E13" s="287">
        <v>6</v>
      </c>
      <c r="F13" s="288">
        <f t="shared" si="1"/>
        <v>0.5</v>
      </c>
      <c r="H13" s="289">
        <v>0.7</v>
      </c>
      <c r="I13" s="290">
        <f t="shared" si="2"/>
        <v>6.3</v>
      </c>
      <c r="K13" s="287">
        <v>3</v>
      </c>
      <c r="L13" s="291">
        <f t="shared" si="3"/>
        <v>0.33333333333333331</v>
      </c>
      <c r="N13" s="289">
        <v>0.7</v>
      </c>
      <c r="O13" s="290">
        <f t="shared" si="4"/>
        <v>2.0999999999999996</v>
      </c>
      <c r="Q13" s="294">
        <v>0</v>
      </c>
      <c r="R13" s="295">
        <f>+Q13/Q$7</f>
        <v>0</v>
      </c>
    </row>
    <row r="14" spans="1:18" x14ac:dyDescent="0.2">
      <c r="A14" s="14"/>
      <c r="B14" s="289">
        <v>0.65</v>
      </c>
      <c r="C14" s="286">
        <f t="shared" si="0"/>
        <v>7.8000000000000007</v>
      </c>
      <c r="D14" s="14"/>
      <c r="E14" s="287">
        <v>5</v>
      </c>
      <c r="F14" s="288">
        <f t="shared" si="1"/>
        <v>0.41666666666666669</v>
      </c>
      <c r="H14" s="289">
        <v>0.65</v>
      </c>
      <c r="I14" s="290">
        <f t="shared" si="2"/>
        <v>5.8500000000000005</v>
      </c>
      <c r="K14" s="287">
        <v>2</v>
      </c>
      <c r="L14" s="291">
        <f t="shared" si="3"/>
        <v>0.22222222222222221</v>
      </c>
      <c r="N14" s="289">
        <v>0.65</v>
      </c>
      <c r="O14" s="290">
        <f t="shared" si="4"/>
        <v>1.9500000000000002</v>
      </c>
    </row>
    <row r="15" spans="1:18" x14ac:dyDescent="0.2">
      <c r="A15" s="14"/>
      <c r="B15" s="289">
        <v>0.6</v>
      </c>
      <c r="C15" s="286">
        <f t="shared" si="0"/>
        <v>7.1999999999999993</v>
      </c>
      <c r="D15" s="14"/>
      <c r="E15" s="287">
        <v>4</v>
      </c>
      <c r="F15" s="288">
        <f t="shared" si="1"/>
        <v>0.33333333333333331</v>
      </c>
      <c r="H15" s="289">
        <v>0.6</v>
      </c>
      <c r="I15" s="290">
        <f t="shared" si="2"/>
        <v>5.3999999999999995</v>
      </c>
      <c r="K15" s="287">
        <v>1</v>
      </c>
      <c r="L15" s="291">
        <f t="shared" si="3"/>
        <v>0.1111111111111111</v>
      </c>
      <c r="N15" s="289">
        <v>0.6</v>
      </c>
      <c r="O15" s="290">
        <f t="shared" si="4"/>
        <v>1.7999999999999998</v>
      </c>
    </row>
    <row r="16" spans="1:18" ht="13.5" thickBot="1" x14ac:dyDescent="0.25">
      <c r="A16" s="14"/>
      <c r="B16" s="289">
        <v>0.55000000000000004</v>
      </c>
      <c r="C16" s="286">
        <f t="shared" si="0"/>
        <v>6.6000000000000005</v>
      </c>
      <c r="D16" s="14"/>
      <c r="E16" s="287">
        <v>3</v>
      </c>
      <c r="F16" s="288">
        <f t="shared" si="1"/>
        <v>0.25</v>
      </c>
      <c r="H16" s="289">
        <v>0.55000000000000004</v>
      </c>
      <c r="I16" s="290">
        <f t="shared" si="2"/>
        <v>4.95</v>
      </c>
      <c r="K16" s="292">
        <v>0.5</v>
      </c>
      <c r="L16" s="293">
        <f t="shared" si="3"/>
        <v>5.5555555555555552E-2</v>
      </c>
      <c r="N16" s="289">
        <v>0.55000000000000004</v>
      </c>
      <c r="O16" s="290">
        <f t="shared" si="4"/>
        <v>1.6500000000000001</v>
      </c>
    </row>
    <row r="17" spans="1:18" x14ac:dyDescent="0.2">
      <c r="A17" s="14"/>
      <c r="B17" s="289">
        <v>0.5</v>
      </c>
      <c r="C17" s="286">
        <f t="shared" si="0"/>
        <v>6</v>
      </c>
      <c r="D17" s="14"/>
      <c r="E17" s="287">
        <v>2</v>
      </c>
      <c r="F17" s="288">
        <f t="shared" si="1"/>
        <v>0.16666666666666666</v>
      </c>
      <c r="H17" s="289">
        <v>0.5</v>
      </c>
      <c r="I17" s="290">
        <f t="shared" si="2"/>
        <v>4.5</v>
      </c>
      <c r="N17" s="289">
        <v>0.5</v>
      </c>
      <c r="O17" s="290">
        <f t="shared" si="4"/>
        <v>1.5</v>
      </c>
    </row>
    <row r="18" spans="1:18" x14ac:dyDescent="0.2">
      <c r="A18" s="14"/>
      <c r="B18" s="289">
        <v>0.45</v>
      </c>
      <c r="C18" s="286">
        <f t="shared" si="0"/>
        <v>5.4</v>
      </c>
      <c r="D18" s="14"/>
      <c r="E18" s="287">
        <v>1</v>
      </c>
      <c r="F18" s="288">
        <f t="shared" si="1"/>
        <v>8.3333333333333329E-2</v>
      </c>
      <c r="H18" s="289">
        <v>0.45</v>
      </c>
      <c r="I18" s="290">
        <f t="shared" si="2"/>
        <v>4.05</v>
      </c>
      <c r="K18" s="25" t="s">
        <v>558</v>
      </c>
      <c r="N18" s="289">
        <v>0.45</v>
      </c>
      <c r="O18" s="290">
        <f t="shared" si="4"/>
        <v>1.35</v>
      </c>
    </row>
    <row r="19" spans="1:18" ht="13.5" thickBot="1" x14ac:dyDescent="0.25">
      <c r="A19" s="14"/>
      <c r="B19" s="289">
        <v>0.4</v>
      </c>
      <c r="C19" s="286">
        <f t="shared" si="0"/>
        <v>4.8000000000000007</v>
      </c>
      <c r="D19" s="14"/>
      <c r="E19" s="292">
        <v>0.5</v>
      </c>
      <c r="F19" s="296">
        <f t="shared" si="1"/>
        <v>4.1666666666666664E-2</v>
      </c>
      <c r="H19" s="289">
        <v>0.4</v>
      </c>
      <c r="I19" s="290">
        <f t="shared" si="2"/>
        <v>3.6</v>
      </c>
      <c r="K19" s="297"/>
      <c r="L19" s="295">
        <f>+K19/K$7</f>
        <v>0</v>
      </c>
      <c r="N19" s="289">
        <v>0.4</v>
      </c>
      <c r="O19" s="290">
        <f t="shared" si="4"/>
        <v>1.2000000000000002</v>
      </c>
    </row>
    <row r="20" spans="1:18" x14ac:dyDescent="0.2">
      <c r="A20" s="14"/>
      <c r="B20" s="289">
        <v>0.35</v>
      </c>
      <c r="C20" s="286">
        <f t="shared" si="0"/>
        <v>4.1999999999999993</v>
      </c>
      <c r="D20" s="14"/>
      <c r="E20" s="14"/>
      <c r="F20" s="14"/>
      <c r="H20" s="289">
        <v>0.35</v>
      </c>
      <c r="I20" s="290">
        <f t="shared" si="2"/>
        <v>3.15</v>
      </c>
      <c r="N20" s="289">
        <v>0.35</v>
      </c>
      <c r="O20" s="290">
        <f t="shared" si="4"/>
        <v>1.0499999999999998</v>
      </c>
    </row>
    <row r="21" spans="1:18" x14ac:dyDescent="0.2">
      <c r="A21" s="14"/>
      <c r="B21" s="289">
        <v>0.3</v>
      </c>
      <c r="C21" s="286">
        <f t="shared" si="0"/>
        <v>3.5999999999999996</v>
      </c>
      <c r="D21" s="14"/>
      <c r="E21" s="25" t="s">
        <v>559</v>
      </c>
      <c r="H21" s="289">
        <v>0.3</v>
      </c>
      <c r="I21" s="290">
        <f t="shared" si="2"/>
        <v>2.6999999999999997</v>
      </c>
      <c r="N21" s="289">
        <v>0.3</v>
      </c>
      <c r="O21" s="290">
        <f t="shared" si="4"/>
        <v>0.89999999999999991</v>
      </c>
    </row>
    <row r="22" spans="1:18" x14ac:dyDescent="0.2">
      <c r="A22" s="14"/>
      <c r="B22" s="289">
        <v>0.25</v>
      </c>
      <c r="C22" s="286">
        <f t="shared" si="0"/>
        <v>3</v>
      </c>
      <c r="D22" s="14"/>
      <c r="E22" s="298">
        <v>0</v>
      </c>
      <c r="F22" s="295">
        <f>+E22/E$7</f>
        <v>0</v>
      </c>
      <c r="H22" s="289">
        <v>0.25</v>
      </c>
      <c r="I22" s="290">
        <f t="shared" si="2"/>
        <v>2.25</v>
      </c>
      <c r="N22" s="289">
        <v>0.25</v>
      </c>
      <c r="O22" s="290">
        <f t="shared" si="4"/>
        <v>0.75</v>
      </c>
    </row>
    <row r="23" spans="1:18" x14ac:dyDescent="0.2">
      <c r="A23" s="14"/>
      <c r="B23" s="289">
        <v>0.2</v>
      </c>
      <c r="C23" s="286">
        <f t="shared" si="0"/>
        <v>2.4000000000000004</v>
      </c>
      <c r="D23" s="14"/>
      <c r="H23" s="289">
        <v>0.2</v>
      </c>
      <c r="I23" s="290">
        <f t="shared" si="2"/>
        <v>1.8</v>
      </c>
      <c r="N23" s="289">
        <v>0.2</v>
      </c>
      <c r="O23" s="290">
        <f t="shared" si="4"/>
        <v>0.60000000000000009</v>
      </c>
    </row>
    <row r="24" spans="1:18" x14ac:dyDescent="0.2">
      <c r="A24" s="14"/>
      <c r="B24" s="289">
        <v>0.15</v>
      </c>
      <c r="C24" s="286">
        <f t="shared" si="0"/>
        <v>1.7999999999999998</v>
      </c>
      <c r="D24" s="14"/>
      <c r="H24" s="289">
        <v>0.15</v>
      </c>
      <c r="I24" s="290">
        <f t="shared" si="2"/>
        <v>1.3499999999999999</v>
      </c>
      <c r="N24" s="289">
        <v>0.15</v>
      </c>
      <c r="O24" s="290">
        <f t="shared" si="4"/>
        <v>0.44999999999999996</v>
      </c>
    </row>
    <row r="25" spans="1:18" x14ac:dyDescent="0.2">
      <c r="A25" s="14"/>
      <c r="B25" s="289">
        <v>0.1</v>
      </c>
      <c r="C25" s="286">
        <f t="shared" si="0"/>
        <v>1.2000000000000002</v>
      </c>
      <c r="D25" s="14"/>
      <c r="H25" s="289">
        <v>0.1</v>
      </c>
      <c r="I25" s="290">
        <f t="shared" si="2"/>
        <v>0.9</v>
      </c>
      <c r="N25" s="289">
        <v>0.1</v>
      </c>
      <c r="O25" s="290">
        <f t="shared" si="4"/>
        <v>0.30000000000000004</v>
      </c>
    </row>
    <row r="26" spans="1:18" x14ac:dyDescent="0.2">
      <c r="A26" s="14"/>
      <c r="B26" s="289">
        <v>0.08</v>
      </c>
      <c r="C26" s="286">
        <f t="shared" si="0"/>
        <v>0.96</v>
      </c>
      <c r="D26" s="14"/>
      <c r="H26" s="289">
        <v>0.08</v>
      </c>
      <c r="I26" s="290">
        <f t="shared" si="2"/>
        <v>0.72</v>
      </c>
      <c r="N26" s="289">
        <v>0.08</v>
      </c>
      <c r="O26" s="290">
        <f t="shared" si="4"/>
        <v>0.24</v>
      </c>
    </row>
    <row r="27" spans="1:18" x14ac:dyDescent="0.2">
      <c r="A27" s="14"/>
      <c r="B27" s="289">
        <v>0.05</v>
      </c>
      <c r="C27" s="286">
        <f t="shared" si="0"/>
        <v>0.60000000000000009</v>
      </c>
      <c r="D27" s="14"/>
      <c r="H27" s="289">
        <v>0.05</v>
      </c>
      <c r="I27" s="290">
        <f t="shared" si="2"/>
        <v>0.45</v>
      </c>
      <c r="N27" s="289">
        <v>0.05</v>
      </c>
      <c r="O27" s="290">
        <f t="shared" si="4"/>
        <v>0.15000000000000002</v>
      </c>
      <c r="Q27" s="14"/>
      <c r="R27" s="14"/>
    </row>
    <row r="28" spans="1:18" x14ac:dyDescent="0.2">
      <c r="A28" s="14"/>
      <c r="B28" s="289">
        <v>0.03</v>
      </c>
      <c r="C28" s="286">
        <f t="shared" si="0"/>
        <v>0.36</v>
      </c>
      <c r="D28" s="14"/>
      <c r="H28" s="289">
        <v>0.03</v>
      </c>
      <c r="I28" s="290">
        <f t="shared" si="2"/>
        <v>0.27</v>
      </c>
      <c r="N28" s="289">
        <v>0.03</v>
      </c>
      <c r="O28" s="290">
        <f t="shared" si="4"/>
        <v>0.09</v>
      </c>
    </row>
    <row r="29" spans="1:18" ht="13.5" thickBot="1" x14ac:dyDescent="0.25">
      <c r="A29" s="14"/>
      <c r="B29" s="299">
        <v>0.02</v>
      </c>
      <c r="C29" s="300">
        <f t="shared" si="0"/>
        <v>0.24</v>
      </c>
      <c r="D29" s="14"/>
      <c r="H29" s="299">
        <v>0.02</v>
      </c>
      <c r="I29" s="301">
        <f>+H29*K$7</f>
        <v>0.18</v>
      </c>
      <c r="K29" s="14"/>
      <c r="L29" s="14"/>
      <c r="N29" s="299">
        <v>0.02</v>
      </c>
      <c r="O29" s="301">
        <f>+N29*Q$7</f>
        <v>0.06</v>
      </c>
    </row>
    <row r="30" spans="1:18" x14ac:dyDescent="0.2">
      <c r="A30" s="14"/>
      <c r="B30" s="302"/>
      <c r="C30" s="303"/>
      <c r="D30" s="14"/>
      <c r="H30" s="302"/>
      <c r="I30" s="304"/>
      <c r="K30" s="14"/>
      <c r="L30" s="14"/>
      <c r="N30" s="302"/>
      <c r="O30" s="304"/>
    </row>
    <row r="31" spans="1:18" x14ac:dyDescent="0.2">
      <c r="A31" s="14"/>
      <c r="B31" s="14"/>
      <c r="C31" s="14"/>
      <c r="D31" s="14"/>
      <c r="H31" s="25" t="s">
        <v>560</v>
      </c>
      <c r="N31" s="25" t="s">
        <v>561</v>
      </c>
    </row>
    <row r="32" spans="1:18" x14ac:dyDescent="0.2">
      <c r="B32" s="25" t="s">
        <v>562</v>
      </c>
      <c r="H32" s="305">
        <v>0</v>
      </c>
      <c r="I32" s="306">
        <f>+H32*K$7</f>
        <v>0</v>
      </c>
      <c r="N32" s="307">
        <v>0</v>
      </c>
      <c r="O32" s="306">
        <f>+N32*Q$7</f>
        <v>0</v>
      </c>
    </row>
    <row r="33" spans="2:18" s="14" customFormat="1" x14ac:dyDescent="0.2">
      <c r="B33" s="308">
        <v>0</v>
      </c>
      <c r="C33" s="306">
        <f>+B33*E$7</f>
        <v>0</v>
      </c>
      <c r="H33"/>
      <c r="I33"/>
      <c r="K33"/>
      <c r="L33"/>
      <c r="Q33"/>
      <c r="R33"/>
    </row>
  </sheetData>
  <mergeCells count="22">
    <mergeCell ref="H4:I4"/>
    <mergeCell ref="K4:L4"/>
    <mergeCell ref="N4:O4"/>
    <mergeCell ref="Q4:R4"/>
    <mergeCell ref="B5:C5"/>
    <mergeCell ref="E5:F5"/>
    <mergeCell ref="H5:I5"/>
    <mergeCell ref="K5:L5"/>
    <mergeCell ref="N5:O5"/>
    <mergeCell ref="Q5:R5"/>
    <mergeCell ref="B4:C4"/>
    <mergeCell ref="E4:F4"/>
    <mergeCell ref="A1:F1"/>
    <mergeCell ref="H1:L1"/>
    <mergeCell ref="N1:R1"/>
    <mergeCell ref="B2:L2"/>
    <mergeCell ref="B3:C3"/>
    <mergeCell ref="E3:F3"/>
    <mergeCell ref="H3:I3"/>
    <mergeCell ref="K3:L3"/>
    <mergeCell ref="N3:O3"/>
    <mergeCell ref="Q3:R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8000"/>
    <pageSetUpPr fitToPage="1"/>
  </sheetPr>
  <dimension ref="A1:Q147"/>
  <sheetViews>
    <sheetView showGridLines="0" workbookViewId="0">
      <selection activeCell="R9" sqref="R9"/>
    </sheetView>
  </sheetViews>
  <sheetFormatPr defaultRowHeight="15" x14ac:dyDescent="0.2"/>
  <cols>
    <col min="1" max="1" width="2.85546875" style="195" customWidth="1"/>
    <col min="2" max="2" width="4" style="195" customWidth="1"/>
    <col min="3" max="3" width="10.140625" style="195" customWidth="1"/>
    <col min="4" max="4" width="69.42578125" style="195" customWidth="1"/>
    <col min="5" max="5" width="7.140625" style="195" customWidth="1"/>
    <col min="6" max="6" width="16.140625" style="195" customWidth="1"/>
    <col min="7" max="7" width="14.5703125" style="195" customWidth="1"/>
    <col min="8" max="8" width="15.140625" style="195" customWidth="1"/>
    <col min="9" max="9" width="18.85546875" style="195" customWidth="1"/>
    <col min="10" max="10" width="7.5703125" style="195" customWidth="1"/>
    <col min="11" max="11" width="8.7109375" style="195" customWidth="1"/>
    <col min="12" max="12" width="8" style="195" customWidth="1"/>
    <col min="13" max="13" width="12.140625" style="195" customWidth="1"/>
    <col min="14" max="14" width="18.140625" style="195" customWidth="1"/>
    <col min="15" max="15" width="9" style="195" customWidth="1"/>
    <col min="16" max="16" width="8" style="195" customWidth="1"/>
    <col min="17" max="16384" width="9.140625" style="195"/>
  </cols>
  <sheetData>
    <row r="1" spans="1:17" x14ac:dyDescent="0.2">
      <c r="A1" s="261"/>
      <c r="B1" s="262"/>
      <c r="C1" s="262"/>
      <c r="D1" s="262"/>
      <c r="E1" s="262"/>
      <c r="F1" s="262"/>
      <c r="G1" s="262"/>
      <c r="H1" s="262"/>
      <c r="I1" s="262"/>
      <c r="J1" s="262"/>
      <c r="K1" s="262"/>
      <c r="L1" s="262"/>
      <c r="M1" s="262"/>
      <c r="N1" s="262"/>
      <c r="O1" s="262"/>
      <c r="P1" s="263"/>
    </row>
    <row r="2" spans="1:17" s="11" customFormat="1" ht="31.5" customHeight="1" x14ac:dyDescent="0.2">
      <c r="A2" s="1430" t="s">
        <v>531</v>
      </c>
      <c r="B2" s="1431"/>
      <c r="C2" s="1431"/>
      <c r="D2" s="1431"/>
      <c r="E2" s="1431"/>
      <c r="F2" s="1431"/>
      <c r="G2" s="264"/>
      <c r="H2" s="264"/>
      <c r="I2" s="264"/>
      <c r="J2" s="264"/>
      <c r="K2" s="264"/>
      <c r="L2" s="264"/>
      <c r="M2" s="264"/>
      <c r="N2" s="1432" t="s">
        <v>192</v>
      </c>
      <c r="O2" s="1432"/>
      <c r="P2" s="1433"/>
      <c r="Q2" s="7"/>
    </row>
    <row r="3" spans="1:17" s="8" customFormat="1" ht="24" customHeight="1" x14ac:dyDescent="0.2">
      <c r="A3" s="1427" t="s">
        <v>532</v>
      </c>
      <c r="B3" s="1428"/>
      <c r="C3" s="1428"/>
      <c r="D3" s="1428"/>
      <c r="E3" s="1428"/>
      <c r="F3" s="1428"/>
      <c r="G3" s="1428"/>
      <c r="H3" s="1428"/>
      <c r="I3" s="1428"/>
      <c r="J3" s="1428"/>
      <c r="K3" s="1428"/>
      <c r="L3" s="1428"/>
      <c r="M3" s="1428"/>
      <c r="N3" s="1428"/>
      <c r="O3" s="1428"/>
      <c r="P3" s="1429"/>
      <c r="Q3" s="10"/>
    </row>
    <row r="4" spans="1:17" x14ac:dyDescent="0.2">
      <c r="A4" s="265"/>
      <c r="B4" s="266"/>
      <c r="C4" s="266"/>
      <c r="D4" s="266"/>
      <c r="E4" s="266"/>
      <c r="F4" s="266"/>
      <c r="G4" s="266"/>
      <c r="H4" s="266"/>
      <c r="I4" s="266"/>
      <c r="J4" s="266"/>
      <c r="K4" s="266"/>
      <c r="L4" s="266"/>
      <c r="M4" s="266"/>
      <c r="N4" s="266"/>
      <c r="O4" s="266"/>
      <c r="P4" s="267"/>
    </row>
    <row r="5" spans="1:17" s="236" customFormat="1" ht="15" customHeight="1" thickBot="1" x14ac:dyDescent="0.25">
      <c r="A5" s="258"/>
      <c r="B5" s="259" t="s">
        <v>227</v>
      </c>
      <c r="C5" s="260" t="s">
        <v>228</v>
      </c>
      <c r="D5" s="260" t="s">
        <v>229</v>
      </c>
      <c r="E5" s="260" t="s">
        <v>230</v>
      </c>
      <c r="F5" s="260" t="s">
        <v>231</v>
      </c>
      <c r="G5" s="260" t="s">
        <v>232</v>
      </c>
      <c r="H5" s="260" t="s">
        <v>233</v>
      </c>
      <c r="I5" s="260" t="s">
        <v>234</v>
      </c>
      <c r="J5" s="260" t="s">
        <v>235</v>
      </c>
      <c r="K5" s="260" t="s">
        <v>236</v>
      </c>
      <c r="L5" s="260" t="s">
        <v>237</v>
      </c>
      <c r="M5" s="260" t="s">
        <v>238</v>
      </c>
      <c r="N5" s="260" t="s">
        <v>239</v>
      </c>
      <c r="O5" s="260" t="s">
        <v>240</v>
      </c>
      <c r="P5" s="260" t="s">
        <v>241</v>
      </c>
    </row>
    <row r="6" spans="1:17" ht="33.75" customHeight="1" thickBot="1" x14ac:dyDescent="0.25">
      <c r="A6" s="226">
        <v>1</v>
      </c>
      <c r="B6" s="227"/>
      <c r="C6" s="228" t="s">
        <v>242</v>
      </c>
      <c r="D6" s="228" t="s">
        <v>243</v>
      </c>
      <c r="E6" s="228" t="s">
        <v>244</v>
      </c>
      <c r="F6" s="227" t="s">
        <v>245</v>
      </c>
      <c r="G6" s="227" t="s">
        <v>246</v>
      </c>
      <c r="H6" s="228" t="s">
        <v>247</v>
      </c>
      <c r="I6" s="228" t="s">
        <v>248</v>
      </c>
      <c r="J6" s="227" t="s">
        <v>249</v>
      </c>
      <c r="K6" s="227" t="s">
        <v>250</v>
      </c>
      <c r="L6" s="227" t="s">
        <v>251</v>
      </c>
      <c r="M6" s="227" t="s">
        <v>252</v>
      </c>
      <c r="N6" s="228" t="s">
        <v>253</v>
      </c>
      <c r="O6" s="227"/>
      <c r="P6" s="229"/>
    </row>
    <row r="7" spans="1:17" ht="13.5" customHeight="1" x14ac:dyDescent="0.2">
      <c r="A7" s="218">
        <v>2</v>
      </c>
      <c r="B7" s="234">
        <v>1</v>
      </c>
      <c r="C7" s="220" t="s">
        <v>254</v>
      </c>
      <c r="D7" s="231" t="s">
        <v>255</v>
      </c>
      <c r="E7" s="219">
        <v>1</v>
      </c>
      <c r="F7" s="222">
        <v>22.26</v>
      </c>
      <c r="G7" s="222">
        <v>36.69</v>
      </c>
      <c r="H7" s="223">
        <v>46300.800000000003</v>
      </c>
      <c r="I7" s="223">
        <v>76315.199999999997</v>
      </c>
      <c r="J7" s="219">
        <v>1001</v>
      </c>
      <c r="K7" s="224">
        <v>0.18</v>
      </c>
      <c r="L7" s="219">
        <v>5</v>
      </c>
      <c r="M7" s="219">
        <v>601300</v>
      </c>
      <c r="N7" s="220" t="s">
        <v>256</v>
      </c>
      <c r="O7" s="225"/>
      <c r="P7" s="225"/>
    </row>
    <row r="8" spans="1:17" ht="13.5" customHeight="1" x14ac:dyDescent="0.2">
      <c r="A8" s="197">
        <v>3</v>
      </c>
      <c r="B8" s="198">
        <v>2</v>
      </c>
      <c r="C8" s="199" t="s">
        <v>257</v>
      </c>
      <c r="D8" s="200" t="s">
        <v>258</v>
      </c>
      <c r="E8" s="201">
        <v>2</v>
      </c>
      <c r="F8" s="202">
        <v>36.700000000000003</v>
      </c>
      <c r="G8" s="202">
        <v>48.07</v>
      </c>
      <c r="H8" s="203">
        <v>76336</v>
      </c>
      <c r="I8" s="203">
        <v>99985.600000000006</v>
      </c>
      <c r="J8" s="201">
        <v>1001</v>
      </c>
      <c r="K8" s="204">
        <v>0.18</v>
      </c>
      <c r="L8" s="201">
        <v>5</v>
      </c>
      <c r="M8" s="201">
        <v>601300</v>
      </c>
      <c r="N8" s="199" t="s">
        <v>256</v>
      </c>
      <c r="O8" s="194"/>
      <c r="P8" s="194"/>
    </row>
    <row r="9" spans="1:17" ht="13.5" customHeight="1" x14ac:dyDescent="0.2">
      <c r="A9" s="197">
        <v>4</v>
      </c>
      <c r="B9" s="198">
        <v>3</v>
      </c>
      <c r="C9" s="199" t="s">
        <v>259</v>
      </c>
      <c r="D9" s="200" t="s">
        <v>260</v>
      </c>
      <c r="E9" s="201">
        <v>3</v>
      </c>
      <c r="F9" s="202">
        <v>48.08</v>
      </c>
      <c r="G9" s="202">
        <v>57.7</v>
      </c>
      <c r="H9" s="203">
        <v>100006.39999999999</v>
      </c>
      <c r="I9" s="203">
        <v>120016</v>
      </c>
      <c r="J9" s="201">
        <v>1001</v>
      </c>
      <c r="K9" s="204">
        <v>0.18</v>
      </c>
      <c r="L9" s="201">
        <v>5</v>
      </c>
      <c r="M9" s="201">
        <v>601300</v>
      </c>
      <c r="N9" s="199" t="s">
        <v>256</v>
      </c>
      <c r="O9" s="194"/>
      <c r="P9" s="194"/>
    </row>
    <row r="10" spans="1:17" ht="13.5" customHeight="1" x14ac:dyDescent="0.2">
      <c r="A10" s="197">
        <v>5</v>
      </c>
      <c r="B10" s="198">
        <v>4</v>
      </c>
      <c r="C10" s="199" t="s">
        <v>261</v>
      </c>
      <c r="D10" s="196" t="s">
        <v>262</v>
      </c>
      <c r="E10" s="201">
        <v>0</v>
      </c>
      <c r="F10" s="202">
        <v>16.5</v>
      </c>
      <c r="G10" s="202">
        <v>18.350000000000001</v>
      </c>
      <c r="H10" s="203">
        <v>34320</v>
      </c>
      <c r="I10" s="203">
        <v>38168</v>
      </c>
      <c r="J10" s="201">
        <v>1001</v>
      </c>
      <c r="K10" s="204">
        <v>0.18</v>
      </c>
      <c r="L10" s="201">
        <v>5</v>
      </c>
      <c r="M10" s="201">
        <v>601300</v>
      </c>
      <c r="N10" s="199" t="s">
        <v>256</v>
      </c>
      <c r="O10" s="194"/>
      <c r="P10" s="194"/>
    </row>
    <row r="11" spans="1:17" ht="13.5" customHeight="1" x14ac:dyDescent="0.2">
      <c r="A11" s="197">
        <v>6</v>
      </c>
      <c r="B11" s="198">
        <v>5</v>
      </c>
      <c r="C11" s="199" t="s">
        <v>263</v>
      </c>
      <c r="D11" s="196" t="s">
        <v>264</v>
      </c>
      <c r="E11" s="201">
        <v>1</v>
      </c>
      <c r="F11" s="202">
        <v>18.36</v>
      </c>
      <c r="G11" s="202">
        <v>19.79</v>
      </c>
      <c r="H11" s="203">
        <v>38188.800000000003</v>
      </c>
      <c r="I11" s="203">
        <v>41163.199999999997</v>
      </c>
      <c r="J11" s="201">
        <v>1001</v>
      </c>
      <c r="K11" s="204">
        <v>0.18</v>
      </c>
      <c r="L11" s="201">
        <v>5</v>
      </c>
      <c r="M11" s="201">
        <v>601300</v>
      </c>
      <c r="N11" s="199" t="s">
        <v>256</v>
      </c>
      <c r="O11" s="194"/>
      <c r="P11" s="194"/>
    </row>
    <row r="12" spans="1:17" ht="13.5" customHeight="1" x14ac:dyDescent="0.2">
      <c r="A12" s="197">
        <v>7</v>
      </c>
      <c r="B12" s="198">
        <v>6</v>
      </c>
      <c r="C12" s="199" t="s">
        <v>265</v>
      </c>
      <c r="D12" s="196" t="s">
        <v>266</v>
      </c>
      <c r="E12" s="201">
        <v>2</v>
      </c>
      <c r="F12" s="202">
        <v>19.8</v>
      </c>
      <c r="G12" s="202">
        <v>24.24</v>
      </c>
      <c r="H12" s="203">
        <v>41184</v>
      </c>
      <c r="I12" s="203">
        <v>50419.199999999997</v>
      </c>
      <c r="J12" s="201">
        <v>1001</v>
      </c>
      <c r="K12" s="204">
        <v>0.18</v>
      </c>
      <c r="L12" s="201">
        <v>5</v>
      </c>
      <c r="M12" s="201">
        <v>601300</v>
      </c>
      <c r="N12" s="199" t="s">
        <v>256</v>
      </c>
      <c r="O12" s="194"/>
      <c r="P12" s="194"/>
    </row>
    <row r="13" spans="1:17" ht="13.5" customHeight="1" x14ac:dyDescent="0.2">
      <c r="A13" s="197">
        <v>8</v>
      </c>
      <c r="B13" s="198">
        <v>7</v>
      </c>
      <c r="C13" s="199" t="s">
        <v>267</v>
      </c>
      <c r="D13" s="196" t="s">
        <v>268</v>
      </c>
      <c r="E13" s="201">
        <v>3</v>
      </c>
      <c r="F13" s="202">
        <v>24.25</v>
      </c>
      <c r="G13" s="202">
        <v>33.92</v>
      </c>
      <c r="H13" s="203">
        <v>50440</v>
      </c>
      <c r="I13" s="203">
        <v>70553.600000000006</v>
      </c>
      <c r="J13" s="201">
        <v>1001</v>
      </c>
      <c r="K13" s="204">
        <v>0.18</v>
      </c>
      <c r="L13" s="201">
        <v>5</v>
      </c>
      <c r="M13" s="201">
        <v>601300</v>
      </c>
      <c r="N13" s="199" t="s">
        <v>256</v>
      </c>
      <c r="O13" s="194"/>
      <c r="P13" s="194"/>
    </row>
    <row r="14" spans="1:17" ht="13.5" customHeight="1" x14ac:dyDescent="0.2">
      <c r="A14" s="197">
        <v>9</v>
      </c>
      <c r="B14" s="198">
        <v>8</v>
      </c>
      <c r="C14" s="199" t="s">
        <v>269</v>
      </c>
      <c r="D14" s="196" t="s">
        <v>270</v>
      </c>
      <c r="E14" s="201">
        <v>4</v>
      </c>
      <c r="F14" s="202">
        <v>33.93</v>
      </c>
      <c r="G14" s="202">
        <v>38.159999999999997</v>
      </c>
      <c r="H14" s="203">
        <v>70574.399999999994</v>
      </c>
      <c r="I14" s="203">
        <v>79372.800000000003</v>
      </c>
      <c r="J14" s="201">
        <v>1001</v>
      </c>
      <c r="K14" s="204">
        <v>0.18</v>
      </c>
      <c r="L14" s="201">
        <v>5</v>
      </c>
      <c r="M14" s="201">
        <v>601300</v>
      </c>
      <c r="N14" s="199" t="s">
        <v>256</v>
      </c>
      <c r="O14" s="194"/>
      <c r="P14" s="194"/>
    </row>
    <row r="15" spans="1:17" ht="13.5" customHeight="1" x14ac:dyDescent="0.2">
      <c r="A15" s="197">
        <v>10</v>
      </c>
      <c r="B15" s="198">
        <v>9</v>
      </c>
      <c r="C15" s="199" t="s">
        <v>271</v>
      </c>
      <c r="D15" s="196" t="s">
        <v>272</v>
      </c>
      <c r="E15" s="201">
        <v>5</v>
      </c>
      <c r="F15" s="202">
        <v>38.17</v>
      </c>
      <c r="G15" s="202">
        <v>44.1</v>
      </c>
      <c r="H15" s="203">
        <v>79393.600000000006</v>
      </c>
      <c r="I15" s="203">
        <v>91728</v>
      </c>
      <c r="J15" s="201">
        <v>1001</v>
      </c>
      <c r="K15" s="204">
        <v>0.18</v>
      </c>
      <c r="L15" s="201">
        <v>5</v>
      </c>
      <c r="M15" s="201">
        <v>601300</v>
      </c>
      <c r="N15" s="199" t="s">
        <v>256</v>
      </c>
      <c r="O15" s="194"/>
      <c r="P15" s="194"/>
    </row>
    <row r="16" spans="1:17" ht="13.5" customHeight="1" x14ac:dyDescent="0.2">
      <c r="A16" s="197">
        <v>11</v>
      </c>
      <c r="B16" s="198">
        <v>10</v>
      </c>
      <c r="C16" s="199" t="s">
        <v>273</v>
      </c>
      <c r="D16" s="196" t="s">
        <v>274</v>
      </c>
      <c r="E16" s="201">
        <v>6</v>
      </c>
      <c r="F16" s="202">
        <v>44.11</v>
      </c>
      <c r="G16" s="202">
        <v>51.94</v>
      </c>
      <c r="H16" s="203">
        <v>91748.800000000003</v>
      </c>
      <c r="I16" s="203">
        <v>108035.2</v>
      </c>
      <c r="J16" s="201">
        <v>1001</v>
      </c>
      <c r="K16" s="204">
        <v>0.18</v>
      </c>
      <c r="L16" s="201">
        <v>5</v>
      </c>
      <c r="M16" s="201">
        <v>601300</v>
      </c>
      <c r="N16" s="199" t="s">
        <v>256</v>
      </c>
      <c r="O16" s="194"/>
      <c r="P16" s="194"/>
    </row>
    <row r="17" spans="1:16" s="212" customFormat="1" ht="13.5" customHeight="1" x14ac:dyDescent="0.2">
      <c r="A17" s="207">
        <v>12</v>
      </c>
      <c r="B17" s="232">
        <v>11</v>
      </c>
      <c r="C17" s="209" t="s">
        <v>275</v>
      </c>
      <c r="D17" s="210" t="s">
        <v>527</v>
      </c>
      <c r="E17" s="208">
        <v>1</v>
      </c>
      <c r="F17" s="213">
        <v>33.92</v>
      </c>
      <c r="G17" s="213">
        <v>50.96</v>
      </c>
      <c r="H17" s="214">
        <v>70553.600000000006</v>
      </c>
      <c r="I17" s="214">
        <v>105996.8</v>
      </c>
      <c r="J17" s="208">
        <v>1001</v>
      </c>
      <c r="K17" s="215">
        <v>0.18</v>
      </c>
      <c r="L17" s="233">
        <v>1.2</v>
      </c>
      <c r="M17" s="208">
        <v>601201</v>
      </c>
      <c r="N17" s="209" t="s">
        <v>276</v>
      </c>
      <c r="O17" s="216"/>
      <c r="P17" s="216"/>
    </row>
    <row r="18" spans="1:16" s="212" customFormat="1" ht="13.5" customHeight="1" x14ac:dyDescent="0.2">
      <c r="A18" s="207">
        <v>13</v>
      </c>
      <c r="B18" s="232">
        <v>12</v>
      </c>
      <c r="C18" s="209" t="s">
        <v>277</v>
      </c>
      <c r="D18" s="210" t="s">
        <v>528</v>
      </c>
      <c r="E18" s="208">
        <v>2</v>
      </c>
      <c r="F18" s="213">
        <v>50.97</v>
      </c>
      <c r="G18" s="213">
        <v>66.7</v>
      </c>
      <c r="H18" s="214">
        <v>106017.60000000001</v>
      </c>
      <c r="I18" s="214">
        <v>138736</v>
      </c>
      <c r="J18" s="208">
        <v>1001</v>
      </c>
      <c r="K18" s="215">
        <v>0.18</v>
      </c>
      <c r="L18" s="233">
        <v>1.2</v>
      </c>
      <c r="M18" s="208">
        <v>601201</v>
      </c>
      <c r="N18" s="209" t="s">
        <v>276</v>
      </c>
      <c r="O18" s="216"/>
      <c r="P18" s="216"/>
    </row>
    <row r="19" spans="1:16" s="212" customFormat="1" ht="13.5" customHeight="1" x14ac:dyDescent="0.2">
      <c r="A19" s="207">
        <v>14</v>
      </c>
      <c r="B19" s="232">
        <v>13</v>
      </c>
      <c r="C19" s="209" t="s">
        <v>278</v>
      </c>
      <c r="D19" s="210" t="s">
        <v>529</v>
      </c>
      <c r="E19" s="208">
        <v>3</v>
      </c>
      <c r="F19" s="213">
        <v>66.709999999999994</v>
      </c>
      <c r="G19" s="213">
        <v>94.34</v>
      </c>
      <c r="H19" s="214">
        <v>138756.79999999999</v>
      </c>
      <c r="I19" s="214">
        <v>196227.20000000001</v>
      </c>
      <c r="J19" s="208">
        <v>1001</v>
      </c>
      <c r="K19" s="215">
        <v>0.18</v>
      </c>
      <c r="L19" s="233">
        <v>1.2</v>
      </c>
      <c r="M19" s="208">
        <v>601201</v>
      </c>
      <c r="N19" s="209" t="s">
        <v>276</v>
      </c>
      <c r="O19" s="216"/>
      <c r="P19" s="216"/>
    </row>
    <row r="20" spans="1:16" s="212" customFormat="1" ht="13.5" customHeight="1" x14ac:dyDescent="0.2">
      <c r="A20" s="207">
        <v>15</v>
      </c>
      <c r="B20" s="232">
        <v>14</v>
      </c>
      <c r="C20" s="209" t="s">
        <v>279</v>
      </c>
      <c r="D20" s="210" t="s">
        <v>530</v>
      </c>
      <c r="E20" s="208">
        <v>4</v>
      </c>
      <c r="F20" s="213">
        <v>94.35</v>
      </c>
      <c r="G20" s="213">
        <v>148.82</v>
      </c>
      <c r="H20" s="214">
        <v>196248</v>
      </c>
      <c r="I20" s="214">
        <v>309545.59999999998</v>
      </c>
      <c r="J20" s="208">
        <v>1001</v>
      </c>
      <c r="K20" s="215">
        <v>0.18</v>
      </c>
      <c r="L20" s="233">
        <v>1.1000000000000001</v>
      </c>
      <c r="M20" s="208">
        <v>601201</v>
      </c>
      <c r="N20" s="209" t="s">
        <v>276</v>
      </c>
      <c r="O20" s="216"/>
      <c r="P20" s="216"/>
    </row>
    <row r="21" spans="1:16" ht="13.5" customHeight="1" x14ac:dyDescent="0.2">
      <c r="A21" s="197">
        <v>16</v>
      </c>
      <c r="B21" s="198">
        <v>15</v>
      </c>
      <c r="C21" s="199" t="s">
        <v>280</v>
      </c>
      <c r="D21" s="200" t="s">
        <v>281</v>
      </c>
      <c r="E21" s="201">
        <v>1</v>
      </c>
      <c r="F21" s="202">
        <v>16.5</v>
      </c>
      <c r="G21" s="202">
        <v>20.67</v>
      </c>
      <c r="H21" s="203">
        <v>34320</v>
      </c>
      <c r="I21" s="203">
        <v>42993.599999999999</v>
      </c>
      <c r="J21" s="201">
        <v>1002</v>
      </c>
      <c r="K21" s="204">
        <v>0.05</v>
      </c>
      <c r="L21" s="201">
        <v>9</v>
      </c>
      <c r="M21" s="201">
        <v>601300</v>
      </c>
      <c r="N21" s="199" t="s">
        <v>256</v>
      </c>
      <c r="O21" s="194"/>
      <c r="P21" s="194"/>
    </row>
    <row r="22" spans="1:16" ht="13.5" customHeight="1" x14ac:dyDescent="0.2">
      <c r="A22" s="197">
        <v>17</v>
      </c>
      <c r="B22" s="198">
        <v>16</v>
      </c>
      <c r="C22" s="199" t="s">
        <v>282</v>
      </c>
      <c r="D22" s="200" t="s">
        <v>283</v>
      </c>
      <c r="E22" s="201">
        <v>1</v>
      </c>
      <c r="F22" s="202">
        <v>20</v>
      </c>
      <c r="G22" s="202">
        <v>34.61</v>
      </c>
      <c r="H22" s="203">
        <v>41600</v>
      </c>
      <c r="I22" s="203">
        <v>71988.800000000003</v>
      </c>
      <c r="J22" s="201">
        <v>1005</v>
      </c>
      <c r="K22" s="204">
        <v>1.05</v>
      </c>
      <c r="L22" s="201">
        <v>9</v>
      </c>
      <c r="M22" s="201">
        <v>601300</v>
      </c>
      <c r="N22" s="199" t="s">
        <v>256</v>
      </c>
      <c r="O22" s="194"/>
      <c r="P22" s="194"/>
    </row>
    <row r="23" spans="1:16" ht="13.5" customHeight="1" x14ac:dyDescent="0.2">
      <c r="A23" s="197">
        <v>18</v>
      </c>
      <c r="B23" s="198">
        <v>17</v>
      </c>
      <c r="C23" s="199" t="s">
        <v>284</v>
      </c>
      <c r="D23" s="200" t="s">
        <v>285</v>
      </c>
      <c r="E23" s="201">
        <v>2</v>
      </c>
      <c r="F23" s="202">
        <v>34.619999999999997</v>
      </c>
      <c r="G23" s="202">
        <v>59.49</v>
      </c>
      <c r="H23" s="203">
        <v>72009.600000000006</v>
      </c>
      <c r="I23" s="203">
        <v>123739.2</v>
      </c>
      <c r="J23" s="201">
        <v>1005</v>
      </c>
      <c r="K23" s="204">
        <v>1.05</v>
      </c>
      <c r="L23" s="201">
        <v>9</v>
      </c>
      <c r="M23" s="201">
        <v>601300</v>
      </c>
      <c r="N23" s="199" t="s">
        <v>256</v>
      </c>
      <c r="O23" s="194"/>
      <c r="P23" s="194"/>
    </row>
    <row r="24" spans="1:16" s="212" customFormat="1" ht="13.5" customHeight="1" x14ac:dyDescent="0.2">
      <c r="A24" s="207">
        <v>19</v>
      </c>
      <c r="B24" s="232">
        <v>18</v>
      </c>
      <c r="C24" s="209" t="s">
        <v>286</v>
      </c>
      <c r="D24" s="210" t="s">
        <v>525</v>
      </c>
      <c r="E24" s="208">
        <v>1</v>
      </c>
      <c r="F24" s="209" t="s">
        <v>287</v>
      </c>
      <c r="G24" s="209" t="s">
        <v>287</v>
      </c>
      <c r="H24" s="209" t="s">
        <v>288</v>
      </c>
      <c r="I24" s="209" t="s">
        <v>288</v>
      </c>
      <c r="J24" s="208">
        <v>9999</v>
      </c>
      <c r="K24" s="209" t="s">
        <v>174</v>
      </c>
      <c r="L24" s="208">
        <v>2</v>
      </c>
      <c r="M24" s="208">
        <v>603890</v>
      </c>
      <c r="N24" s="209" t="s">
        <v>289</v>
      </c>
      <c r="O24" s="216"/>
      <c r="P24" s="216"/>
    </row>
    <row r="25" spans="1:16" s="212" customFormat="1" ht="13.5" customHeight="1" x14ac:dyDescent="0.2">
      <c r="A25" s="207">
        <v>20</v>
      </c>
      <c r="B25" s="232">
        <v>19</v>
      </c>
      <c r="C25" s="209" t="s">
        <v>290</v>
      </c>
      <c r="D25" s="210" t="s">
        <v>526</v>
      </c>
      <c r="E25" s="208">
        <v>1</v>
      </c>
      <c r="F25" s="209" t="s">
        <v>287</v>
      </c>
      <c r="G25" s="209" t="s">
        <v>287</v>
      </c>
      <c r="H25" s="209" t="s">
        <v>288</v>
      </c>
      <c r="I25" s="209" t="s">
        <v>288</v>
      </c>
      <c r="J25" s="208">
        <v>9999</v>
      </c>
      <c r="K25" s="209" t="s">
        <v>174</v>
      </c>
      <c r="L25" s="208">
        <v>2</v>
      </c>
      <c r="M25" s="208">
        <v>601201</v>
      </c>
      <c r="N25" s="209" t="s">
        <v>276</v>
      </c>
      <c r="O25" s="216"/>
      <c r="P25" s="216"/>
    </row>
    <row r="26" spans="1:16" ht="13.5" customHeight="1" x14ac:dyDescent="0.2">
      <c r="A26" s="197">
        <v>21</v>
      </c>
      <c r="B26" s="198">
        <v>20</v>
      </c>
      <c r="C26" s="199" t="s">
        <v>291</v>
      </c>
      <c r="D26" s="200" t="s">
        <v>292</v>
      </c>
      <c r="E26" s="201">
        <v>1</v>
      </c>
      <c r="F26" s="202">
        <v>21.2</v>
      </c>
      <c r="G26" s="202">
        <v>31.78</v>
      </c>
      <c r="H26" s="203">
        <v>44096</v>
      </c>
      <c r="I26" s="203">
        <v>66102.399999999994</v>
      </c>
      <c r="J26" s="201">
        <v>1007</v>
      </c>
      <c r="K26" s="204">
        <v>3.07</v>
      </c>
      <c r="L26" s="201">
        <v>6</v>
      </c>
      <c r="M26" s="201">
        <v>601300</v>
      </c>
      <c r="N26" s="199" t="s">
        <v>256</v>
      </c>
      <c r="O26" s="194"/>
      <c r="P26" s="194"/>
    </row>
    <row r="27" spans="1:16" ht="13.5" customHeight="1" x14ac:dyDescent="0.2">
      <c r="A27" s="197">
        <v>22</v>
      </c>
      <c r="B27" s="198">
        <v>21</v>
      </c>
      <c r="C27" s="199" t="s">
        <v>293</v>
      </c>
      <c r="D27" s="200" t="s">
        <v>294</v>
      </c>
      <c r="E27" s="201">
        <v>2</v>
      </c>
      <c r="F27" s="202">
        <v>31.79</v>
      </c>
      <c r="G27" s="202">
        <v>44.52</v>
      </c>
      <c r="H27" s="203">
        <v>66123.199999999997</v>
      </c>
      <c r="I27" s="203">
        <v>92601.600000000006</v>
      </c>
      <c r="J27" s="201">
        <v>1007</v>
      </c>
      <c r="K27" s="204">
        <v>3.07</v>
      </c>
      <c r="L27" s="201">
        <v>6</v>
      </c>
      <c r="M27" s="201">
        <v>601300</v>
      </c>
      <c r="N27" s="199" t="s">
        <v>256</v>
      </c>
      <c r="O27" s="194"/>
      <c r="P27" s="194"/>
    </row>
    <row r="28" spans="1:16" ht="13.5" customHeight="1" x14ac:dyDescent="0.2">
      <c r="A28" s="197">
        <v>23</v>
      </c>
      <c r="B28" s="198">
        <v>22</v>
      </c>
      <c r="C28" s="199" t="s">
        <v>295</v>
      </c>
      <c r="D28" s="200" t="s">
        <v>296</v>
      </c>
      <c r="E28" s="201">
        <v>1</v>
      </c>
      <c r="F28" s="202">
        <v>16.5</v>
      </c>
      <c r="G28" s="202">
        <v>18.350000000000001</v>
      </c>
      <c r="H28" s="203">
        <v>34320</v>
      </c>
      <c r="I28" s="203">
        <v>38168</v>
      </c>
      <c r="J28" s="201">
        <v>1005</v>
      </c>
      <c r="K28" s="204">
        <v>1.05</v>
      </c>
      <c r="L28" s="201">
        <v>9</v>
      </c>
      <c r="M28" s="201">
        <v>601300</v>
      </c>
      <c r="N28" s="199" t="s">
        <v>256</v>
      </c>
      <c r="O28" s="194"/>
      <c r="P28" s="194"/>
    </row>
    <row r="29" spans="1:16" ht="13.5" customHeight="1" x14ac:dyDescent="0.2">
      <c r="A29" s="197">
        <v>24</v>
      </c>
      <c r="B29" s="198">
        <v>23</v>
      </c>
      <c r="C29" s="199" t="s">
        <v>297</v>
      </c>
      <c r="D29" s="200" t="s">
        <v>298</v>
      </c>
      <c r="E29" s="201">
        <v>2</v>
      </c>
      <c r="F29" s="202">
        <v>18.36</v>
      </c>
      <c r="G29" s="202">
        <v>20.63</v>
      </c>
      <c r="H29" s="203">
        <v>38188.800000000003</v>
      </c>
      <c r="I29" s="203">
        <v>42910.400000000001</v>
      </c>
      <c r="J29" s="201">
        <v>1005</v>
      </c>
      <c r="K29" s="204">
        <v>1.05</v>
      </c>
      <c r="L29" s="201">
        <v>9</v>
      </c>
      <c r="M29" s="201">
        <v>601300</v>
      </c>
      <c r="N29" s="199" t="s">
        <v>256</v>
      </c>
      <c r="O29" s="194"/>
      <c r="P29" s="194"/>
    </row>
    <row r="30" spans="1:16" ht="13.5" customHeight="1" x14ac:dyDescent="0.2">
      <c r="A30" s="197">
        <v>25</v>
      </c>
      <c r="B30" s="198">
        <v>24</v>
      </c>
      <c r="C30" s="199" t="s">
        <v>299</v>
      </c>
      <c r="D30" s="200" t="s">
        <v>300</v>
      </c>
      <c r="E30" s="201">
        <v>3</v>
      </c>
      <c r="F30" s="202">
        <v>20.64</v>
      </c>
      <c r="G30" s="202">
        <v>22.36</v>
      </c>
      <c r="H30" s="203">
        <v>42931.199999999997</v>
      </c>
      <c r="I30" s="203">
        <v>46508.800000000003</v>
      </c>
      <c r="J30" s="201">
        <v>1005</v>
      </c>
      <c r="K30" s="204">
        <v>1.05</v>
      </c>
      <c r="L30" s="201">
        <v>9</v>
      </c>
      <c r="M30" s="201">
        <v>601300</v>
      </c>
      <c r="N30" s="199" t="s">
        <v>256</v>
      </c>
      <c r="O30" s="194"/>
      <c r="P30" s="194"/>
    </row>
    <row r="31" spans="1:16" ht="13.5" customHeight="1" x14ac:dyDescent="0.2">
      <c r="A31" s="197">
        <v>26</v>
      </c>
      <c r="B31" s="198">
        <v>25</v>
      </c>
      <c r="C31" s="199" t="s">
        <v>301</v>
      </c>
      <c r="D31" s="200" t="s">
        <v>302</v>
      </c>
      <c r="E31" s="201">
        <v>4</v>
      </c>
      <c r="F31" s="202">
        <v>22.37</v>
      </c>
      <c r="G31" s="202">
        <v>28.48</v>
      </c>
      <c r="H31" s="203">
        <v>46529.599999999999</v>
      </c>
      <c r="I31" s="203">
        <v>59238.400000000001</v>
      </c>
      <c r="J31" s="201">
        <v>1005</v>
      </c>
      <c r="K31" s="204">
        <v>1.05</v>
      </c>
      <c r="L31" s="201">
        <v>9</v>
      </c>
      <c r="M31" s="201">
        <v>601300</v>
      </c>
      <c r="N31" s="199" t="s">
        <v>256</v>
      </c>
      <c r="O31" s="194"/>
      <c r="P31" s="194"/>
    </row>
    <row r="32" spans="1:16" s="212" customFormat="1" ht="13.5" customHeight="1" x14ac:dyDescent="0.2">
      <c r="A32" s="207">
        <v>27</v>
      </c>
      <c r="B32" s="232">
        <v>26</v>
      </c>
      <c r="C32" s="209" t="s">
        <v>303</v>
      </c>
      <c r="D32" s="210" t="s">
        <v>523</v>
      </c>
      <c r="E32" s="208">
        <v>1</v>
      </c>
      <c r="F32" s="209" t="s">
        <v>287</v>
      </c>
      <c r="G32" s="209" t="s">
        <v>287</v>
      </c>
      <c r="H32" s="209" t="s">
        <v>288</v>
      </c>
      <c r="I32" s="209" t="s">
        <v>288</v>
      </c>
      <c r="J32" s="208">
        <v>1007</v>
      </c>
      <c r="K32" s="215">
        <v>3.07</v>
      </c>
      <c r="L32" s="208">
        <v>2</v>
      </c>
      <c r="M32" s="208">
        <v>601201</v>
      </c>
      <c r="N32" s="209" t="s">
        <v>276</v>
      </c>
      <c r="O32" s="216"/>
      <c r="P32" s="216"/>
    </row>
    <row r="33" spans="1:16" s="212" customFormat="1" ht="13.5" customHeight="1" x14ac:dyDescent="0.2">
      <c r="A33" s="207">
        <v>28</v>
      </c>
      <c r="B33" s="232">
        <v>27</v>
      </c>
      <c r="C33" s="209" t="s">
        <v>304</v>
      </c>
      <c r="D33" s="210" t="s">
        <v>524</v>
      </c>
      <c r="E33" s="208">
        <v>1</v>
      </c>
      <c r="F33" s="209" t="s">
        <v>287</v>
      </c>
      <c r="G33" s="209" t="s">
        <v>287</v>
      </c>
      <c r="H33" s="209" t="s">
        <v>288</v>
      </c>
      <c r="I33" s="209" t="s">
        <v>288</v>
      </c>
      <c r="J33" s="208">
        <v>1002</v>
      </c>
      <c r="K33" s="215">
        <v>0.05</v>
      </c>
      <c r="L33" s="208">
        <v>2</v>
      </c>
      <c r="M33" s="208">
        <v>601201</v>
      </c>
      <c r="N33" s="209" t="s">
        <v>276</v>
      </c>
      <c r="O33" s="216"/>
      <c r="P33" s="216"/>
    </row>
    <row r="34" spans="1:16" ht="13.5" customHeight="1" x14ac:dyDescent="0.2">
      <c r="A34" s="197">
        <v>29</v>
      </c>
      <c r="B34" s="198">
        <v>28</v>
      </c>
      <c r="C34" s="199" t="s">
        <v>305</v>
      </c>
      <c r="D34" s="200" t="s">
        <v>306</v>
      </c>
      <c r="E34" s="201">
        <v>1</v>
      </c>
      <c r="F34" s="202">
        <v>16.5</v>
      </c>
      <c r="G34" s="202">
        <v>18.350000000000001</v>
      </c>
      <c r="H34" s="203">
        <v>34320</v>
      </c>
      <c r="I34" s="203">
        <v>38168</v>
      </c>
      <c r="J34" s="201">
        <v>1002</v>
      </c>
      <c r="K34" s="204">
        <v>0.05</v>
      </c>
      <c r="L34" s="201">
        <v>7</v>
      </c>
      <c r="M34" s="201">
        <v>601300</v>
      </c>
      <c r="N34" s="199" t="s">
        <v>256</v>
      </c>
      <c r="O34" s="194"/>
      <c r="P34" s="194"/>
    </row>
    <row r="35" spans="1:16" ht="13.5" customHeight="1" x14ac:dyDescent="0.2">
      <c r="A35" s="197">
        <v>30</v>
      </c>
      <c r="B35" s="198">
        <v>29</v>
      </c>
      <c r="C35" s="199" t="s">
        <v>307</v>
      </c>
      <c r="D35" s="200" t="s">
        <v>308</v>
      </c>
      <c r="E35" s="201">
        <v>2</v>
      </c>
      <c r="F35" s="202">
        <v>18.36</v>
      </c>
      <c r="G35" s="202">
        <v>20.63</v>
      </c>
      <c r="H35" s="203">
        <v>38188.800000000003</v>
      </c>
      <c r="I35" s="203">
        <v>42910.400000000001</v>
      </c>
      <c r="J35" s="201">
        <v>1002</v>
      </c>
      <c r="K35" s="204">
        <v>0.05</v>
      </c>
      <c r="L35" s="201">
        <v>7</v>
      </c>
      <c r="M35" s="201">
        <v>601300</v>
      </c>
      <c r="N35" s="199" t="s">
        <v>256</v>
      </c>
      <c r="O35" s="194"/>
      <c r="P35" s="194"/>
    </row>
    <row r="36" spans="1:16" ht="13.5" customHeight="1" x14ac:dyDescent="0.2">
      <c r="A36" s="197">
        <v>31</v>
      </c>
      <c r="B36" s="198">
        <v>30</v>
      </c>
      <c r="C36" s="199" t="s">
        <v>309</v>
      </c>
      <c r="D36" s="200" t="s">
        <v>310</v>
      </c>
      <c r="E36" s="201">
        <v>3</v>
      </c>
      <c r="F36" s="202">
        <v>20.64</v>
      </c>
      <c r="G36" s="202">
        <v>24.38</v>
      </c>
      <c r="H36" s="203">
        <v>42931.199999999997</v>
      </c>
      <c r="I36" s="203">
        <v>50710.400000000001</v>
      </c>
      <c r="J36" s="201">
        <v>1002</v>
      </c>
      <c r="K36" s="204">
        <v>0.05</v>
      </c>
      <c r="L36" s="201">
        <v>7</v>
      </c>
      <c r="M36" s="201">
        <v>601300</v>
      </c>
      <c r="N36" s="199" t="s">
        <v>256</v>
      </c>
      <c r="O36" s="194"/>
      <c r="P36" s="194"/>
    </row>
    <row r="37" spans="1:16" ht="13.5" customHeight="1" x14ac:dyDescent="0.2">
      <c r="A37" s="197">
        <v>32</v>
      </c>
      <c r="B37" s="198">
        <v>31</v>
      </c>
      <c r="C37" s="199" t="s">
        <v>311</v>
      </c>
      <c r="D37" s="200" t="s">
        <v>312</v>
      </c>
      <c r="E37" s="201">
        <v>4</v>
      </c>
      <c r="F37" s="202">
        <v>24.39</v>
      </c>
      <c r="G37" s="202">
        <v>29.68</v>
      </c>
      <c r="H37" s="203">
        <v>50731.199999999997</v>
      </c>
      <c r="I37" s="203">
        <v>61734.400000000001</v>
      </c>
      <c r="J37" s="201">
        <v>1002</v>
      </c>
      <c r="K37" s="204">
        <v>0.05</v>
      </c>
      <c r="L37" s="201">
        <v>7</v>
      </c>
      <c r="M37" s="201">
        <v>601300</v>
      </c>
      <c r="N37" s="199" t="s">
        <v>256</v>
      </c>
      <c r="O37" s="194"/>
      <c r="P37" s="194"/>
    </row>
    <row r="38" spans="1:16" ht="13.5" customHeight="1" x14ac:dyDescent="0.2">
      <c r="A38" s="197">
        <v>33</v>
      </c>
      <c r="B38" s="198">
        <v>32</v>
      </c>
      <c r="C38" s="199" t="s">
        <v>313</v>
      </c>
      <c r="D38" s="200" t="s">
        <v>314</v>
      </c>
      <c r="E38" s="201">
        <v>1</v>
      </c>
      <c r="F38" s="202">
        <v>16.5</v>
      </c>
      <c r="G38" s="202">
        <v>20.059999999999999</v>
      </c>
      <c r="H38" s="203">
        <v>34320</v>
      </c>
      <c r="I38" s="203">
        <v>41724.800000000003</v>
      </c>
      <c r="J38" s="201">
        <v>1002</v>
      </c>
      <c r="K38" s="204">
        <v>0.05</v>
      </c>
      <c r="L38" s="201">
        <v>9</v>
      </c>
      <c r="M38" s="201">
        <v>601300</v>
      </c>
      <c r="N38" s="199" t="s">
        <v>256</v>
      </c>
      <c r="O38" s="194"/>
      <c r="P38" s="194"/>
    </row>
    <row r="39" spans="1:16" ht="13.5" customHeight="1" x14ac:dyDescent="0.2">
      <c r="A39" s="197">
        <v>34</v>
      </c>
      <c r="B39" s="198">
        <v>33</v>
      </c>
      <c r="C39" s="199" t="s">
        <v>315</v>
      </c>
      <c r="D39" s="200" t="s">
        <v>316</v>
      </c>
      <c r="E39" s="201">
        <v>2</v>
      </c>
      <c r="F39" s="202">
        <v>20.07</v>
      </c>
      <c r="G39" s="202">
        <v>24.38</v>
      </c>
      <c r="H39" s="203">
        <v>41745.599999999999</v>
      </c>
      <c r="I39" s="203">
        <v>50710.400000000001</v>
      </c>
      <c r="J39" s="201">
        <v>1002</v>
      </c>
      <c r="K39" s="204">
        <v>0.05</v>
      </c>
      <c r="L39" s="201">
        <v>9</v>
      </c>
      <c r="M39" s="201">
        <v>601300</v>
      </c>
      <c r="N39" s="199" t="s">
        <v>256</v>
      </c>
      <c r="O39" s="194"/>
      <c r="P39" s="194"/>
    </row>
    <row r="40" spans="1:16" ht="13.5" customHeight="1" x14ac:dyDescent="0.2">
      <c r="A40" s="197">
        <v>35</v>
      </c>
      <c r="B40" s="198">
        <v>34</v>
      </c>
      <c r="C40" s="199" t="s">
        <v>317</v>
      </c>
      <c r="D40" s="200" t="s">
        <v>318</v>
      </c>
      <c r="E40" s="201">
        <v>3</v>
      </c>
      <c r="F40" s="202">
        <v>24.39</v>
      </c>
      <c r="G40" s="202">
        <v>33.92</v>
      </c>
      <c r="H40" s="203">
        <v>50731.199999999997</v>
      </c>
      <c r="I40" s="203">
        <v>70553.600000000006</v>
      </c>
      <c r="J40" s="201">
        <v>1002</v>
      </c>
      <c r="K40" s="204">
        <v>0.05</v>
      </c>
      <c r="L40" s="201">
        <v>9</v>
      </c>
      <c r="M40" s="201">
        <v>601300</v>
      </c>
      <c r="N40" s="199" t="s">
        <v>256</v>
      </c>
      <c r="O40" s="194"/>
      <c r="P40" s="194"/>
    </row>
    <row r="41" spans="1:16" ht="13.5" customHeight="1" x14ac:dyDescent="0.2">
      <c r="A41" s="197">
        <v>36</v>
      </c>
      <c r="B41" s="198">
        <v>35</v>
      </c>
      <c r="C41" s="199" t="s">
        <v>319</v>
      </c>
      <c r="D41" s="200" t="s">
        <v>320</v>
      </c>
      <c r="E41" s="201">
        <v>0</v>
      </c>
      <c r="F41" s="202">
        <v>16.5</v>
      </c>
      <c r="G41" s="202">
        <v>19.07</v>
      </c>
      <c r="H41" s="203">
        <v>34320</v>
      </c>
      <c r="I41" s="203">
        <v>39665.599999999999</v>
      </c>
      <c r="J41" s="201">
        <v>1002</v>
      </c>
      <c r="K41" s="204">
        <v>0.05</v>
      </c>
      <c r="L41" s="201">
        <v>9</v>
      </c>
      <c r="M41" s="201">
        <v>601300</v>
      </c>
      <c r="N41" s="199" t="s">
        <v>256</v>
      </c>
      <c r="O41" s="194"/>
      <c r="P41" s="194"/>
    </row>
    <row r="42" spans="1:16" ht="13.5" customHeight="1" x14ac:dyDescent="0.2">
      <c r="A42" s="197">
        <v>37</v>
      </c>
      <c r="B42" s="198">
        <v>36</v>
      </c>
      <c r="C42" s="199" t="s">
        <v>321</v>
      </c>
      <c r="D42" s="200" t="s">
        <v>322</v>
      </c>
      <c r="E42" s="201">
        <v>1</v>
      </c>
      <c r="F42" s="202">
        <v>19.079999999999998</v>
      </c>
      <c r="G42" s="202">
        <v>23.1</v>
      </c>
      <c r="H42" s="203">
        <v>39686.400000000001</v>
      </c>
      <c r="I42" s="203">
        <v>48048</v>
      </c>
      <c r="J42" s="201">
        <v>1002</v>
      </c>
      <c r="K42" s="204">
        <v>0.05</v>
      </c>
      <c r="L42" s="201">
        <v>9</v>
      </c>
      <c r="M42" s="201">
        <v>601300</v>
      </c>
      <c r="N42" s="199" t="s">
        <v>256</v>
      </c>
      <c r="O42" s="194"/>
      <c r="P42" s="194"/>
    </row>
    <row r="43" spans="1:16" ht="13.5" customHeight="1" x14ac:dyDescent="0.2">
      <c r="A43" s="197">
        <v>38</v>
      </c>
      <c r="B43" s="198">
        <v>37</v>
      </c>
      <c r="C43" s="199" t="s">
        <v>323</v>
      </c>
      <c r="D43" s="200" t="s">
        <v>324</v>
      </c>
      <c r="E43" s="201">
        <v>2</v>
      </c>
      <c r="F43" s="202">
        <v>23.11</v>
      </c>
      <c r="G43" s="202">
        <v>34.450000000000003</v>
      </c>
      <c r="H43" s="203">
        <v>48068.800000000003</v>
      </c>
      <c r="I43" s="203">
        <v>71656</v>
      </c>
      <c r="J43" s="201">
        <v>1002</v>
      </c>
      <c r="K43" s="204">
        <v>0.05</v>
      </c>
      <c r="L43" s="201">
        <v>9</v>
      </c>
      <c r="M43" s="201">
        <v>601300</v>
      </c>
      <c r="N43" s="199" t="s">
        <v>256</v>
      </c>
      <c r="O43" s="194"/>
      <c r="P43" s="194"/>
    </row>
    <row r="44" spans="1:16" ht="13.5" customHeight="1" x14ac:dyDescent="0.2">
      <c r="A44" s="197">
        <v>39</v>
      </c>
      <c r="B44" s="198">
        <v>38</v>
      </c>
      <c r="C44" s="199" t="s">
        <v>325</v>
      </c>
      <c r="D44" s="200" t="s">
        <v>326</v>
      </c>
      <c r="E44" s="201">
        <v>3</v>
      </c>
      <c r="F44" s="202">
        <v>34.46</v>
      </c>
      <c r="G44" s="202">
        <v>55.12</v>
      </c>
      <c r="H44" s="203">
        <v>71676.800000000003</v>
      </c>
      <c r="I44" s="203">
        <v>114649.60000000001</v>
      </c>
      <c r="J44" s="201">
        <v>1002</v>
      </c>
      <c r="K44" s="204">
        <v>0.05</v>
      </c>
      <c r="L44" s="201">
        <v>9</v>
      </c>
      <c r="M44" s="201">
        <v>601300</v>
      </c>
      <c r="N44" s="199" t="s">
        <v>256</v>
      </c>
      <c r="O44" s="194"/>
      <c r="P44" s="194"/>
    </row>
    <row r="45" spans="1:16" ht="13.5" customHeight="1" x14ac:dyDescent="0.2">
      <c r="A45" s="197">
        <v>40</v>
      </c>
      <c r="B45" s="198">
        <v>39</v>
      </c>
      <c r="C45" s="199" t="s">
        <v>327</v>
      </c>
      <c r="D45" s="200" t="s">
        <v>328</v>
      </c>
      <c r="E45" s="201">
        <v>1</v>
      </c>
      <c r="F45" s="202">
        <v>18.739999999999998</v>
      </c>
      <c r="G45" s="202">
        <v>24.07</v>
      </c>
      <c r="H45" s="203">
        <v>38979.199999999997</v>
      </c>
      <c r="I45" s="203">
        <v>50065.599999999999</v>
      </c>
      <c r="J45" s="201">
        <v>1002</v>
      </c>
      <c r="K45" s="204">
        <v>0.05</v>
      </c>
      <c r="L45" s="201">
        <v>9</v>
      </c>
      <c r="M45" s="201">
        <v>601300</v>
      </c>
      <c r="N45" s="199" t="s">
        <v>256</v>
      </c>
      <c r="O45" s="194"/>
      <c r="P45" s="194"/>
    </row>
    <row r="46" spans="1:16" ht="13.5" customHeight="1" x14ac:dyDescent="0.2">
      <c r="A46" s="197">
        <v>41</v>
      </c>
      <c r="B46" s="198">
        <v>40</v>
      </c>
      <c r="C46" s="199" t="s">
        <v>329</v>
      </c>
      <c r="D46" s="200" t="s">
        <v>330</v>
      </c>
      <c r="E46" s="201">
        <v>1</v>
      </c>
      <c r="F46" s="202">
        <v>18.739999999999998</v>
      </c>
      <c r="G46" s="202">
        <v>24.07</v>
      </c>
      <c r="H46" s="203">
        <v>38979.199999999997</v>
      </c>
      <c r="I46" s="203">
        <v>50065.599999999999</v>
      </c>
      <c r="J46" s="201">
        <v>1002</v>
      </c>
      <c r="K46" s="204">
        <v>0.05</v>
      </c>
      <c r="L46" s="201">
        <v>9</v>
      </c>
      <c r="M46" s="201">
        <v>601300</v>
      </c>
      <c r="N46" s="199" t="s">
        <v>256</v>
      </c>
      <c r="O46" s="194"/>
      <c r="P46" s="194"/>
    </row>
    <row r="47" spans="1:16" ht="13.5" customHeight="1" x14ac:dyDescent="0.2">
      <c r="A47" s="197">
        <v>42</v>
      </c>
      <c r="B47" s="198">
        <v>41</v>
      </c>
      <c r="C47" s="199" t="s">
        <v>331</v>
      </c>
      <c r="D47" s="200" t="s">
        <v>332</v>
      </c>
      <c r="E47" s="201">
        <v>2</v>
      </c>
      <c r="F47" s="202">
        <v>24.08</v>
      </c>
      <c r="G47" s="202">
        <v>35.54</v>
      </c>
      <c r="H47" s="203">
        <v>50086.400000000001</v>
      </c>
      <c r="I47" s="203">
        <v>73923.199999999997</v>
      </c>
      <c r="J47" s="201">
        <v>1002</v>
      </c>
      <c r="K47" s="204">
        <v>0.05</v>
      </c>
      <c r="L47" s="201">
        <v>9</v>
      </c>
      <c r="M47" s="201">
        <v>601300</v>
      </c>
      <c r="N47" s="199" t="s">
        <v>256</v>
      </c>
      <c r="O47" s="194"/>
      <c r="P47" s="194"/>
    </row>
    <row r="48" spans="1:16" ht="13.5" customHeight="1" x14ac:dyDescent="0.2">
      <c r="A48" s="197">
        <v>43</v>
      </c>
      <c r="B48" s="198">
        <v>42</v>
      </c>
      <c r="C48" s="199" t="s">
        <v>333</v>
      </c>
      <c r="D48" s="200" t="s">
        <v>334</v>
      </c>
      <c r="E48" s="201">
        <v>1</v>
      </c>
      <c r="F48" s="202">
        <v>26.5</v>
      </c>
      <c r="G48" s="202">
        <v>43.57</v>
      </c>
      <c r="H48" s="203">
        <v>55120</v>
      </c>
      <c r="I48" s="203">
        <v>90625.600000000006</v>
      </c>
      <c r="J48" s="201">
        <v>1001</v>
      </c>
      <c r="K48" s="204">
        <v>0.18</v>
      </c>
      <c r="L48" s="201">
        <v>9</v>
      </c>
      <c r="M48" s="201">
        <v>601300</v>
      </c>
      <c r="N48" s="199" t="s">
        <v>256</v>
      </c>
      <c r="O48" s="194"/>
      <c r="P48" s="194"/>
    </row>
    <row r="49" spans="1:16" ht="13.5" customHeight="1" x14ac:dyDescent="0.2">
      <c r="A49" s="197">
        <v>44</v>
      </c>
      <c r="B49" s="198">
        <v>43</v>
      </c>
      <c r="C49" s="199" t="s">
        <v>335</v>
      </c>
      <c r="D49" s="200" t="s">
        <v>336</v>
      </c>
      <c r="E49" s="201">
        <v>1</v>
      </c>
      <c r="F49" s="202">
        <v>21</v>
      </c>
      <c r="G49" s="202">
        <v>30.85</v>
      </c>
      <c r="H49" s="203">
        <v>43680</v>
      </c>
      <c r="I49" s="203">
        <v>64168</v>
      </c>
      <c r="J49" s="201">
        <v>1002</v>
      </c>
      <c r="K49" s="204">
        <v>0.05</v>
      </c>
      <c r="L49" s="201">
        <v>9</v>
      </c>
      <c r="M49" s="201">
        <v>601300</v>
      </c>
      <c r="N49" s="199" t="s">
        <v>256</v>
      </c>
      <c r="O49" s="194"/>
      <c r="P49" s="194"/>
    </row>
    <row r="50" spans="1:16" ht="13.5" customHeight="1" x14ac:dyDescent="0.2">
      <c r="A50" s="197">
        <v>45</v>
      </c>
      <c r="B50" s="198">
        <v>44</v>
      </c>
      <c r="C50" s="199" t="s">
        <v>337</v>
      </c>
      <c r="D50" s="200" t="s">
        <v>338</v>
      </c>
      <c r="E50" s="201">
        <v>2</v>
      </c>
      <c r="F50" s="202">
        <v>30.86</v>
      </c>
      <c r="G50" s="202">
        <v>43.57</v>
      </c>
      <c r="H50" s="203">
        <v>64188.800000000003</v>
      </c>
      <c r="I50" s="203">
        <v>90625.600000000006</v>
      </c>
      <c r="J50" s="201">
        <v>1002</v>
      </c>
      <c r="K50" s="204">
        <v>0.05</v>
      </c>
      <c r="L50" s="201">
        <v>9</v>
      </c>
      <c r="M50" s="201">
        <v>601300</v>
      </c>
      <c r="N50" s="199" t="s">
        <v>256</v>
      </c>
      <c r="O50" s="194"/>
      <c r="P50" s="194"/>
    </row>
    <row r="51" spans="1:16" ht="13.5" customHeight="1" x14ac:dyDescent="0.2">
      <c r="A51" s="197">
        <v>46</v>
      </c>
      <c r="B51" s="198">
        <v>45</v>
      </c>
      <c r="C51" s="199" t="s">
        <v>339</v>
      </c>
      <c r="D51" s="200" t="s">
        <v>340</v>
      </c>
      <c r="E51" s="201">
        <v>3</v>
      </c>
      <c r="F51" s="202">
        <v>43.58</v>
      </c>
      <c r="G51" s="202">
        <v>44.77</v>
      </c>
      <c r="H51" s="203">
        <v>90646.399999999994</v>
      </c>
      <c r="I51" s="203">
        <v>93121.600000000006</v>
      </c>
      <c r="J51" s="201">
        <v>1002</v>
      </c>
      <c r="K51" s="204">
        <v>0.05</v>
      </c>
      <c r="L51" s="201">
        <v>9</v>
      </c>
      <c r="M51" s="201">
        <v>601300</v>
      </c>
      <c r="N51" s="199" t="s">
        <v>256</v>
      </c>
      <c r="O51" s="205"/>
      <c r="P51" s="205"/>
    </row>
    <row r="52" spans="1:16" ht="13.5" customHeight="1" x14ac:dyDescent="0.2">
      <c r="A52" s="237"/>
      <c r="B52" s="238"/>
      <c r="C52" s="239"/>
      <c r="D52" s="240"/>
      <c r="E52" s="241"/>
      <c r="F52" s="242"/>
      <c r="G52" s="242"/>
      <c r="H52" s="243"/>
      <c r="I52" s="243"/>
      <c r="J52" s="241"/>
      <c r="K52" s="244"/>
      <c r="L52" s="241"/>
      <c r="M52" s="241"/>
      <c r="N52" s="239"/>
      <c r="O52" s="217"/>
      <c r="P52" s="217"/>
    </row>
    <row r="53" spans="1:16" s="247" customFormat="1" ht="18.75" customHeight="1" thickBot="1" x14ac:dyDescent="0.25">
      <c r="A53" s="245"/>
      <c r="B53" s="246" t="s">
        <v>227</v>
      </c>
      <c r="C53" s="246" t="s">
        <v>228</v>
      </c>
      <c r="D53" s="246" t="s">
        <v>229</v>
      </c>
      <c r="E53" s="246" t="s">
        <v>230</v>
      </c>
      <c r="F53" s="246" t="s">
        <v>231</v>
      </c>
      <c r="G53" s="246" t="s">
        <v>232</v>
      </c>
      <c r="H53" s="246" t="s">
        <v>233</v>
      </c>
      <c r="I53" s="246" t="s">
        <v>234</v>
      </c>
      <c r="J53" s="246" t="s">
        <v>235</v>
      </c>
      <c r="K53" s="246" t="s">
        <v>236</v>
      </c>
      <c r="L53" s="246" t="s">
        <v>237</v>
      </c>
      <c r="M53" s="246" t="s">
        <v>238</v>
      </c>
      <c r="N53" s="246" t="s">
        <v>239</v>
      </c>
      <c r="O53" s="246" t="s">
        <v>240</v>
      </c>
      <c r="P53" s="246" t="s">
        <v>241</v>
      </c>
    </row>
    <row r="54" spans="1:16" ht="33.75" customHeight="1" thickBot="1" x14ac:dyDescent="0.25">
      <c r="A54" s="226">
        <v>1</v>
      </c>
      <c r="B54" s="227"/>
      <c r="C54" s="228" t="s">
        <v>242</v>
      </c>
      <c r="D54" s="228" t="s">
        <v>243</v>
      </c>
      <c r="E54" s="228" t="s">
        <v>244</v>
      </c>
      <c r="F54" s="227" t="s">
        <v>245</v>
      </c>
      <c r="G54" s="227" t="s">
        <v>246</v>
      </c>
      <c r="H54" s="228" t="s">
        <v>247</v>
      </c>
      <c r="I54" s="228" t="s">
        <v>248</v>
      </c>
      <c r="J54" s="227" t="s">
        <v>249</v>
      </c>
      <c r="K54" s="227" t="s">
        <v>250</v>
      </c>
      <c r="L54" s="227" t="s">
        <v>251</v>
      </c>
      <c r="M54" s="227" t="s">
        <v>252</v>
      </c>
      <c r="N54" s="228" t="s">
        <v>253</v>
      </c>
      <c r="O54" s="227"/>
      <c r="P54" s="229"/>
    </row>
    <row r="55" spans="1:16" ht="13.5" customHeight="1" x14ac:dyDescent="0.2">
      <c r="A55" s="218">
        <v>47</v>
      </c>
      <c r="B55" s="230">
        <v>46</v>
      </c>
      <c r="C55" s="220" t="s">
        <v>341</v>
      </c>
      <c r="D55" s="231" t="s">
        <v>342</v>
      </c>
      <c r="E55" s="219">
        <v>4</v>
      </c>
      <c r="F55" s="222">
        <v>55.78</v>
      </c>
      <c r="G55" s="222">
        <v>64.89</v>
      </c>
      <c r="H55" s="223">
        <v>116022.39999999999</v>
      </c>
      <c r="I55" s="223">
        <v>134971.20000000001</v>
      </c>
      <c r="J55" s="219">
        <v>1002</v>
      </c>
      <c r="K55" s="224">
        <v>0.05</v>
      </c>
      <c r="L55" s="219">
        <v>2</v>
      </c>
      <c r="M55" s="219">
        <v>601300</v>
      </c>
      <c r="N55" s="220" t="s">
        <v>256</v>
      </c>
      <c r="O55" s="225"/>
      <c r="P55" s="225"/>
    </row>
    <row r="56" spans="1:16" ht="13.5" customHeight="1" x14ac:dyDescent="0.2">
      <c r="A56" s="197">
        <v>48</v>
      </c>
      <c r="B56" s="206">
        <v>47</v>
      </c>
      <c r="C56" s="199" t="s">
        <v>343</v>
      </c>
      <c r="D56" s="196" t="s">
        <v>344</v>
      </c>
      <c r="E56" s="201">
        <v>5</v>
      </c>
      <c r="F56" s="202">
        <v>64.900000000000006</v>
      </c>
      <c r="G56" s="202">
        <v>124.8</v>
      </c>
      <c r="H56" s="203">
        <v>134992</v>
      </c>
      <c r="I56" s="203">
        <v>259584</v>
      </c>
      <c r="J56" s="201">
        <v>1002</v>
      </c>
      <c r="K56" s="204">
        <v>0.05</v>
      </c>
      <c r="L56" s="201">
        <v>2</v>
      </c>
      <c r="M56" s="201">
        <v>601300</v>
      </c>
      <c r="N56" s="199" t="s">
        <v>256</v>
      </c>
      <c r="O56" s="194"/>
      <c r="P56" s="194"/>
    </row>
    <row r="57" spans="1:16" ht="13.5" customHeight="1" x14ac:dyDescent="0.2">
      <c r="A57" s="197">
        <v>49</v>
      </c>
      <c r="B57" s="206">
        <v>48</v>
      </c>
      <c r="C57" s="199" t="s">
        <v>345</v>
      </c>
      <c r="D57" s="200" t="s">
        <v>346</v>
      </c>
      <c r="E57" s="201">
        <v>1</v>
      </c>
      <c r="F57" s="202">
        <v>16.5</v>
      </c>
      <c r="G57" s="202">
        <v>22.93</v>
      </c>
      <c r="H57" s="203">
        <v>34320</v>
      </c>
      <c r="I57" s="203">
        <v>47694.400000000001</v>
      </c>
      <c r="J57" s="201">
        <v>1007</v>
      </c>
      <c r="K57" s="204">
        <v>3.07</v>
      </c>
      <c r="L57" s="201">
        <v>8</v>
      </c>
      <c r="M57" s="201">
        <v>601300</v>
      </c>
      <c r="N57" s="199" t="s">
        <v>256</v>
      </c>
      <c r="O57" s="194"/>
      <c r="P57" s="194"/>
    </row>
    <row r="58" spans="1:16" ht="13.5" customHeight="1" x14ac:dyDescent="0.2">
      <c r="A58" s="197">
        <v>50</v>
      </c>
      <c r="B58" s="206">
        <v>49</v>
      </c>
      <c r="C58" s="199" t="s">
        <v>347</v>
      </c>
      <c r="D58" s="200" t="s">
        <v>348</v>
      </c>
      <c r="E58" s="201">
        <v>2</v>
      </c>
      <c r="F58" s="202">
        <v>22.94</v>
      </c>
      <c r="G58" s="202">
        <v>370.1</v>
      </c>
      <c r="H58" s="203">
        <v>47715.199999999997</v>
      </c>
      <c r="I58" s="203">
        <v>769808</v>
      </c>
      <c r="J58" s="201">
        <v>1007</v>
      </c>
      <c r="K58" s="204">
        <v>3.07</v>
      </c>
      <c r="L58" s="201">
        <v>8</v>
      </c>
      <c r="M58" s="201">
        <v>601300</v>
      </c>
      <c r="N58" s="199" t="s">
        <v>256</v>
      </c>
      <c r="O58" s="194"/>
      <c r="P58" s="194"/>
    </row>
    <row r="59" spans="1:16" ht="13.5" customHeight="1" x14ac:dyDescent="0.2">
      <c r="A59" s="197">
        <v>51</v>
      </c>
      <c r="B59" s="206">
        <v>50</v>
      </c>
      <c r="C59" s="199" t="s">
        <v>349</v>
      </c>
      <c r="D59" s="196" t="s">
        <v>350</v>
      </c>
      <c r="E59" s="201">
        <v>1</v>
      </c>
      <c r="F59" s="202">
        <v>16.5</v>
      </c>
      <c r="G59" s="202">
        <v>18.350000000000001</v>
      </c>
      <c r="H59" s="203">
        <v>34320</v>
      </c>
      <c r="I59" s="203">
        <v>38168</v>
      </c>
      <c r="J59" s="201">
        <v>1001</v>
      </c>
      <c r="K59" s="204">
        <v>0.18</v>
      </c>
      <c r="L59" s="201">
        <v>5</v>
      </c>
      <c r="M59" s="201">
        <v>601103</v>
      </c>
      <c r="N59" s="199" t="s">
        <v>351</v>
      </c>
      <c r="O59" s="194"/>
      <c r="P59" s="194"/>
    </row>
    <row r="60" spans="1:16" ht="13.5" customHeight="1" x14ac:dyDescent="0.2">
      <c r="A60" s="197">
        <v>52</v>
      </c>
      <c r="B60" s="206">
        <v>51</v>
      </c>
      <c r="C60" s="199" t="s">
        <v>352</v>
      </c>
      <c r="D60" s="196" t="s">
        <v>353</v>
      </c>
      <c r="E60" s="201">
        <v>2</v>
      </c>
      <c r="F60" s="202">
        <v>18.36</v>
      </c>
      <c r="G60" s="202">
        <v>20.64</v>
      </c>
      <c r="H60" s="203">
        <v>38188.800000000003</v>
      </c>
      <c r="I60" s="203">
        <v>42931.199999999997</v>
      </c>
      <c r="J60" s="201">
        <v>1001</v>
      </c>
      <c r="K60" s="204">
        <v>0.18</v>
      </c>
      <c r="L60" s="201">
        <v>5</v>
      </c>
      <c r="M60" s="201">
        <v>601103</v>
      </c>
      <c r="N60" s="199" t="s">
        <v>351</v>
      </c>
      <c r="O60" s="194"/>
      <c r="P60" s="194"/>
    </row>
    <row r="61" spans="1:16" ht="13.5" customHeight="1" x14ac:dyDescent="0.2">
      <c r="A61" s="197">
        <v>53</v>
      </c>
      <c r="B61" s="206">
        <v>52</v>
      </c>
      <c r="C61" s="199" t="s">
        <v>354</v>
      </c>
      <c r="D61" s="196" t="s">
        <v>355</v>
      </c>
      <c r="E61" s="201">
        <v>3</v>
      </c>
      <c r="F61" s="202">
        <v>20.65</v>
      </c>
      <c r="G61" s="202">
        <v>25.44</v>
      </c>
      <c r="H61" s="203">
        <v>42952</v>
      </c>
      <c r="I61" s="203">
        <v>52915.199999999997</v>
      </c>
      <c r="J61" s="201">
        <v>1001</v>
      </c>
      <c r="K61" s="204">
        <v>0.18</v>
      </c>
      <c r="L61" s="201">
        <v>5</v>
      </c>
      <c r="M61" s="201">
        <v>601103</v>
      </c>
      <c r="N61" s="199" t="s">
        <v>351</v>
      </c>
      <c r="O61" s="194"/>
      <c r="P61" s="194"/>
    </row>
    <row r="62" spans="1:16" ht="13.5" customHeight="1" x14ac:dyDescent="0.2">
      <c r="A62" s="197">
        <v>54</v>
      </c>
      <c r="B62" s="206">
        <v>53</v>
      </c>
      <c r="C62" s="199" t="s">
        <v>356</v>
      </c>
      <c r="D62" s="196" t="s">
        <v>357</v>
      </c>
      <c r="E62" s="201">
        <v>1</v>
      </c>
      <c r="F62" s="202">
        <v>16.5</v>
      </c>
      <c r="G62" s="202">
        <v>18.350000000000001</v>
      </c>
      <c r="H62" s="203">
        <v>34320</v>
      </c>
      <c r="I62" s="203">
        <v>38168</v>
      </c>
      <c r="J62" s="201">
        <v>1002</v>
      </c>
      <c r="K62" s="204">
        <v>0.05</v>
      </c>
      <c r="L62" s="201">
        <v>5</v>
      </c>
      <c r="M62" s="201">
        <v>601103</v>
      </c>
      <c r="N62" s="199" t="s">
        <v>351</v>
      </c>
      <c r="O62" s="194"/>
      <c r="P62" s="194"/>
    </row>
    <row r="63" spans="1:16" ht="13.5" customHeight="1" x14ac:dyDescent="0.2">
      <c r="A63" s="197">
        <v>55</v>
      </c>
      <c r="B63" s="206">
        <v>54</v>
      </c>
      <c r="C63" s="199" t="s">
        <v>358</v>
      </c>
      <c r="D63" s="196" t="s">
        <v>359</v>
      </c>
      <c r="E63" s="201">
        <v>2</v>
      </c>
      <c r="F63" s="202">
        <v>18.36</v>
      </c>
      <c r="G63" s="202">
        <v>20.64</v>
      </c>
      <c r="H63" s="203">
        <v>38188.800000000003</v>
      </c>
      <c r="I63" s="203">
        <v>42931.199999999997</v>
      </c>
      <c r="J63" s="201">
        <v>1002</v>
      </c>
      <c r="K63" s="204">
        <v>0.05</v>
      </c>
      <c r="L63" s="201">
        <v>5</v>
      </c>
      <c r="M63" s="201">
        <v>601103</v>
      </c>
      <c r="N63" s="199" t="s">
        <v>351</v>
      </c>
      <c r="O63" s="194"/>
      <c r="P63" s="194"/>
    </row>
    <row r="64" spans="1:16" ht="13.5" customHeight="1" x14ac:dyDescent="0.2">
      <c r="A64" s="197">
        <v>56</v>
      </c>
      <c r="B64" s="206">
        <v>55</v>
      </c>
      <c r="C64" s="199" t="s">
        <v>360</v>
      </c>
      <c r="D64" s="196" t="s">
        <v>361</v>
      </c>
      <c r="E64" s="201">
        <v>3</v>
      </c>
      <c r="F64" s="202">
        <v>20.65</v>
      </c>
      <c r="G64" s="202">
        <v>25.44</v>
      </c>
      <c r="H64" s="203">
        <v>42952</v>
      </c>
      <c r="I64" s="203">
        <v>52915.199999999997</v>
      </c>
      <c r="J64" s="201">
        <v>1002</v>
      </c>
      <c r="K64" s="204">
        <v>0.05</v>
      </c>
      <c r="L64" s="201">
        <v>5</v>
      </c>
      <c r="M64" s="201">
        <v>601103</v>
      </c>
      <c r="N64" s="199" t="s">
        <v>351</v>
      </c>
      <c r="O64" s="194"/>
      <c r="P64" s="194"/>
    </row>
    <row r="65" spans="1:16" ht="13.5" customHeight="1" x14ac:dyDescent="0.2">
      <c r="A65" s="197">
        <v>57</v>
      </c>
      <c r="B65" s="206">
        <v>56</v>
      </c>
      <c r="C65" s="199" t="s">
        <v>362</v>
      </c>
      <c r="D65" s="200" t="s">
        <v>363</v>
      </c>
      <c r="E65" s="201">
        <v>1</v>
      </c>
      <c r="F65" s="202">
        <v>21.2</v>
      </c>
      <c r="G65" s="202">
        <v>26.5</v>
      </c>
      <c r="H65" s="203">
        <v>44096</v>
      </c>
      <c r="I65" s="203">
        <v>55120</v>
      </c>
      <c r="J65" s="201">
        <v>1001</v>
      </c>
      <c r="K65" s="204">
        <v>0.18</v>
      </c>
      <c r="L65" s="201">
        <v>5</v>
      </c>
      <c r="M65" s="201">
        <v>601300</v>
      </c>
      <c r="N65" s="199" t="s">
        <v>256</v>
      </c>
      <c r="O65" s="194"/>
      <c r="P65" s="194"/>
    </row>
    <row r="66" spans="1:16" ht="13.5" customHeight="1" x14ac:dyDescent="0.2">
      <c r="A66" s="197">
        <v>58</v>
      </c>
      <c r="B66" s="206">
        <v>57</v>
      </c>
      <c r="C66" s="199" t="s">
        <v>364</v>
      </c>
      <c r="D66" s="200" t="s">
        <v>365</v>
      </c>
      <c r="E66" s="201">
        <v>2</v>
      </c>
      <c r="F66" s="202">
        <v>26.51</v>
      </c>
      <c r="G66" s="202">
        <v>33.92</v>
      </c>
      <c r="H66" s="203">
        <v>55140.800000000003</v>
      </c>
      <c r="I66" s="203">
        <v>70553.600000000006</v>
      </c>
      <c r="J66" s="201">
        <v>1001</v>
      </c>
      <c r="K66" s="204">
        <v>0.18</v>
      </c>
      <c r="L66" s="201">
        <v>5</v>
      </c>
      <c r="M66" s="201">
        <v>601300</v>
      </c>
      <c r="N66" s="199" t="s">
        <v>256</v>
      </c>
      <c r="O66" s="194"/>
      <c r="P66" s="194"/>
    </row>
    <row r="67" spans="1:16" ht="13.5" customHeight="1" x14ac:dyDescent="0.2">
      <c r="A67" s="197">
        <v>59</v>
      </c>
      <c r="B67" s="206">
        <v>58</v>
      </c>
      <c r="C67" s="199" t="s">
        <v>366</v>
      </c>
      <c r="D67" s="200" t="s">
        <v>367</v>
      </c>
      <c r="E67" s="201">
        <v>3</v>
      </c>
      <c r="F67" s="202">
        <v>33.93</v>
      </c>
      <c r="G67" s="202">
        <v>38.159999999999997</v>
      </c>
      <c r="H67" s="203">
        <v>70574.399999999994</v>
      </c>
      <c r="I67" s="203">
        <v>79372.800000000003</v>
      </c>
      <c r="J67" s="201">
        <v>1001</v>
      </c>
      <c r="K67" s="204">
        <v>0.18</v>
      </c>
      <c r="L67" s="201">
        <v>5</v>
      </c>
      <c r="M67" s="201">
        <v>601300</v>
      </c>
      <c r="N67" s="199" t="s">
        <v>256</v>
      </c>
      <c r="O67" s="194"/>
      <c r="P67" s="194"/>
    </row>
    <row r="68" spans="1:16" ht="13.5" customHeight="1" x14ac:dyDescent="0.2">
      <c r="A68" s="197">
        <v>60</v>
      </c>
      <c r="B68" s="206">
        <v>59</v>
      </c>
      <c r="C68" s="199" t="s">
        <v>368</v>
      </c>
      <c r="D68" s="200" t="s">
        <v>369</v>
      </c>
      <c r="E68" s="201">
        <v>4</v>
      </c>
      <c r="F68" s="202">
        <v>38.17</v>
      </c>
      <c r="G68" s="202">
        <v>51.59</v>
      </c>
      <c r="H68" s="203">
        <v>79393.600000000006</v>
      </c>
      <c r="I68" s="203">
        <v>107307.2</v>
      </c>
      <c r="J68" s="201">
        <v>1001</v>
      </c>
      <c r="K68" s="204">
        <v>0.18</v>
      </c>
      <c r="L68" s="201">
        <v>5</v>
      </c>
      <c r="M68" s="201">
        <v>601300</v>
      </c>
      <c r="N68" s="199" t="s">
        <v>256</v>
      </c>
      <c r="O68" s="194"/>
      <c r="P68" s="194"/>
    </row>
    <row r="69" spans="1:16" ht="13.5" customHeight="1" x14ac:dyDescent="0.2">
      <c r="A69" s="197">
        <v>61</v>
      </c>
      <c r="B69" s="206">
        <v>60</v>
      </c>
      <c r="C69" s="199" t="s">
        <v>370</v>
      </c>
      <c r="D69" s="200" t="s">
        <v>371</v>
      </c>
      <c r="E69" s="201">
        <v>2</v>
      </c>
      <c r="F69" s="202">
        <v>18.739999999999998</v>
      </c>
      <c r="G69" s="202">
        <v>24.07</v>
      </c>
      <c r="H69" s="203">
        <v>38979.199999999997</v>
      </c>
      <c r="I69" s="203">
        <v>50065.599999999999</v>
      </c>
      <c r="J69" s="201">
        <v>1002</v>
      </c>
      <c r="K69" s="204">
        <v>0.05</v>
      </c>
      <c r="L69" s="201">
        <v>9</v>
      </c>
      <c r="M69" s="201">
        <v>601300</v>
      </c>
      <c r="N69" s="199" t="s">
        <v>256</v>
      </c>
      <c r="O69" s="194"/>
      <c r="P69" s="194"/>
    </row>
    <row r="70" spans="1:16" ht="13.5" customHeight="1" x14ac:dyDescent="0.2">
      <c r="A70" s="197">
        <v>62</v>
      </c>
      <c r="B70" s="206">
        <v>61</v>
      </c>
      <c r="C70" s="199" t="s">
        <v>372</v>
      </c>
      <c r="D70" s="200" t="s">
        <v>373</v>
      </c>
      <c r="E70" s="201">
        <v>1</v>
      </c>
      <c r="F70" s="202">
        <v>21.2</v>
      </c>
      <c r="G70" s="202">
        <v>26.5</v>
      </c>
      <c r="H70" s="203">
        <v>44096</v>
      </c>
      <c r="I70" s="203">
        <v>55120</v>
      </c>
      <c r="J70" s="201">
        <v>1001</v>
      </c>
      <c r="K70" s="204">
        <v>0.18</v>
      </c>
      <c r="L70" s="201">
        <v>5</v>
      </c>
      <c r="M70" s="201">
        <v>601300</v>
      </c>
      <c r="N70" s="199" t="s">
        <v>256</v>
      </c>
      <c r="O70" s="194"/>
      <c r="P70" s="194"/>
    </row>
    <row r="71" spans="1:16" ht="13.5" customHeight="1" x14ac:dyDescent="0.2">
      <c r="A71" s="197">
        <v>63</v>
      </c>
      <c r="B71" s="206">
        <v>62</v>
      </c>
      <c r="C71" s="199" t="s">
        <v>374</v>
      </c>
      <c r="D71" s="200" t="s">
        <v>375</v>
      </c>
      <c r="E71" s="201">
        <v>2</v>
      </c>
      <c r="F71" s="202">
        <v>26.51</v>
      </c>
      <c r="G71" s="202">
        <v>31.8</v>
      </c>
      <c r="H71" s="203">
        <v>55140.800000000003</v>
      </c>
      <c r="I71" s="203">
        <v>66144</v>
      </c>
      <c r="J71" s="201">
        <v>1001</v>
      </c>
      <c r="K71" s="204">
        <v>0.18</v>
      </c>
      <c r="L71" s="201">
        <v>5</v>
      </c>
      <c r="M71" s="201">
        <v>601300</v>
      </c>
      <c r="N71" s="199" t="s">
        <v>256</v>
      </c>
      <c r="O71" s="194"/>
      <c r="P71" s="194"/>
    </row>
    <row r="72" spans="1:16" ht="13.5" customHeight="1" x14ac:dyDescent="0.2">
      <c r="A72" s="197">
        <v>64</v>
      </c>
      <c r="B72" s="206">
        <v>63</v>
      </c>
      <c r="C72" s="199" t="s">
        <v>376</v>
      </c>
      <c r="D72" s="200" t="s">
        <v>377</v>
      </c>
      <c r="E72" s="201">
        <v>3</v>
      </c>
      <c r="F72" s="202">
        <v>31.81</v>
      </c>
      <c r="G72" s="202">
        <v>51.59</v>
      </c>
      <c r="H72" s="203">
        <v>66164.800000000003</v>
      </c>
      <c r="I72" s="203">
        <v>107307.2</v>
      </c>
      <c r="J72" s="201">
        <v>1001</v>
      </c>
      <c r="K72" s="204">
        <v>0.18</v>
      </c>
      <c r="L72" s="201">
        <v>5</v>
      </c>
      <c r="M72" s="201">
        <v>601300</v>
      </c>
      <c r="N72" s="199" t="s">
        <v>256</v>
      </c>
      <c r="O72" s="194"/>
      <c r="P72" s="194"/>
    </row>
    <row r="73" spans="1:16" ht="13.5" customHeight="1" x14ac:dyDescent="0.2">
      <c r="A73" s="197">
        <v>65</v>
      </c>
      <c r="B73" s="206">
        <v>64</v>
      </c>
      <c r="C73" s="199" t="s">
        <v>378</v>
      </c>
      <c r="D73" s="200" t="s">
        <v>379</v>
      </c>
      <c r="E73" s="201">
        <v>1</v>
      </c>
      <c r="F73" s="202">
        <v>21.2</v>
      </c>
      <c r="G73" s="202">
        <v>27.56</v>
      </c>
      <c r="H73" s="203">
        <v>44096</v>
      </c>
      <c r="I73" s="203">
        <v>57324.800000000003</v>
      </c>
      <c r="J73" s="201">
        <v>1001</v>
      </c>
      <c r="K73" s="204">
        <v>0.18</v>
      </c>
      <c r="L73" s="201">
        <v>2</v>
      </c>
      <c r="M73" s="201">
        <v>601300</v>
      </c>
      <c r="N73" s="199" t="s">
        <v>256</v>
      </c>
      <c r="O73" s="194"/>
      <c r="P73" s="194"/>
    </row>
    <row r="74" spans="1:16" ht="13.5" customHeight="1" x14ac:dyDescent="0.2">
      <c r="A74" s="197">
        <v>66</v>
      </c>
      <c r="B74" s="206">
        <v>65</v>
      </c>
      <c r="C74" s="199" t="s">
        <v>380</v>
      </c>
      <c r="D74" s="200" t="s">
        <v>381</v>
      </c>
      <c r="E74" s="201">
        <v>2</v>
      </c>
      <c r="F74" s="202">
        <v>27.57</v>
      </c>
      <c r="G74" s="202">
        <v>38.159999999999997</v>
      </c>
      <c r="H74" s="203">
        <v>57345.599999999999</v>
      </c>
      <c r="I74" s="203">
        <v>79372.800000000003</v>
      </c>
      <c r="J74" s="201">
        <v>1001</v>
      </c>
      <c r="K74" s="204">
        <v>0.18</v>
      </c>
      <c r="L74" s="201">
        <v>2</v>
      </c>
      <c r="M74" s="201">
        <v>601300</v>
      </c>
      <c r="N74" s="199" t="s">
        <v>256</v>
      </c>
      <c r="O74" s="194"/>
      <c r="P74" s="194"/>
    </row>
    <row r="75" spans="1:16" ht="13.5" customHeight="1" x14ac:dyDescent="0.2">
      <c r="A75" s="197">
        <v>67</v>
      </c>
      <c r="B75" s="206">
        <v>66</v>
      </c>
      <c r="C75" s="199" t="s">
        <v>382</v>
      </c>
      <c r="D75" s="200" t="s">
        <v>383</v>
      </c>
      <c r="E75" s="201">
        <v>3</v>
      </c>
      <c r="F75" s="202">
        <v>38.17</v>
      </c>
      <c r="G75" s="202">
        <v>51.59</v>
      </c>
      <c r="H75" s="203">
        <v>79393.600000000006</v>
      </c>
      <c r="I75" s="203">
        <v>107307.2</v>
      </c>
      <c r="J75" s="201">
        <v>1001</v>
      </c>
      <c r="K75" s="204">
        <v>0.18</v>
      </c>
      <c r="L75" s="201">
        <v>2</v>
      </c>
      <c r="M75" s="201">
        <v>601300</v>
      </c>
      <c r="N75" s="199" t="s">
        <v>256</v>
      </c>
      <c r="O75" s="194"/>
      <c r="P75" s="194"/>
    </row>
    <row r="76" spans="1:16" ht="13.5" customHeight="1" x14ac:dyDescent="0.2">
      <c r="A76" s="197">
        <v>68</v>
      </c>
      <c r="B76" s="206">
        <v>67</v>
      </c>
      <c r="C76" s="199" t="s">
        <v>384</v>
      </c>
      <c r="D76" s="200" t="s">
        <v>385</v>
      </c>
      <c r="E76" s="201">
        <v>4</v>
      </c>
      <c r="F76" s="202">
        <v>51.6</v>
      </c>
      <c r="G76" s="202">
        <v>68.790000000000006</v>
      </c>
      <c r="H76" s="203">
        <v>107328</v>
      </c>
      <c r="I76" s="203">
        <v>143083.20000000001</v>
      </c>
      <c r="J76" s="201">
        <v>1001</v>
      </c>
      <c r="K76" s="204">
        <v>0.18</v>
      </c>
      <c r="L76" s="201">
        <v>2</v>
      </c>
      <c r="M76" s="201">
        <v>601300</v>
      </c>
      <c r="N76" s="199" t="s">
        <v>256</v>
      </c>
      <c r="O76" s="194"/>
      <c r="P76" s="194"/>
    </row>
    <row r="77" spans="1:16" ht="13.5" customHeight="1" x14ac:dyDescent="0.2">
      <c r="A77" s="249">
        <v>69</v>
      </c>
      <c r="B77" s="250">
        <v>68</v>
      </c>
      <c r="C77" s="251" t="s">
        <v>386</v>
      </c>
      <c r="D77" s="252" t="s">
        <v>387</v>
      </c>
      <c r="E77" s="253">
        <v>1</v>
      </c>
      <c r="F77" s="254">
        <v>140</v>
      </c>
      <c r="G77" s="254">
        <v>143.38999999999999</v>
      </c>
      <c r="H77" s="255">
        <v>291200</v>
      </c>
      <c r="I77" s="255">
        <v>298251.2</v>
      </c>
      <c r="J77" s="253">
        <v>1007</v>
      </c>
      <c r="K77" s="256">
        <v>3.07</v>
      </c>
      <c r="L77" s="253">
        <v>6</v>
      </c>
      <c r="M77" s="253">
        <v>601300</v>
      </c>
      <c r="N77" s="251" t="s">
        <v>256</v>
      </c>
      <c r="O77" s="257"/>
      <c r="P77" s="257"/>
    </row>
    <row r="78" spans="1:16" ht="13.5" customHeight="1" x14ac:dyDescent="0.2">
      <c r="A78" s="197">
        <v>70</v>
      </c>
      <c r="B78" s="206">
        <v>69</v>
      </c>
      <c r="C78" s="199" t="s">
        <v>388</v>
      </c>
      <c r="D78" s="200" t="s">
        <v>389</v>
      </c>
      <c r="E78" s="201">
        <v>1</v>
      </c>
      <c r="F78" s="202">
        <v>18.739999999999998</v>
      </c>
      <c r="G78" s="202">
        <v>24.07</v>
      </c>
      <c r="H78" s="203">
        <v>38979.199999999997</v>
      </c>
      <c r="I78" s="203">
        <v>50065.599999999999</v>
      </c>
      <c r="J78" s="201">
        <v>1002</v>
      </c>
      <c r="K78" s="204">
        <v>0.05</v>
      </c>
      <c r="L78" s="201">
        <v>9</v>
      </c>
      <c r="M78" s="201">
        <v>601300</v>
      </c>
      <c r="N78" s="199" t="s">
        <v>256</v>
      </c>
      <c r="O78" s="194"/>
      <c r="P78" s="194"/>
    </row>
    <row r="79" spans="1:16" ht="13.5" customHeight="1" x14ac:dyDescent="0.2">
      <c r="A79" s="197">
        <v>71</v>
      </c>
      <c r="B79" s="206">
        <v>70</v>
      </c>
      <c r="C79" s="199" t="s">
        <v>390</v>
      </c>
      <c r="D79" s="200" t="s">
        <v>391</v>
      </c>
      <c r="E79" s="201">
        <v>0</v>
      </c>
      <c r="F79" s="202">
        <v>18.72</v>
      </c>
      <c r="G79" s="202">
        <v>21.98</v>
      </c>
      <c r="H79" s="203">
        <v>38937.599999999999</v>
      </c>
      <c r="I79" s="203">
        <v>45718.400000000001</v>
      </c>
      <c r="J79" s="201">
        <v>1001</v>
      </c>
      <c r="K79" s="204">
        <v>0.18</v>
      </c>
      <c r="L79" s="201">
        <v>2</v>
      </c>
      <c r="M79" s="201">
        <v>601300</v>
      </c>
      <c r="N79" s="199" t="s">
        <v>256</v>
      </c>
      <c r="O79" s="194"/>
      <c r="P79" s="194"/>
    </row>
    <row r="80" spans="1:16" ht="13.5" customHeight="1" x14ac:dyDescent="0.2">
      <c r="A80" s="197">
        <v>72</v>
      </c>
      <c r="B80" s="206">
        <v>71</v>
      </c>
      <c r="C80" s="199" t="s">
        <v>392</v>
      </c>
      <c r="D80" s="200" t="s">
        <v>393</v>
      </c>
      <c r="E80" s="201">
        <v>1</v>
      </c>
      <c r="F80" s="202">
        <v>21.99</v>
      </c>
      <c r="G80" s="202">
        <v>30.21</v>
      </c>
      <c r="H80" s="203">
        <v>45739.199999999997</v>
      </c>
      <c r="I80" s="203">
        <v>62836.800000000003</v>
      </c>
      <c r="J80" s="201">
        <v>1001</v>
      </c>
      <c r="K80" s="204">
        <v>0.18</v>
      </c>
      <c r="L80" s="201">
        <v>2</v>
      </c>
      <c r="M80" s="201">
        <v>601300</v>
      </c>
      <c r="N80" s="199" t="s">
        <v>256</v>
      </c>
      <c r="O80" s="194"/>
      <c r="P80" s="194"/>
    </row>
    <row r="81" spans="1:16" ht="13.5" customHeight="1" x14ac:dyDescent="0.2">
      <c r="A81" s="197">
        <v>73</v>
      </c>
      <c r="B81" s="206">
        <v>72</v>
      </c>
      <c r="C81" s="199" t="s">
        <v>394</v>
      </c>
      <c r="D81" s="200" t="s">
        <v>395</v>
      </c>
      <c r="E81" s="201">
        <v>2</v>
      </c>
      <c r="F81" s="202">
        <v>30.22</v>
      </c>
      <c r="G81" s="202">
        <v>40.28</v>
      </c>
      <c r="H81" s="203">
        <v>62857.599999999999</v>
      </c>
      <c r="I81" s="203">
        <v>83782.399999999994</v>
      </c>
      <c r="J81" s="201">
        <v>1001</v>
      </c>
      <c r="K81" s="204">
        <v>0.18</v>
      </c>
      <c r="L81" s="201">
        <v>2</v>
      </c>
      <c r="M81" s="201">
        <v>601300</v>
      </c>
      <c r="N81" s="199" t="s">
        <v>256</v>
      </c>
      <c r="O81" s="194"/>
      <c r="P81" s="194"/>
    </row>
    <row r="82" spans="1:16" ht="13.5" customHeight="1" x14ac:dyDescent="0.2">
      <c r="A82" s="197">
        <v>74</v>
      </c>
      <c r="B82" s="206">
        <v>73</v>
      </c>
      <c r="C82" s="199" t="s">
        <v>396</v>
      </c>
      <c r="D82" s="200" t="s">
        <v>397</v>
      </c>
      <c r="E82" s="201">
        <v>3</v>
      </c>
      <c r="F82" s="202">
        <v>40.29</v>
      </c>
      <c r="G82" s="202">
        <v>44.52</v>
      </c>
      <c r="H82" s="203">
        <v>83803.199999999997</v>
      </c>
      <c r="I82" s="203">
        <v>92601.600000000006</v>
      </c>
      <c r="J82" s="201">
        <v>1001</v>
      </c>
      <c r="K82" s="204">
        <v>0.18</v>
      </c>
      <c r="L82" s="201">
        <v>2</v>
      </c>
      <c r="M82" s="201">
        <v>601300</v>
      </c>
      <c r="N82" s="199" t="s">
        <v>256</v>
      </c>
      <c r="O82" s="194"/>
      <c r="P82" s="194"/>
    </row>
    <row r="83" spans="1:16" ht="13.5" customHeight="1" x14ac:dyDescent="0.2">
      <c r="A83" s="197">
        <v>75</v>
      </c>
      <c r="B83" s="206">
        <v>74</v>
      </c>
      <c r="C83" s="199" t="s">
        <v>398</v>
      </c>
      <c r="D83" s="200" t="s">
        <v>399</v>
      </c>
      <c r="E83" s="201">
        <v>4</v>
      </c>
      <c r="F83" s="202">
        <v>44.53</v>
      </c>
      <c r="G83" s="202">
        <v>51.94</v>
      </c>
      <c r="H83" s="203">
        <v>92622.399999999994</v>
      </c>
      <c r="I83" s="203">
        <v>108035.2</v>
      </c>
      <c r="J83" s="201">
        <v>1001</v>
      </c>
      <c r="K83" s="204">
        <v>0.18</v>
      </c>
      <c r="L83" s="201">
        <v>2</v>
      </c>
      <c r="M83" s="201">
        <v>601300</v>
      </c>
      <c r="N83" s="199" t="s">
        <v>256</v>
      </c>
      <c r="O83" s="194"/>
      <c r="P83" s="194"/>
    </row>
    <row r="84" spans="1:16" ht="13.5" customHeight="1" x14ac:dyDescent="0.2">
      <c r="A84" s="197">
        <v>76</v>
      </c>
      <c r="B84" s="206">
        <v>75</v>
      </c>
      <c r="C84" s="199" t="s">
        <v>400</v>
      </c>
      <c r="D84" s="200" t="s">
        <v>401</v>
      </c>
      <c r="E84" s="201">
        <v>1</v>
      </c>
      <c r="F84" s="202">
        <v>16.5</v>
      </c>
      <c r="G84" s="202">
        <v>19.61</v>
      </c>
      <c r="H84" s="203">
        <v>34320</v>
      </c>
      <c r="I84" s="203">
        <v>40788.800000000003</v>
      </c>
      <c r="J84" s="201">
        <v>1001</v>
      </c>
      <c r="K84" s="204">
        <v>0.18</v>
      </c>
      <c r="L84" s="201">
        <v>7</v>
      </c>
      <c r="M84" s="201">
        <v>601300</v>
      </c>
      <c r="N84" s="199" t="s">
        <v>256</v>
      </c>
      <c r="O84" s="194"/>
      <c r="P84" s="194"/>
    </row>
    <row r="85" spans="1:16" ht="13.5" customHeight="1" x14ac:dyDescent="0.2">
      <c r="A85" s="197">
        <v>77</v>
      </c>
      <c r="B85" s="206">
        <v>76</v>
      </c>
      <c r="C85" s="199" t="s">
        <v>402</v>
      </c>
      <c r="D85" s="200" t="s">
        <v>403</v>
      </c>
      <c r="E85" s="201">
        <v>2</v>
      </c>
      <c r="F85" s="202">
        <v>19.62</v>
      </c>
      <c r="G85" s="202">
        <v>25.44</v>
      </c>
      <c r="H85" s="203">
        <v>40809.599999999999</v>
      </c>
      <c r="I85" s="203">
        <v>52915.199999999997</v>
      </c>
      <c r="J85" s="201">
        <v>1001</v>
      </c>
      <c r="K85" s="204">
        <v>0.18</v>
      </c>
      <c r="L85" s="201">
        <v>7</v>
      </c>
      <c r="M85" s="201">
        <v>601300</v>
      </c>
      <c r="N85" s="199" t="s">
        <v>256</v>
      </c>
      <c r="O85" s="194"/>
      <c r="P85" s="194"/>
    </row>
    <row r="86" spans="1:16" ht="13.5" customHeight="1" x14ac:dyDescent="0.2">
      <c r="A86" s="197">
        <v>78</v>
      </c>
      <c r="B86" s="206">
        <v>77</v>
      </c>
      <c r="C86" s="199" t="s">
        <v>404</v>
      </c>
      <c r="D86" s="200" t="s">
        <v>405</v>
      </c>
      <c r="E86" s="201">
        <v>1</v>
      </c>
      <c r="F86" s="202">
        <v>24.25</v>
      </c>
      <c r="G86" s="202">
        <v>42.56</v>
      </c>
      <c r="H86" s="203">
        <v>50440</v>
      </c>
      <c r="I86" s="203">
        <v>88524.800000000003</v>
      </c>
      <c r="J86" s="201">
        <v>1001</v>
      </c>
      <c r="K86" s="204">
        <v>0.18</v>
      </c>
      <c r="L86" s="201">
        <v>5</v>
      </c>
      <c r="M86" s="201">
        <v>601300</v>
      </c>
      <c r="N86" s="199" t="s">
        <v>256</v>
      </c>
      <c r="O86" s="194"/>
      <c r="P86" s="194"/>
    </row>
    <row r="87" spans="1:16" ht="13.5" customHeight="1" x14ac:dyDescent="0.2">
      <c r="A87" s="197">
        <v>79</v>
      </c>
      <c r="B87" s="206">
        <v>78</v>
      </c>
      <c r="C87" s="199" t="s">
        <v>406</v>
      </c>
      <c r="D87" s="200" t="s">
        <v>407</v>
      </c>
      <c r="E87" s="201">
        <v>1</v>
      </c>
      <c r="F87" s="202">
        <v>16.5</v>
      </c>
      <c r="G87" s="202">
        <v>23.13</v>
      </c>
      <c r="H87" s="203">
        <v>34320</v>
      </c>
      <c r="I87" s="203">
        <v>48110.400000000001</v>
      </c>
      <c r="J87" s="201">
        <v>1007</v>
      </c>
      <c r="K87" s="204">
        <v>3.07</v>
      </c>
      <c r="L87" s="201">
        <v>9</v>
      </c>
      <c r="M87" s="201">
        <v>601300</v>
      </c>
      <c r="N87" s="199" t="s">
        <v>256</v>
      </c>
      <c r="O87" s="194"/>
      <c r="P87" s="194"/>
    </row>
    <row r="88" spans="1:16" ht="13.5" customHeight="1" x14ac:dyDescent="0.2">
      <c r="A88" s="197">
        <v>80</v>
      </c>
      <c r="B88" s="206">
        <v>79</v>
      </c>
      <c r="C88" s="199" t="s">
        <v>408</v>
      </c>
      <c r="D88" s="200" t="s">
        <v>409</v>
      </c>
      <c r="E88" s="201">
        <v>2</v>
      </c>
      <c r="F88" s="202">
        <v>23.14</v>
      </c>
      <c r="G88" s="202">
        <v>37.1</v>
      </c>
      <c r="H88" s="203">
        <v>48131.199999999997</v>
      </c>
      <c r="I88" s="203">
        <v>77168</v>
      </c>
      <c r="J88" s="201">
        <v>1007</v>
      </c>
      <c r="K88" s="204">
        <v>3.07</v>
      </c>
      <c r="L88" s="201">
        <v>9</v>
      </c>
      <c r="M88" s="201">
        <v>601300</v>
      </c>
      <c r="N88" s="199" t="s">
        <v>256</v>
      </c>
      <c r="O88" s="194"/>
      <c r="P88" s="194"/>
    </row>
    <row r="89" spans="1:16" ht="13.5" customHeight="1" x14ac:dyDescent="0.2">
      <c r="A89" s="249">
        <v>81</v>
      </c>
      <c r="B89" s="250">
        <v>80</v>
      </c>
      <c r="C89" s="251" t="s">
        <v>410</v>
      </c>
      <c r="D89" s="252" t="s">
        <v>411</v>
      </c>
      <c r="E89" s="253">
        <v>1</v>
      </c>
      <c r="F89" s="254">
        <v>16.5</v>
      </c>
      <c r="G89" s="254">
        <v>120</v>
      </c>
      <c r="H89" s="255">
        <v>34320</v>
      </c>
      <c r="I89" s="255">
        <v>249600</v>
      </c>
      <c r="J89" s="253">
        <v>1002</v>
      </c>
      <c r="K89" s="256">
        <v>0.05</v>
      </c>
      <c r="L89" s="253">
        <v>9</v>
      </c>
      <c r="M89" s="253">
        <v>601300</v>
      </c>
      <c r="N89" s="251" t="s">
        <v>256</v>
      </c>
      <c r="O89" s="257"/>
      <c r="P89" s="257"/>
    </row>
    <row r="90" spans="1:16" ht="13.5" customHeight="1" x14ac:dyDescent="0.2">
      <c r="A90" s="249">
        <v>82</v>
      </c>
      <c r="B90" s="250">
        <v>81</v>
      </c>
      <c r="C90" s="251" t="s">
        <v>412</v>
      </c>
      <c r="D90" s="252" t="s">
        <v>413</v>
      </c>
      <c r="E90" s="253">
        <v>1</v>
      </c>
      <c r="F90" s="254">
        <v>40</v>
      </c>
      <c r="G90" s="254">
        <v>150</v>
      </c>
      <c r="H90" s="255">
        <v>83200</v>
      </c>
      <c r="I90" s="255">
        <v>312000</v>
      </c>
      <c r="J90" s="253">
        <v>1002</v>
      </c>
      <c r="K90" s="256">
        <v>0.05</v>
      </c>
      <c r="L90" s="253">
        <v>9</v>
      </c>
      <c r="M90" s="253">
        <v>601300</v>
      </c>
      <c r="N90" s="251" t="s">
        <v>256</v>
      </c>
      <c r="O90" s="257"/>
      <c r="P90" s="257"/>
    </row>
    <row r="91" spans="1:16" ht="13.5" customHeight="1" x14ac:dyDescent="0.2">
      <c r="A91" s="249">
        <v>83</v>
      </c>
      <c r="B91" s="250">
        <v>82</v>
      </c>
      <c r="C91" s="251" t="s">
        <v>414</v>
      </c>
      <c r="D91" s="252" t="s">
        <v>415</v>
      </c>
      <c r="E91" s="253">
        <v>1</v>
      </c>
      <c r="F91" s="254">
        <v>30</v>
      </c>
      <c r="G91" s="254">
        <v>150</v>
      </c>
      <c r="H91" s="255">
        <v>62400</v>
      </c>
      <c r="I91" s="255">
        <v>312000</v>
      </c>
      <c r="J91" s="253">
        <v>1002</v>
      </c>
      <c r="K91" s="256">
        <v>0.05</v>
      </c>
      <c r="L91" s="253">
        <v>9</v>
      </c>
      <c r="M91" s="253">
        <v>601300</v>
      </c>
      <c r="N91" s="251" t="s">
        <v>256</v>
      </c>
      <c r="O91" s="257"/>
      <c r="P91" s="257"/>
    </row>
    <row r="92" spans="1:16" ht="13.5" customHeight="1" x14ac:dyDescent="0.2">
      <c r="A92" s="249">
        <v>84</v>
      </c>
      <c r="B92" s="250">
        <v>83</v>
      </c>
      <c r="C92" s="251" t="s">
        <v>416</v>
      </c>
      <c r="D92" s="252" t="s">
        <v>417</v>
      </c>
      <c r="E92" s="253">
        <v>1</v>
      </c>
      <c r="F92" s="254">
        <v>50</v>
      </c>
      <c r="G92" s="254">
        <v>75</v>
      </c>
      <c r="H92" s="255">
        <v>104000</v>
      </c>
      <c r="I92" s="255">
        <v>156000</v>
      </c>
      <c r="J92" s="253">
        <v>1002</v>
      </c>
      <c r="K92" s="256">
        <v>0.05</v>
      </c>
      <c r="L92" s="253">
        <v>9</v>
      </c>
      <c r="M92" s="253">
        <v>601300</v>
      </c>
      <c r="N92" s="251" t="s">
        <v>256</v>
      </c>
      <c r="O92" s="257"/>
      <c r="P92" s="257"/>
    </row>
    <row r="93" spans="1:16" ht="13.5" customHeight="1" x14ac:dyDescent="0.2">
      <c r="A93" s="249">
        <v>85</v>
      </c>
      <c r="B93" s="250">
        <v>84</v>
      </c>
      <c r="C93" s="251" t="s">
        <v>418</v>
      </c>
      <c r="D93" s="252" t="s">
        <v>419</v>
      </c>
      <c r="E93" s="253">
        <v>1</v>
      </c>
      <c r="F93" s="254">
        <v>85</v>
      </c>
      <c r="G93" s="254">
        <v>110</v>
      </c>
      <c r="H93" s="255">
        <v>176800</v>
      </c>
      <c r="I93" s="255">
        <v>228800</v>
      </c>
      <c r="J93" s="253">
        <v>1002</v>
      </c>
      <c r="K93" s="256">
        <v>0.05</v>
      </c>
      <c r="L93" s="253">
        <v>9</v>
      </c>
      <c r="M93" s="253">
        <v>601300</v>
      </c>
      <c r="N93" s="251" t="s">
        <v>256</v>
      </c>
      <c r="O93" s="257"/>
      <c r="P93" s="257"/>
    </row>
    <row r="94" spans="1:16" ht="13.5" customHeight="1" x14ac:dyDescent="0.2">
      <c r="A94" s="249">
        <v>86</v>
      </c>
      <c r="B94" s="250">
        <v>85</v>
      </c>
      <c r="C94" s="251" t="s">
        <v>420</v>
      </c>
      <c r="D94" s="252" t="s">
        <v>421</v>
      </c>
      <c r="E94" s="253">
        <v>1</v>
      </c>
      <c r="F94" s="254">
        <v>30</v>
      </c>
      <c r="G94" s="254">
        <v>130</v>
      </c>
      <c r="H94" s="255">
        <v>62400</v>
      </c>
      <c r="I94" s="255">
        <v>270400</v>
      </c>
      <c r="J94" s="253">
        <v>1002</v>
      </c>
      <c r="K94" s="256">
        <v>0.05</v>
      </c>
      <c r="L94" s="253">
        <v>9</v>
      </c>
      <c r="M94" s="253">
        <v>601300</v>
      </c>
      <c r="N94" s="251" t="s">
        <v>256</v>
      </c>
      <c r="O94" s="257"/>
      <c r="P94" s="257"/>
    </row>
    <row r="95" spans="1:16" ht="13.5" customHeight="1" x14ac:dyDescent="0.2">
      <c r="A95" s="197">
        <v>87</v>
      </c>
      <c r="B95" s="206">
        <v>86</v>
      </c>
      <c r="C95" s="199" t="s">
        <v>422</v>
      </c>
      <c r="D95" s="196" t="s">
        <v>423</v>
      </c>
      <c r="E95" s="201">
        <v>0</v>
      </c>
      <c r="F95" s="202">
        <v>29.34</v>
      </c>
      <c r="G95" s="199" t="s">
        <v>287</v>
      </c>
      <c r="H95" s="203">
        <v>61027.199999999997</v>
      </c>
      <c r="I95" s="199" t="s">
        <v>288</v>
      </c>
      <c r="J95" s="201">
        <v>1007</v>
      </c>
      <c r="K95" s="204">
        <v>3.07</v>
      </c>
      <c r="L95" s="201">
        <v>2</v>
      </c>
      <c r="M95" s="201">
        <v>601300</v>
      </c>
      <c r="N95" s="199" t="s">
        <v>256</v>
      </c>
      <c r="O95" s="194"/>
      <c r="P95" s="194"/>
    </row>
    <row r="96" spans="1:16" ht="13.5" customHeight="1" x14ac:dyDescent="0.2">
      <c r="A96" s="197">
        <v>88</v>
      </c>
      <c r="B96" s="206">
        <v>87</v>
      </c>
      <c r="C96" s="199" t="s">
        <v>424</v>
      </c>
      <c r="D96" s="196" t="s">
        <v>425</v>
      </c>
      <c r="E96" s="201">
        <v>1</v>
      </c>
      <c r="F96" s="202">
        <v>29.54</v>
      </c>
      <c r="G96" s="199" t="s">
        <v>287</v>
      </c>
      <c r="H96" s="203">
        <v>61443.199999999997</v>
      </c>
      <c r="I96" s="199" t="s">
        <v>288</v>
      </c>
      <c r="J96" s="201">
        <v>1007</v>
      </c>
      <c r="K96" s="204">
        <v>3.07</v>
      </c>
      <c r="L96" s="201">
        <v>2</v>
      </c>
      <c r="M96" s="201">
        <v>601300</v>
      </c>
      <c r="N96" s="199" t="s">
        <v>256</v>
      </c>
      <c r="O96" s="194"/>
      <c r="P96" s="194"/>
    </row>
    <row r="97" spans="1:16" ht="13.5" customHeight="1" x14ac:dyDescent="0.2">
      <c r="A97" s="197">
        <v>89</v>
      </c>
      <c r="B97" s="206">
        <v>88</v>
      </c>
      <c r="C97" s="199" t="s">
        <v>426</v>
      </c>
      <c r="D97" s="196" t="s">
        <v>427</v>
      </c>
      <c r="E97" s="201">
        <v>2</v>
      </c>
      <c r="F97" s="202">
        <v>29.76</v>
      </c>
      <c r="G97" s="199" t="s">
        <v>287</v>
      </c>
      <c r="H97" s="203">
        <v>61900.800000000003</v>
      </c>
      <c r="I97" s="199" t="s">
        <v>288</v>
      </c>
      <c r="J97" s="201">
        <v>1007</v>
      </c>
      <c r="K97" s="204">
        <v>3.07</v>
      </c>
      <c r="L97" s="201">
        <v>2</v>
      </c>
      <c r="M97" s="201">
        <v>601300</v>
      </c>
      <c r="N97" s="199" t="s">
        <v>256</v>
      </c>
      <c r="O97" s="194"/>
      <c r="P97" s="194"/>
    </row>
    <row r="98" spans="1:16" ht="13.5" customHeight="1" x14ac:dyDescent="0.2">
      <c r="A98" s="197">
        <v>90</v>
      </c>
      <c r="B98" s="206">
        <v>89</v>
      </c>
      <c r="C98" s="199" t="s">
        <v>428</v>
      </c>
      <c r="D98" s="196" t="s">
        <v>429</v>
      </c>
      <c r="E98" s="201">
        <v>3</v>
      </c>
      <c r="F98" s="202">
        <v>30.95</v>
      </c>
      <c r="G98" s="199" t="s">
        <v>287</v>
      </c>
      <c r="H98" s="203">
        <v>64376</v>
      </c>
      <c r="I98" s="199" t="s">
        <v>288</v>
      </c>
      <c r="J98" s="201">
        <v>1007</v>
      </c>
      <c r="K98" s="204">
        <v>3.07</v>
      </c>
      <c r="L98" s="201">
        <v>2</v>
      </c>
      <c r="M98" s="201">
        <v>601300</v>
      </c>
      <c r="N98" s="199" t="s">
        <v>256</v>
      </c>
      <c r="O98" s="194"/>
      <c r="P98" s="194"/>
    </row>
    <row r="99" spans="1:16" ht="13.5" customHeight="1" x14ac:dyDescent="0.2">
      <c r="A99" s="197">
        <v>91</v>
      </c>
      <c r="B99" s="206">
        <v>90</v>
      </c>
      <c r="C99" s="199" t="s">
        <v>430</v>
      </c>
      <c r="D99" s="196" t="s">
        <v>431</v>
      </c>
      <c r="E99" s="201">
        <v>4</v>
      </c>
      <c r="F99" s="202">
        <v>31.97</v>
      </c>
      <c r="G99" s="199" t="s">
        <v>287</v>
      </c>
      <c r="H99" s="203">
        <v>66497.600000000006</v>
      </c>
      <c r="I99" s="199" t="s">
        <v>288</v>
      </c>
      <c r="J99" s="201">
        <v>1007</v>
      </c>
      <c r="K99" s="204">
        <v>3.07</v>
      </c>
      <c r="L99" s="201">
        <v>2</v>
      </c>
      <c r="M99" s="201">
        <v>601300</v>
      </c>
      <c r="N99" s="199" t="s">
        <v>256</v>
      </c>
      <c r="O99" s="205"/>
      <c r="P99" s="205"/>
    </row>
    <row r="100" spans="1:16" ht="13.5" customHeight="1" x14ac:dyDescent="0.2">
      <c r="A100" s="197"/>
      <c r="B100" s="206"/>
      <c r="C100" s="199"/>
      <c r="D100" s="196"/>
      <c r="E100" s="201"/>
      <c r="F100" s="202"/>
      <c r="G100" s="199"/>
      <c r="H100" s="203"/>
      <c r="I100" s="199"/>
      <c r="J100" s="201"/>
      <c r="K100" s="204"/>
      <c r="L100" s="201"/>
      <c r="M100" s="201"/>
      <c r="N100" s="199"/>
      <c r="O100" s="205"/>
      <c r="P100" s="205"/>
    </row>
    <row r="101" spans="1:16" s="236" customFormat="1" ht="16.5" customHeight="1" thickBot="1" x14ac:dyDescent="0.3">
      <c r="A101" s="248"/>
      <c r="B101" s="235" t="s">
        <v>227</v>
      </c>
      <c r="C101" s="235" t="s">
        <v>228</v>
      </c>
      <c r="D101" s="235" t="s">
        <v>229</v>
      </c>
      <c r="E101" s="235" t="s">
        <v>230</v>
      </c>
      <c r="F101" s="235" t="s">
        <v>231</v>
      </c>
      <c r="G101" s="235" t="s">
        <v>232</v>
      </c>
      <c r="H101" s="235" t="s">
        <v>233</v>
      </c>
      <c r="I101" s="235" t="s">
        <v>234</v>
      </c>
      <c r="J101" s="235" t="s">
        <v>235</v>
      </c>
      <c r="K101" s="235" t="s">
        <v>236</v>
      </c>
      <c r="L101" s="235" t="s">
        <v>237</v>
      </c>
      <c r="M101" s="235" t="s">
        <v>238</v>
      </c>
      <c r="N101" s="235" t="s">
        <v>239</v>
      </c>
      <c r="O101" s="235" t="s">
        <v>240</v>
      </c>
      <c r="P101" s="235" t="s">
        <v>241</v>
      </c>
    </row>
    <row r="102" spans="1:16" ht="33.75" customHeight="1" thickBot="1" x14ac:dyDescent="0.25">
      <c r="A102" s="226">
        <v>1</v>
      </c>
      <c r="B102" s="227"/>
      <c r="C102" s="228" t="s">
        <v>242</v>
      </c>
      <c r="D102" s="228" t="s">
        <v>243</v>
      </c>
      <c r="E102" s="228" t="s">
        <v>244</v>
      </c>
      <c r="F102" s="227" t="s">
        <v>245</v>
      </c>
      <c r="G102" s="227" t="s">
        <v>246</v>
      </c>
      <c r="H102" s="228" t="s">
        <v>247</v>
      </c>
      <c r="I102" s="228" t="s">
        <v>248</v>
      </c>
      <c r="J102" s="227" t="s">
        <v>249</v>
      </c>
      <c r="K102" s="227" t="s">
        <v>250</v>
      </c>
      <c r="L102" s="227" t="s">
        <v>251</v>
      </c>
      <c r="M102" s="227" t="s">
        <v>252</v>
      </c>
      <c r="N102" s="228" t="s">
        <v>253</v>
      </c>
      <c r="O102" s="227"/>
      <c r="P102" s="229"/>
    </row>
    <row r="103" spans="1:16" ht="13.5" customHeight="1" x14ac:dyDescent="0.2">
      <c r="A103" s="218">
        <v>92</v>
      </c>
      <c r="B103" s="219">
        <v>91</v>
      </c>
      <c r="C103" s="220" t="s">
        <v>432</v>
      </c>
      <c r="D103" s="221" t="s">
        <v>433</v>
      </c>
      <c r="E103" s="219">
        <v>5</v>
      </c>
      <c r="F103" s="222">
        <v>31.16</v>
      </c>
      <c r="G103" s="220" t="s">
        <v>287</v>
      </c>
      <c r="H103" s="223">
        <v>64812.800000000003</v>
      </c>
      <c r="I103" s="220" t="s">
        <v>288</v>
      </c>
      <c r="J103" s="219">
        <v>1007</v>
      </c>
      <c r="K103" s="224">
        <v>3.07</v>
      </c>
      <c r="L103" s="219">
        <v>2</v>
      </c>
      <c r="M103" s="219">
        <v>601300</v>
      </c>
      <c r="N103" s="220" t="s">
        <v>256</v>
      </c>
      <c r="O103" s="225"/>
      <c r="P103" s="225"/>
    </row>
    <row r="104" spans="1:16" ht="13.5" customHeight="1" x14ac:dyDescent="0.2">
      <c r="A104" s="197">
        <v>93</v>
      </c>
      <c r="B104" s="201">
        <v>92</v>
      </c>
      <c r="C104" s="199" t="s">
        <v>434</v>
      </c>
      <c r="D104" s="196" t="s">
        <v>435</v>
      </c>
      <c r="E104" s="201">
        <v>6</v>
      </c>
      <c r="F104" s="202">
        <v>34.39</v>
      </c>
      <c r="G104" s="199" t="s">
        <v>287</v>
      </c>
      <c r="H104" s="203">
        <v>71531.199999999997</v>
      </c>
      <c r="I104" s="199" t="s">
        <v>288</v>
      </c>
      <c r="J104" s="201">
        <v>1007</v>
      </c>
      <c r="K104" s="204">
        <v>3.07</v>
      </c>
      <c r="L104" s="201">
        <v>2</v>
      </c>
      <c r="M104" s="201">
        <v>601300</v>
      </c>
      <c r="N104" s="199" t="s">
        <v>256</v>
      </c>
      <c r="O104" s="194"/>
      <c r="P104" s="194"/>
    </row>
    <row r="105" spans="1:16" ht="13.5" customHeight="1" x14ac:dyDescent="0.2">
      <c r="A105" s="197">
        <v>94</v>
      </c>
      <c r="B105" s="201">
        <v>93</v>
      </c>
      <c r="C105" s="199" t="s">
        <v>436</v>
      </c>
      <c r="D105" s="196" t="s">
        <v>437</v>
      </c>
      <c r="E105" s="201">
        <v>7</v>
      </c>
      <c r="F105" s="202">
        <v>35.619999999999997</v>
      </c>
      <c r="G105" s="199" t="s">
        <v>287</v>
      </c>
      <c r="H105" s="203">
        <v>74089.600000000006</v>
      </c>
      <c r="I105" s="199" t="s">
        <v>288</v>
      </c>
      <c r="J105" s="201">
        <v>1007</v>
      </c>
      <c r="K105" s="204">
        <v>3.07</v>
      </c>
      <c r="L105" s="201">
        <v>2</v>
      </c>
      <c r="M105" s="201">
        <v>601300</v>
      </c>
      <c r="N105" s="199" t="s">
        <v>256</v>
      </c>
      <c r="O105" s="194"/>
      <c r="P105" s="194"/>
    </row>
    <row r="106" spans="1:16" ht="13.5" customHeight="1" x14ac:dyDescent="0.2">
      <c r="A106" s="197">
        <v>95</v>
      </c>
      <c r="B106" s="201">
        <v>94</v>
      </c>
      <c r="C106" s="199" t="s">
        <v>438</v>
      </c>
      <c r="D106" s="196" t="s">
        <v>439</v>
      </c>
      <c r="E106" s="201">
        <v>1</v>
      </c>
      <c r="F106" s="202">
        <v>33.07</v>
      </c>
      <c r="G106" s="202">
        <v>51.41</v>
      </c>
      <c r="H106" s="203">
        <v>68785.600000000006</v>
      </c>
      <c r="I106" s="203">
        <v>106932.8</v>
      </c>
      <c r="J106" s="201">
        <v>1002</v>
      </c>
      <c r="K106" s="204">
        <v>0.05</v>
      </c>
      <c r="L106" s="201">
        <v>2</v>
      </c>
      <c r="M106" s="201">
        <v>601201</v>
      </c>
      <c r="N106" s="199" t="s">
        <v>276</v>
      </c>
      <c r="O106" s="194"/>
      <c r="P106" s="194"/>
    </row>
    <row r="107" spans="1:16" ht="13.5" customHeight="1" x14ac:dyDescent="0.2">
      <c r="A107" s="197">
        <v>96</v>
      </c>
      <c r="B107" s="201">
        <v>95</v>
      </c>
      <c r="C107" s="199" t="s">
        <v>440</v>
      </c>
      <c r="D107" s="196" t="s">
        <v>441</v>
      </c>
      <c r="E107" s="201">
        <v>2</v>
      </c>
      <c r="F107" s="202">
        <v>51.42</v>
      </c>
      <c r="G107" s="202">
        <v>72.290000000000006</v>
      </c>
      <c r="H107" s="203">
        <v>106953.60000000001</v>
      </c>
      <c r="I107" s="203">
        <v>150363.20000000001</v>
      </c>
      <c r="J107" s="201">
        <v>1002</v>
      </c>
      <c r="K107" s="204">
        <v>0.05</v>
      </c>
      <c r="L107" s="201">
        <v>2</v>
      </c>
      <c r="M107" s="201">
        <v>601201</v>
      </c>
      <c r="N107" s="199" t="s">
        <v>276</v>
      </c>
      <c r="O107" s="194"/>
      <c r="P107" s="194"/>
    </row>
    <row r="108" spans="1:16" ht="13.5" customHeight="1" x14ac:dyDescent="0.2">
      <c r="A108" s="197">
        <v>97</v>
      </c>
      <c r="B108" s="201">
        <v>96</v>
      </c>
      <c r="C108" s="199" t="s">
        <v>442</v>
      </c>
      <c r="D108" s="196" t="s">
        <v>443</v>
      </c>
      <c r="E108" s="201">
        <v>3</v>
      </c>
      <c r="F108" s="202">
        <v>72.3</v>
      </c>
      <c r="G108" s="202">
        <v>89.88</v>
      </c>
      <c r="H108" s="203">
        <v>150384</v>
      </c>
      <c r="I108" s="203">
        <v>186950.39999999999</v>
      </c>
      <c r="J108" s="201">
        <v>1002</v>
      </c>
      <c r="K108" s="204">
        <v>0.05</v>
      </c>
      <c r="L108" s="201">
        <v>2</v>
      </c>
      <c r="M108" s="201">
        <v>601201</v>
      </c>
      <c r="N108" s="199" t="s">
        <v>276</v>
      </c>
      <c r="O108" s="194"/>
      <c r="P108" s="194"/>
    </row>
    <row r="109" spans="1:16" ht="13.5" customHeight="1" x14ac:dyDescent="0.2">
      <c r="A109" s="197">
        <v>98</v>
      </c>
      <c r="B109" s="201">
        <v>97</v>
      </c>
      <c r="C109" s="199" t="s">
        <v>444</v>
      </c>
      <c r="D109" s="196" t="s">
        <v>445</v>
      </c>
      <c r="E109" s="201">
        <v>4</v>
      </c>
      <c r="F109" s="202">
        <v>89.89</v>
      </c>
      <c r="G109" s="202">
        <v>137.80000000000001</v>
      </c>
      <c r="H109" s="203">
        <v>186971.2</v>
      </c>
      <c r="I109" s="203">
        <v>286624</v>
      </c>
      <c r="J109" s="201">
        <v>1002</v>
      </c>
      <c r="K109" s="204">
        <v>0.05</v>
      </c>
      <c r="L109" s="201">
        <v>2</v>
      </c>
      <c r="M109" s="201">
        <v>601201</v>
      </c>
      <c r="N109" s="199" t="s">
        <v>276</v>
      </c>
      <c r="O109" s="194"/>
      <c r="P109" s="194"/>
    </row>
    <row r="110" spans="1:16" ht="13.5" customHeight="1" x14ac:dyDescent="0.2">
      <c r="A110" s="197">
        <v>99</v>
      </c>
      <c r="B110" s="201">
        <v>98</v>
      </c>
      <c r="C110" s="199" t="s">
        <v>446</v>
      </c>
      <c r="D110" s="196" t="s">
        <v>447</v>
      </c>
      <c r="E110" s="201">
        <v>1</v>
      </c>
      <c r="F110" s="202">
        <v>33.07</v>
      </c>
      <c r="G110" s="202">
        <v>51.41</v>
      </c>
      <c r="H110" s="203">
        <v>68785.600000000006</v>
      </c>
      <c r="I110" s="203">
        <v>106932.8</v>
      </c>
      <c r="J110" s="201">
        <v>1002</v>
      </c>
      <c r="K110" s="204">
        <v>0.05</v>
      </c>
      <c r="L110" s="201">
        <v>2</v>
      </c>
      <c r="M110" s="201">
        <v>601201</v>
      </c>
      <c r="N110" s="199" t="s">
        <v>276</v>
      </c>
      <c r="O110" s="194"/>
      <c r="P110" s="194"/>
    </row>
    <row r="111" spans="1:16" ht="13.5" customHeight="1" x14ac:dyDescent="0.2">
      <c r="A111" s="197">
        <v>100</v>
      </c>
      <c r="B111" s="201">
        <v>99</v>
      </c>
      <c r="C111" s="199" t="s">
        <v>448</v>
      </c>
      <c r="D111" s="196" t="s">
        <v>449</v>
      </c>
      <c r="E111" s="201">
        <v>2</v>
      </c>
      <c r="F111" s="202">
        <v>51.42</v>
      </c>
      <c r="G111" s="202">
        <v>72.290000000000006</v>
      </c>
      <c r="H111" s="203">
        <v>106953.60000000001</v>
      </c>
      <c r="I111" s="203">
        <v>150363.20000000001</v>
      </c>
      <c r="J111" s="201">
        <v>1002</v>
      </c>
      <c r="K111" s="204">
        <v>0.05</v>
      </c>
      <c r="L111" s="201">
        <v>2</v>
      </c>
      <c r="M111" s="201">
        <v>601201</v>
      </c>
      <c r="N111" s="199" t="s">
        <v>276</v>
      </c>
      <c r="O111" s="194"/>
      <c r="P111" s="194"/>
    </row>
    <row r="112" spans="1:16" ht="13.5" customHeight="1" x14ac:dyDescent="0.2">
      <c r="A112" s="197">
        <v>101</v>
      </c>
      <c r="B112" s="201">
        <v>100</v>
      </c>
      <c r="C112" s="199" t="s">
        <v>450</v>
      </c>
      <c r="D112" s="196" t="s">
        <v>451</v>
      </c>
      <c r="E112" s="201">
        <v>3</v>
      </c>
      <c r="F112" s="202">
        <v>72.3</v>
      </c>
      <c r="G112" s="202">
        <v>89.88</v>
      </c>
      <c r="H112" s="203">
        <v>150384</v>
      </c>
      <c r="I112" s="203">
        <v>186950.39999999999</v>
      </c>
      <c r="J112" s="201">
        <v>1002</v>
      </c>
      <c r="K112" s="204">
        <v>0.05</v>
      </c>
      <c r="L112" s="201">
        <v>2</v>
      </c>
      <c r="M112" s="201">
        <v>601201</v>
      </c>
      <c r="N112" s="199" t="s">
        <v>276</v>
      </c>
      <c r="O112" s="194"/>
      <c r="P112" s="194"/>
    </row>
    <row r="113" spans="1:16" ht="13.5" customHeight="1" x14ac:dyDescent="0.2">
      <c r="A113" s="197">
        <v>102</v>
      </c>
      <c r="B113" s="201">
        <v>101</v>
      </c>
      <c r="C113" s="199" t="s">
        <v>452</v>
      </c>
      <c r="D113" s="196" t="s">
        <v>453</v>
      </c>
      <c r="E113" s="201">
        <v>4</v>
      </c>
      <c r="F113" s="202">
        <v>89.89</v>
      </c>
      <c r="G113" s="202">
        <v>137.80000000000001</v>
      </c>
      <c r="H113" s="203">
        <v>186971.2</v>
      </c>
      <c r="I113" s="203">
        <v>286624</v>
      </c>
      <c r="J113" s="201">
        <v>1002</v>
      </c>
      <c r="K113" s="204">
        <v>0.05</v>
      </c>
      <c r="L113" s="201">
        <v>2</v>
      </c>
      <c r="M113" s="201">
        <v>601201</v>
      </c>
      <c r="N113" s="199" t="s">
        <v>276</v>
      </c>
      <c r="O113" s="194"/>
      <c r="P113" s="194"/>
    </row>
    <row r="114" spans="1:16" ht="13.5" customHeight="1" x14ac:dyDescent="0.2">
      <c r="A114" s="197">
        <v>103</v>
      </c>
      <c r="B114" s="201">
        <v>102</v>
      </c>
      <c r="C114" s="199" t="s">
        <v>454</v>
      </c>
      <c r="D114" s="196" t="s">
        <v>455</v>
      </c>
      <c r="E114" s="201">
        <v>1</v>
      </c>
      <c r="F114" s="202">
        <v>33.07</v>
      </c>
      <c r="G114" s="202">
        <v>51.41</v>
      </c>
      <c r="H114" s="203">
        <v>68785.600000000006</v>
      </c>
      <c r="I114" s="203">
        <v>106932.8</v>
      </c>
      <c r="J114" s="201">
        <v>1002</v>
      </c>
      <c r="K114" s="204">
        <v>0.05</v>
      </c>
      <c r="L114" s="201">
        <v>2</v>
      </c>
      <c r="M114" s="201">
        <v>601201</v>
      </c>
      <c r="N114" s="199" t="s">
        <v>276</v>
      </c>
      <c r="O114" s="194"/>
      <c r="P114" s="194"/>
    </row>
    <row r="115" spans="1:16" ht="13.5" customHeight="1" x14ac:dyDescent="0.2">
      <c r="A115" s="197">
        <v>104</v>
      </c>
      <c r="B115" s="201">
        <v>103</v>
      </c>
      <c r="C115" s="199" t="s">
        <v>456</v>
      </c>
      <c r="D115" s="196" t="s">
        <v>457</v>
      </c>
      <c r="E115" s="201">
        <v>2</v>
      </c>
      <c r="F115" s="202">
        <v>51.42</v>
      </c>
      <c r="G115" s="202">
        <v>72.290000000000006</v>
      </c>
      <c r="H115" s="203">
        <v>106953.60000000001</v>
      </c>
      <c r="I115" s="203">
        <v>150363.20000000001</v>
      </c>
      <c r="J115" s="201">
        <v>1002</v>
      </c>
      <c r="K115" s="204">
        <v>0.05</v>
      </c>
      <c r="L115" s="201">
        <v>2</v>
      </c>
      <c r="M115" s="201">
        <v>601201</v>
      </c>
      <c r="N115" s="199" t="s">
        <v>276</v>
      </c>
      <c r="O115" s="194"/>
      <c r="P115" s="194"/>
    </row>
    <row r="116" spans="1:16" ht="13.5" customHeight="1" x14ac:dyDescent="0.2">
      <c r="A116" s="197">
        <v>105</v>
      </c>
      <c r="B116" s="201">
        <v>104</v>
      </c>
      <c r="C116" s="199" t="s">
        <v>458</v>
      </c>
      <c r="D116" s="196" t="s">
        <v>459</v>
      </c>
      <c r="E116" s="201">
        <v>3</v>
      </c>
      <c r="F116" s="202">
        <v>72.3</v>
      </c>
      <c r="G116" s="202">
        <v>89.88</v>
      </c>
      <c r="H116" s="203">
        <v>150384</v>
      </c>
      <c r="I116" s="203">
        <v>186950.39999999999</v>
      </c>
      <c r="J116" s="201">
        <v>1002</v>
      </c>
      <c r="K116" s="204">
        <v>0.05</v>
      </c>
      <c r="L116" s="201">
        <v>2</v>
      </c>
      <c r="M116" s="201">
        <v>601201</v>
      </c>
      <c r="N116" s="199" t="s">
        <v>276</v>
      </c>
      <c r="O116" s="194"/>
      <c r="P116" s="194"/>
    </row>
    <row r="117" spans="1:16" ht="13.5" customHeight="1" x14ac:dyDescent="0.2">
      <c r="A117" s="197">
        <v>106</v>
      </c>
      <c r="B117" s="201">
        <v>105</v>
      </c>
      <c r="C117" s="199" t="s">
        <v>460</v>
      </c>
      <c r="D117" s="196" t="s">
        <v>461</v>
      </c>
      <c r="E117" s="201">
        <v>4</v>
      </c>
      <c r="F117" s="202">
        <v>89.89</v>
      </c>
      <c r="G117" s="202">
        <v>137.80000000000001</v>
      </c>
      <c r="H117" s="203">
        <v>186971.2</v>
      </c>
      <c r="I117" s="203">
        <v>286624</v>
      </c>
      <c r="J117" s="201">
        <v>1002</v>
      </c>
      <c r="K117" s="204">
        <v>0.05</v>
      </c>
      <c r="L117" s="201">
        <v>2</v>
      </c>
      <c r="M117" s="201">
        <v>601201</v>
      </c>
      <c r="N117" s="199" t="s">
        <v>276</v>
      </c>
      <c r="O117" s="194"/>
      <c r="P117" s="194"/>
    </row>
    <row r="118" spans="1:16" ht="13.5" customHeight="1" x14ac:dyDescent="0.2">
      <c r="A118" s="197">
        <v>107</v>
      </c>
      <c r="B118" s="201">
        <v>106</v>
      </c>
      <c r="C118" s="199" t="s">
        <v>462</v>
      </c>
      <c r="D118" s="196" t="s">
        <v>463</v>
      </c>
      <c r="E118" s="201">
        <v>0</v>
      </c>
      <c r="F118" s="202">
        <v>16.5</v>
      </c>
      <c r="G118" s="202">
        <v>18.350000000000001</v>
      </c>
      <c r="H118" s="203">
        <v>34320</v>
      </c>
      <c r="I118" s="203">
        <v>38168</v>
      </c>
      <c r="J118" s="201">
        <v>1007</v>
      </c>
      <c r="K118" s="204">
        <v>3.07</v>
      </c>
      <c r="L118" s="201">
        <v>7</v>
      </c>
      <c r="M118" s="201">
        <v>601300</v>
      </c>
      <c r="N118" s="199" t="s">
        <v>256</v>
      </c>
      <c r="O118" s="194"/>
      <c r="P118" s="194"/>
    </row>
    <row r="119" spans="1:16" ht="13.5" customHeight="1" x14ac:dyDescent="0.2">
      <c r="A119" s="197">
        <v>108</v>
      </c>
      <c r="B119" s="201">
        <v>107</v>
      </c>
      <c r="C119" s="199" t="s">
        <v>464</v>
      </c>
      <c r="D119" s="196" t="s">
        <v>465</v>
      </c>
      <c r="E119" s="201">
        <v>1</v>
      </c>
      <c r="F119" s="202">
        <v>18.36</v>
      </c>
      <c r="G119" s="202">
        <v>20.64</v>
      </c>
      <c r="H119" s="203">
        <v>38188.800000000003</v>
      </c>
      <c r="I119" s="203">
        <v>42931.199999999997</v>
      </c>
      <c r="J119" s="201">
        <v>1007</v>
      </c>
      <c r="K119" s="204">
        <v>3.07</v>
      </c>
      <c r="L119" s="201">
        <v>7</v>
      </c>
      <c r="M119" s="201">
        <v>601300</v>
      </c>
      <c r="N119" s="199" t="s">
        <v>256</v>
      </c>
      <c r="O119" s="194"/>
      <c r="P119" s="194"/>
    </row>
    <row r="120" spans="1:16" ht="13.5" customHeight="1" x14ac:dyDescent="0.2">
      <c r="A120" s="197">
        <v>109</v>
      </c>
      <c r="B120" s="201">
        <v>108</v>
      </c>
      <c r="C120" s="199" t="s">
        <v>466</v>
      </c>
      <c r="D120" s="196" t="s">
        <v>467</v>
      </c>
      <c r="E120" s="201">
        <v>2</v>
      </c>
      <c r="F120" s="202">
        <v>20.65</v>
      </c>
      <c r="G120" s="202">
        <v>25.36</v>
      </c>
      <c r="H120" s="203">
        <v>42952</v>
      </c>
      <c r="I120" s="203">
        <v>52748.800000000003</v>
      </c>
      <c r="J120" s="201">
        <v>1007</v>
      </c>
      <c r="K120" s="204">
        <v>3.07</v>
      </c>
      <c r="L120" s="201">
        <v>7</v>
      </c>
      <c r="M120" s="201">
        <v>601300</v>
      </c>
      <c r="N120" s="199" t="s">
        <v>256</v>
      </c>
      <c r="O120" s="194"/>
      <c r="P120" s="194"/>
    </row>
    <row r="121" spans="1:16" ht="13.5" customHeight="1" x14ac:dyDescent="0.2">
      <c r="A121" s="197">
        <v>110</v>
      </c>
      <c r="B121" s="201">
        <v>109</v>
      </c>
      <c r="C121" s="199" t="s">
        <v>468</v>
      </c>
      <c r="D121" s="196" t="s">
        <v>469</v>
      </c>
      <c r="E121" s="201">
        <v>3</v>
      </c>
      <c r="F121" s="202">
        <v>25.37</v>
      </c>
      <c r="G121" s="202">
        <v>31.8</v>
      </c>
      <c r="H121" s="203">
        <v>52769.599999999999</v>
      </c>
      <c r="I121" s="203">
        <v>66144</v>
      </c>
      <c r="J121" s="201">
        <v>1007</v>
      </c>
      <c r="K121" s="204">
        <v>3.07</v>
      </c>
      <c r="L121" s="201">
        <v>7</v>
      </c>
      <c r="M121" s="201">
        <v>601300</v>
      </c>
      <c r="N121" s="199" t="s">
        <v>256</v>
      </c>
      <c r="O121" s="194"/>
      <c r="P121" s="194"/>
    </row>
    <row r="122" spans="1:16" ht="13.5" customHeight="1" x14ac:dyDescent="0.2">
      <c r="A122" s="197">
        <v>111</v>
      </c>
      <c r="B122" s="201">
        <v>110</v>
      </c>
      <c r="C122" s="199" t="s">
        <v>470</v>
      </c>
      <c r="D122" s="196" t="s">
        <v>471</v>
      </c>
      <c r="E122" s="201">
        <v>4</v>
      </c>
      <c r="F122" s="202">
        <v>31.81</v>
      </c>
      <c r="G122" s="202">
        <v>44.1</v>
      </c>
      <c r="H122" s="203">
        <v>66164.800000000003</v>
      </c>
      <c r="I122" s="203">
        <v>91728</v>
      </c>
      <c r="J122" s="201">
        <v>1007</v>
      </c>
      <c r="K122" s="204">
        <v>3.07</v>
      </c>
      <c r="L122" s="201">
        <v>7</v>
      </c>
      <c r="M122" s="201">
        <v>601300</v>
      </c>
      <c r="N122" s="199" t="s">
        <v>256</v>
      </c>
      <c r="O122" s="194"/>
      <c r="P122" s="194"/>
    </row>
    <row r="123" spans="1:16" ht="13.5" customHeight="1" x14ac:dyDescent="0.2">
      <c r="A123" s="197">
        <v>112</v>
      </c>
      <c r="B123" s="201">
        <v>111</v>
      </c>
      <c r="C123" s="199" t="s">
        <v>472</v>
      </c>
      <c r="D123" s="196" t="s">
        <v>473</v>
      </c>
      <c r="E123" s="201">
        <v>0</v>
      </c>
      <c r="F123" s="202">
        <v>16.5</v>
      </c>
      <c r="G123" s="202">
        <v>22.05</v>
      </c>
      <c r="H123" s="203">
        <v>34320</v>
      </c>
      <c r="I123" s="203">
        <v>45864</v>
      </c>
      <c r="J123" s="201">
        <v>1002</v>
      </c>
      <c r="K123" s="204">
        <v>0.05</v>
      </c>
      <c r="L123" s="201">
        <v>7</v>
      </c>
      <c r="M123" s="201">
        <v>601300</v>
      </c>
      <c r="N123" s="199" t="s">
        <v>256</v>
      </c>
      <c r="O123" s="194"/>
      <c r="P123" s="194"/>
    </row>
    <row r="124" spans="1:16" ht="13.5" customHeight="1" x14ac:dyDescent="0.2">
      <c r="A124" s="197">
        <v>113</v>
      </c>
      <c r="B124" s="201">
        <v>112</v>
      </c>
      <c r="C124" s="199" t="s">
        <v>474</v>
      </c>
      <c r="D124" s="196" t="s">
        <v>475</v>
      </c>
      <c r="E124" s="201">
        <v>1</v>
      </c>
      <c r="F124" s="202">
        <v>22.06</v>
      </c>
      <c r="G124" s="202">
        <v>29.76</v>
      </c>
      <c r="H124" s="203">
        <v>45884.800000000003</v>
      </c>
      <c r="I124" s="203">
        <v>61900.800000000003</v>
      </c>
      <c r="J124" s="201">
        <v>1002</v>
      </c>
      <c r="K124" s="204">
        <v>0.05</v>
      </c>
      <c r="L124" s="201">
        <v>7</v>
      </c>
      <c r="M124" s="201">
        <v>601300</v>
      </c>
      <c r="N124" s="199" t="s">
        <v>256</v>
      </c>
      <c r="O124" s="194"/>
      <c r="P124" s="194"/>
    </row>
    <row r="125" spans="1:16" ht="13.5" customHeight="1" x14ac:dyDescent="0.2">
      <c r="A125" s="197">
        <v>114</v>
      </c>
      <c r="B125" s="201">
        <v>113</v>
      </c>
      <c r="C125" s="199" t="s">
        <v>476</v>
      </c>
      <c r="D125" s="196" t="s">
        <v>477</v>
      </c>
      <c r="E125" s="201">
        <v>2</v>
      </c>
      <c r="F125" s="202">
        <v>29.77</v>
      </c>
      <c r="G125" s="202">
        <v>30.95</v>
      </c>
      <c r="H125" s="203">
        <v>61921.599999999999</v>
      </c>
      <c r="I125" s="203">
        <v>64376</v>
      </c>
      <c r="J125" s="201">
        <v>1002</v>
      </c>
      <c r="K125" s="204">
        <v>0.05</v>
      </c>
      <c r="L125" s="201">
        <v>7</v>
      </c>
      <c r="M125" s="201">
        <v>601300</v>
      </c>
      <c r="N125" s="199" t="s">
        <v>256</v>
      </c>
      <c r="O125" s="194"/>
      <c r="P125" s="194"/>
    </row>
    <row r="126" spans="1:16" ht="13.5" customHeight="1" x14ac:dyDescent="0.2">
      <c r="A126" s="197">
        <v>115</v>
      </c>
      <c r="B126" s="201">
        <v>114</v>
      </c>
      <c r="C126" s="199" t="s">
        <v>478</v>
      </c>
      <c r="D126" s="196" t="s">
        <v>479</v>
      </c>
      <c r="E126" s="201">
        <v>3</v>
      </c>
      <c r="F126" s="202">
        <v>30.96</v>
      </c>
      <c r="G126" s="202">
        <v>41.28</v>
      </c>
      <c r="H126" s="203">
        <v>64396.800000000003</v>
      </c>
      <c r="I126" s="203">
        <v>85862.399999999994</v>
      </c>
      <c r="J126" s="201">
        <v>1002</v>
      </c>
      <c r="K126" s="204">
        <v>0.05</v>
      </c>
      <c r="L126" s="201">
        <v>7</v>
      </c>
      <c r="M126" s="201">
        <v>601300</v>
      </c>
      <c r="N126" s="199" t="s">
        <v>256</v>
      </c>
      <c r="O126" s="194"/>
      <c r="P126" s="194"/>
    </row>
    <row r="127" spans="1:16" ht="13.5" customHeight="1" x14ac:dyDescent="0.2">
      <c r="A127" s="197">
        <v>116</v>
      </c>
      <c r="B127" s="201">
        <v>115</v>
      </c>
      <c r="C127" s="199" t="s">
        <v>480</v>
      </c>
      <c r="D127" s="196" t="s">
        <v>481</v>
      </c>
      <c r="E127" s="201">
        <v>4</v>
      </c>
      <c r="F127" s="202">
        <v>41.29</v>
      </c>
      <c r="G127" s="202">
        <v>48.73</v>
      </c>
      <c r="H127" s="203">
        <v>85883.199999999997</v>
      </c>
      <c r="I127" s="203">
        <v>101358.39999999999</v>
      </c>
      <c r="J127" s="201">
        <v>1002</v>
      </c>
      <c r="K127" s="204">
        <v>0.05</v>
      </c>
      <c r="L127" s="201">
        <v>7</v>
      </c>
      <c r="M127" s="201">
        <v>601300</v>
      </c>
      <c r="N127" s="199" t="s">
        <v>256</v>
      </c>
      <c r="O127" s="194"/>
      <c r="P127" s="194"/>
    </row>
    <row r="128" spans="1:16" ht="13.5" customHeight="1" x14ac:dyDescent="0.2">
      <c r="A128" s="197">
        <v>117</v>
      </c>
      <c r="B128" s="201">
        <v>116</v>
      </c>
      <c r="C128" s="199" t="s">
        <v>482</v>
      </c>
      <c r="D128" s="196" t="s">
        <v>483</v>
      </c>
      <c r="E128" s="201">
        <v>5</v>
      </c>
      <c r="F128" s="202">
        <v>48.74</v>
      </c>
      <c r="G128" s="202">
        <v>68.790000000000006</v>
      </c>
      <c r="H128" s="203">
        <v>101379.2</v>
      </c>
      <c r="I128" s="203">
        <v>143083.20000000001</v>
      </c>
      <c r="J128" s="201">
        <v>1002</v>
      </c>
      <c r="K128" s="204">
        <v>0.05</v>
      </c>
      <c r="L128" s="201">
        <v>7</v>
      </c>
      <c r="M128" s="201">
        <v>601300</v>
      </c>
      <c r="N128" s="199" t="s">
        <v>256</v>
      </c>
      <c r="O128" s="194"/>
      <c r="P128" s="194"/>
    </row>
    <row r="129" spans="1:16" ht="13.5" customHeight="1" x14ac:dyDescent="0.2">
      <c r="A129" s="197">
        <v>118</v>
      </c>
      <c r="B129" s="201">
        <v>117</v>
      </c>
      <c r="C129" s="199" t="s">
        <v>484</v>
      </c>
      <c r="D129" s="196" t="s">
        <v>485</v>
      </c>
      <c r="E129" s="201">
        <v>6</v>
      </c>
      <c r="F129" s="202">
        <v>68.8</v>
      </c>
      <c r="G129" s="202">
        <v>137.80000000000001</v>
      </c>
      <c r="H129" s="203">
        <v>143104</v>
      </c>
      <c r="I129" s="203">
        <v>286624</v>
      </c>
      <c r="J129" s="201">
        <v>1002</v>
      </c>
      <c r="K129" s="204">
        <v>0.05</v>
      </c>
      <c r="L129" s="201">
        <v>7</v>
      </c>
      <c r="M129" s="201">
        <v>601300</v>
      </c>
      <c r="N129" s="199" t="s">
        <v>256</v>
      </c>
      <c r="O129" s="194"/>
      <c r="P129" s="194"/>
    </row>
    <row r="130" spans="1:16" ht="13.5" customHeight="1" x14ac:dyDescent="0.2">
      <c r="A130" s="197">
        <v>119</v>
      </c>
      <c r="B130" s="201">
        <v>118</v>
      </c>
      <c r="C130" s="199" t="s">
        <v>486</v>
      </c>
      <c r="D130" s="200" t="s">
        <v>487</v>
      </c>
      <c r="E130" s="201">
        <v>0</v>
      </c>
      <c r="F130" s="202">
        <v>23.15</v>
      </c>
      <c r="G130" s="202">
        <v>35.54</v>
      </c>
      <c r="H130" s="203">
        <v>48152</v>
      </c>
      <c r="I130" s="203">
        <v>73923.199999999997</v>
      </c>
      <c r="J130" s="201">
        <v>1002</v>
      </c>
      <c r="K130" s="204">
        <v>0.05</v>
      </c>
      <c r="L130" s="201">
        <v>2</v>
      </c>
      <c r="M130" s="201">
        <v>601300</v>
      </c>
      <c r="N130" s="199" t="s">
        <v>256</v>
      </c>
      <c r="O130" s="194"/>
      <c r="P130" s="194"/>
    </row>
    <row r="131" spans="1:16" ht="13.5" customHeight="1" x14ac:dyDescent="0.2">
      <c r="A131" s="197">
        <v>120</v>
      </c>
      <c r="B131" s="201">
        <v>119</v>
      </c>
      <c r="C131" s="199" t="s">
        <v>488</v>
      </c>
      <c r="D131" s="200" t="s">
        <v>489</v>
      </c>
      <c r="E131" s="201">
        <v>1</v>
      </c>
      <c r="F131" s="202">
        <v>35.549999999999997</v>
      </c>
      <c r="G131" s="202">
        <v>51.59</v>
      </c>
      <c r="H131" s="203">
        <v>73944</v>
      </c>
      <c r="I131" s="203">
        <v>107307.2</v>
      </c>
      <c r="J131" s="201">
        <v>1002</v>
      </c>
      <c r="K131" s="204">
        <v>0.05</v>
      </c>
      <c r="L131" s="201">
        <v>2</v>
      </c>
      <c r="M131" s="201">
        <v>601300</v>
      </c>
      <c r="N131" s="199" t="s">
        <v>256</v>
      </c>
      <c r="O131" s="194"/>
      <c r="P131" s="194"/>
    </row>
    <row r="132" spans="1:16" ht="13.5" customHeight="1" x14ac:dyDescent="0.2">
      <c r="A132" s="197">
        <v>121</v>
      </c>
      <c r="B132" s="201">
        <v>120</v>
      </c>
      <c r="C132" s="199" t="s">
        <v>490</v>
      </c>
      <c r="D132" s="200" t="s">
        <v>491</v>
      </c>
      <c r="E132" s="201">
        <v>2</v>
      </c>
      <c r="F132" s="202">
        <v>51.6</v>
      </c>
      <c r="G132" s="202">
        <v>66.489999999999995</v>
      </c>
      <c r="H132" s="203">
        <v>107328</v>
      </c>
      <c r="I132" s="203">
        <v>138299.20000000001</v>
      </c>
      <c r="J132" s="201">
        <v>1002</v>
      </c>
      <c r="K132" s="204">
        <v>0.05</v>
      </c>
      <c r="L132" s="201">
        <v>2</v>
      </c>
      <c r="M132" s="201">
        <v>601300</v>
      </c>
      <c r="N132" s="199" t="s">
        <v>256</v>
      </c>
      <c r="O132" s="194"/>
      <c r="P132" s="194"/>
    </row>
    <row r="133" spans="1:16" ht="13.5" customHeight="1" x14ac:dyDescent="0.2">
      <c r="A133" s="197">
        <v>122</v>
      </c>
      <c r="B133" s="201">
        <v>121</v>
      </c>
      <c r="C133" s="199" t="s">
        <v>492</v>
      </c>
      <c r="D133" s="200" t="s">
        <v>493</v>
      </c>
      <c r="E133" s="201">
        <v>3</v>
      </c>
      <c r="F133" s="202">
        <v>66.5</v>
      </c>
      <c r="G133" s="202">
        <v>71.069999999999993</v>
      </c>
      <c r="H133" s="203">
        <v>138320</v>
      </c>
      <c r="I133" s="203">
        <v>147825.60000000001</v>
      </c>
      <c r="J133" s="201">
        <v>1002</v>
      </c>
      <c r="K133" s="204">
        <v>0.05</v>
      </c>
      <c r="L133" s="201">
        <v>2</v>
      </c>
      <c r="M133" s="201">
        <v>601300</v>
      </c>
      <c r="N133" s="199" t="s">
        <v>256</v>
      </c>
      <c r="O133" s="194"/>
      <c r="P133" s="194"/>
    </row>
    <row r="134" spans="1:16" s="212" customFormat="1" ht="13.5" customHeight="1" x14ac:dyDescent="0.2">
      <c r="A134" s="207">
        <v>123</v>
      </c>
      <c r="B134" s="208">
        <v>122</v>
      </c>
      <c r="C134" s="209" t="s">
        <v>494</v>
      </c>
      <c r="D134" s="210" t="s">
        <v>522</v>
      </c>
      <c r="E134" s="208">
        <v>1</v>
      </c>
      <c r="F134" s="213">
        <v>50</v>
      </c>
      <c r="G134" s="213">
        <v>250</v>
      </c>
      <c r="H134" s="214">
        <v>104000</v>
      </c>
      <c r="I134" s="214">
        <v>520000</v>
      </c>
      <c r="J134" s="208">
        <v>1002</v>
      </c>
      <c r="K134" s="215">
        <v>0.05</v>
      </c>
      <c r="L134" s="208">
        <v>2</v>
      </c>
      <c r="M134" s="208">
        <v>601300</v>
      </c>
      <c r="N134" s="209" t="s">
        <v>256</v>
      </c>
      <c r="O134" s="216"/>
      <c r="P134" s="216"/>
    </row>
    <row r="135" spans="1:16" ht="13.5" customHeight="1" x14ac:dyDescent="0.2">
      <c r="A135" s="197">
        <v>124</v>
      </c>
      <c r="B135" s="201">
        <v>123</v>
      </c>
      <c r="C135" s="199" t="s">
        <v>495</v>
      </c>
      <c r="D135" s="200" t="s">
        <v>496</v>
      </c>
      <c r="E135" s="201">
        <v>1</v>
      </c>
      <c r="F135" s="202">
        <v>16.5</v>
      </c>
      <c r="G135" s="202">
        <v>20.64</v>
      </c>
      <c r="H135" s="203">
        <v>34320</v>
      </c>
      <c r="I135" s="203">
        <v>42931.199999999997</v>
      </c>
      <c r="J135" s="201">
        <v>1002</v>
      </c>
      <c r="K135" s="204">
        <v>0.05</v>
      </c>
      <c r="L135" s="201">
        <v>9</v>
      </c>
      <c r="M135" s="201">
        <v>601300</v>
      </c>
      <c r="N135" s="199" t="s">
        <v>256</v>
      </c>
      <c r="O135" s="194"/>
      <c r="P135" s="194"/>
    </row>
    <row r="136" spans="1:16" ht="13.5" customHeight="1" x14ac:dyDescent="0.2">
      <c r="A136" s="197">
        <v>125</v>
      </c>
      <c r="B136" s="201">
        <v>124</v>
      </c>
      <c r="C136" s="199" t="s">
        <v>497</v>
      </c>
      <c r="D136" s="200" t="s">
        <v>498</v>
      </c>
      <c r="E136" s="201">
        <v>1</v>
      </c>
      <c r="F136" s="202">
        <v>20.95</v>
      </c>
      <c r="G136" s="202">
        <v>28.66</v>
      </c>
      <c r="H136" s="203">
        <v>43576</v>
      </c>
      <c r="I136" s="203">
        <v>59612.800000000003</v>
      </c>
      <c r="J136" s="201">
        <v>1007</v>
      </c>
      <c r="K136" s="204">
        <v>3.07</v>
      </c>
      <c r="L136" s="201">
        <v>6</v>
      </c>
      <c r="M136" s="201">
        <v>601300</v>
      </c>
      <c r="N136" s="199" t="s">
        <v>256</v>
      </c>
      <c r="O136" s="194"/>
      <c r="P136" s="194"/>
    </row>
    <row r="137" spans="1:16" ht="13.5" customHeight="1" x14ac:dyDescent="0.2">
      <c r="A137" s="197">
        <v>126</v>
      </c>
      <c r="B137" s="201">
        <v>125</v>
      </c>
      <c r="C137" s="199" t="s">
        <v>499</v>
      </c>
      <c r="D137" s="200" t="s">
        <v>500</v>
      </c>
      <c r="E137" s="201">
        <v>2</v>
      </c>
      <c r="F137" s="202">
        <v>28.67</v>
      </c>
      <c r="G137" s="202">
        <v>35.54</v>
      </c>
      <c r="H137" s="203">
        <v>59633.599999999999</v>
      </c>
      <c r="I137" s="203">
        <v>73923.199999999997</v>
      </c>
      <c r="J137" s="201">
        <v>1007</v>
      </c>
      <c r="K137" s="204">
        <v>3.07</v>
      </c>
      <c r="L137" s="201">
        <v>6</v>
      </c>
      <c r="M137" s="201">
        <v>601300</v>
      </c>
      <c r="N137" s="199" t="s">
        <v>256</v>
      </c>
      <c r="O137" s="194"/>
      <c r="P137" s="194"/>
    </row>
    <row r="138" spans="1:16" ht="13.5" customHeight="1" x14ac:dyDescent="0.2">
      <c r="A138" s="197">
        <v>127</v>
      </c>
      <c r="B138" s="201">
        <v>126</v>
      </c>
      <c r="C138" s="199" t="s">
        <v>501</v>
      </c>
      <c r="D138" s="200" t="s">
        <v>502</v>
      </c>
      <c r="E138" s="201">
        <v>3</v>
      </c>
      <c r="F138" s="202">
        <v>35.549999999999997</v>
      </c>
      <c r="G138" s="202">
        <v>41.28</v>
      </c>
      <c r="H138" s="203">
        <v>73944</v>
      </c>
      <c r="I138" s="203">
        <v>85862.399999999994</v>
      </c>
      <c r="J138" s="201">
        <v>1007</v>
      </c>
      <c r="K138" s="204">
        <v>3.07</v>
      </c>
      <c r="L138" s="201">
        <v>6</v>
      </c>
      <c r="M138" s="201">
        <v>601300</v>
      </c>
      <c r="N138" s="199" t="s">
        <v>256</v>
      </c>
      <c r="O138" s="194"/>
      <c r="P138" s="194"/>
    </row>
    <row r="139" spans="1:16" ht="13.5" customHeight="1" x14ac:dyDescent="0.2">
      <c r="A139" s="197">
        <v>128</v>
      </c>
      <c r="B139" s="201">
        <v>127</v>
      </c>
      <c r="C139" s="199" t="s">
        <v>503</v>
      </c>
      <c r="D139" s="200" t="s">
        <v>504</v>
      </c>
      <c r="E139" s="201">
        <v>1</v>
      </c>
      <c r="F139" s="202">
        <v>16.5</v>
      </c>
      <c r="G139" s="202">
        <v>20.07</v>
      </c>
      <c r="H139" s="203">
        <v>34320</v>
      </c>
      <c r="I139" s="203">
        <v>41745.599999999999</v>
      </c>
      <c r="J139" s="201">
        <v>1002</v>
      </c>
      <c r="K139" s="204">
        <v>0.05</v>
      </c>
      <c r="L139" s="201">
        <v>9</v>
      </c>
      <c r="M139" s="201">
        <v>601300</v>
      </c>
      <c r="N139" s="199" t="s">
        <v>256</v>
      </c>
      <c r="O139" s="194"/>
      <c r="P139" s="194"/>
    </row>
    <row r="140" spans="1:16" ht="13.5" customHeight="1" x14ac:dyDescent="0.2">
      <c r="A140" s="197">
        <v>129</v>
      </c>
      <c r="B140" s="201">
        <v>128</v>
      </c>
      <c r="C140" s="199" t="s">
        <v>505</v>
      </c>
      <c r="D140" s="196" t="s">
        <v>506</v>
      </c>
      <c r="E140" s="201">
        <v>1</v>
      </c>
      <c r="F140" s="202">
        <v>16.5</v>
      </c>
      <c r="G140" s="202">
        <v>18.350000000000001</v>
      </c>
      <c r="H140" s="203">
        <v>34320</v>
      </c>
      <c r="I140" s="203">
        <v>38168</v>
      </c>
      <c r="J140" s="201">
        <v>1002</v>
      </c>
      <c r="K140" s="204">
        <v>0.05</v>
      </c>
      <c r="L140" s="201">
        <v>5</v>
      </c>
      <c r="M140" s="201">
        <v>601303</v>
      </c>
      <c r="N140" s="199" t="s">
        <v>507</v>
      </c>
      <c r="O140" s="194"/>
      <c r="P140" s="194"/>
    </row>
    <row r="141" spans="1:16" ht="13.5" customHeight="1" x14ac:dyDescent="0.2">
      <c r="A141" s="197">
        <v>130</v>
      </c>
      <c r="B141" s="201">
        <v>129</v>
      </c>
      <c r="C141" s="199" t="s">
        <v>508</v>
      </c>
      <c r="D141" s="196" t="s">
        <v>509</v>
      </c>
      <c r="E141" s="201">
        <v>2</v>
      </c>
      <c r="F141" s="202">
        <v>18.36</v>
      </c>
      <c r="G141" s="202">
        <v>20.64</v>
      </c>
      <c r="H141" s="203">
        <v>38188.800000000003</v>
      </c>
      <c r="I141" s="203">
        <v>42931.199999999997</v>
      </c>
      <c r="J141" s="201">
        <v>1002</v>
      </c>
      <c r="K141" s="204">
        <v>0.05</v>
      </c>
      <c r="L141" s="201">
        <v>5</v>
      </c>
      <c r="M141" s="201">
        <v>601303</v>
      </c>
      <c r="N141" s="199" t="s">
        <v>507</v>
      </c>
      <c r="O141" s="194"/>
      <c r="P141" s="194"/>
    </row>
    <row r="142" spans="1:16" ht="13.5" customHeight="1" x14ac:dyDescent="0.2">
      <c r="A142" s="197">
        <v>131</v>
      </c>
      <c r="B142" s="201">
        <v>130</v>
      </c>
      <c r="C142" s="199" t="s">
        <v>510</v>
      </c>
      <c r="D142" s="196" t="s">
        <v>511</v>
      </c>
      <c r="E142" s="201">
        <v>3</v>
      </c>
      <c r="F142" s="202">
        <v>20.65</v>
      </c>
      <c r="G142" s="202">
        <v>25.44</v>
      </c>
      <c r="H142" s="203">
        <v>42952</v>
      </c>
      <c r="I142" s="203">
        <v>52915.199999999997</v>
      </c>
      <c r="J142" s="201">
        <v>1002</v>
      </c>
      <c r="K142" s="204">
        <v>0.05</v>
      </c>
      <c r="L142" s="201">
        <v>5</v>
      </c>
      <c r="M142" s="201">
        <v>601303</v>
      </c>
      <c r="N142" s="199" t="s">
        <v>507</v>
      </c>
      <c r="O142" s="194"/>
      <c r="P142" s="194"/>
    </row>
    <row r="143" spans="1:16" ht="13.5" customHeight="1" x14ac:dyDescent="0.2">
      <c r="A143" s="197">
        <v>132</v>
      </c>
      <c r="B143" s="201">
        <v>131</v>
      </c>
      <c r="C143" s="199" t="s">
        <v>512</v>
      </c>
      <c r="D143" s="196" t="s">
        <v>513</v>
      </c>
      <c r="E143" s="201">
        <v>1</v>
      </c>
      <c r="F143" s="202">
        <v>16.5</v>
      </c>
      <c r="G143" s="202">
        <v>18.350000000000001</v>
      </c>
      <c r="H143" s="203">
        <v>34320</v>
      </c>
      <c r="I143" s="203">
        <v>38168</v>
      </c>
      <c r="J143" s="201">
        <v>1001</v>
      </c>
      <c r="K143" s="204">
        <v>0.18</v>
      </c>
      <c r="L143" s="201">
        <v>5</v>
      </c>
      <c r="M143" s="201">
        <v>601303</v>
      </c>
      <c r="N143" s="199" t="s">
        <v>507</v>
      </c>
      <c r="O143" s="194"/>
      <c r="P143" s="194"/>
    </row>
    <row r="144" spans="1:16" ht="13.5" customHeight="1" x14ac:dyDescent="0.2">
      <c r="A144" s="197">
        <v>133</v>
      </c>
      <c r="B144" s="201">
        <v>132</v>
      </c>
      <c r="C144" s="199" t="s">
        <v>514</v>
      </c>
      <c r="D144" s="196" t="s">
        <v>515</v>
      </c>
      <c r="E144" s="201">
        <v>2</v>
      </c>
      <c r="F144" s="202">
        <v>18.36</v>
      </c>
      <c r="G144" s="202">
        <v>20.64</v>
      </c>
      <c r="H144" s="203">
        <v>38188.800000000003</v>
      </c>
      <c r="I144" s="203">
        <v>42931.199999999997</v>
      </c>
      <c r="J144" s="201">
        <v>1001</v>
      </c>
      <c r="K144" s="204">
        <v>0.18</v>
      </c>
      <c r="L144" s="201">
        <v>5</v>
      </c>
      <c r="M144" s="201">
        <v>601303</v>
      </c>
      <c r="N144" s="199" t="s">
        <v>507</v>
      </c>
      <c r="O144" s="194"/>
      <c r="P144" s="194"/>
    </row>
    <row r="145" spans="1:16" ht="13.5" customHeight="1" x14ac:dyDescent="0.2">
      <c r="A145" s="197">
        <v>134</v>
      </c>
      <c r="B145" s="201">
        <v>133</v>
      </c>
      <c r="C145" s="199" t="s">
        <v>516</v>
      </c>
      <c r="D145" s="196" t="s">
        <v>517</v>
      </c>
      <c r="E145" s="201">
        <v>3</v>
      </c>
      <c r="F145" s="202">
        <v>20.65</v>
      </c>
      <c r="G145" s="202">
        <v>25.44</v>
      </c>
      <c r="H145" s="203">
        <v>42952</v>
      </c>
      <c r="I145" s="203">
        <v>52915.199999999997</v>
      </c>
      <c r="J145" s="201">
        <v>1001</v>
      </c>
      <c r="K145" s="204">
        <v>0.18</v>
      </c>
      <c r="L145" s="201">
        <v>5</v>
      </c>
      <c r="M145" s="201">
        <v>601303</v>
      </c>
      <c r="N145" s="199" t="s">
        <v>507</v>
      </c>
      <c r="O145" s="194"/>
      <c r="P145" s="194"/>
    </row>
    <row r="146" spans="1:16" ht="13.5" customHeight="1" x14ac:dyDescent="0.2">
      <c r="A146" s="197">
        <v>135</v>
      </c>
      <c r="B146" s="201">
        <v>134</v>
      </c>
      <c r="C146" s="199" t="s">
        <v>518</v>
      </c>
      <c r="D146" s="200" t="s">
        <v>519</v>
      </c>
      <c r="E146" s="201">
        <v>1</v>
      </c>
      <c r="F146" s="202">
        <v>16.5</v>
      </c>
      <c r="G146" s="202">
        <v>20.64</v>
      </c>
      <c r="H146" s="203">
        <v>34320</v>
      </c>
      <c r="I146" s="203">
        <v>42931.199999999997</v>
      </c>
      <c r="J146" s="201">
        <v>1002</v>
      </c>
      <c r="K146" s="204">
        <v>0.05</v>
      </c>
      <c r="L146" s="201">
        <v>9</v>
      </c>
      <c r="M146" s="201">
        <v>601300</v>
      </c>
      <c r="N146" s="199" t="s">
        <v>256</v>
      </c>
      <c r="O146" s="194"/>
      <c r="P146" s="194"/>
    </row>
    <row r="147" spans="1:16" s="212" customFormat="1" ht="13.5" customHeight="1" x14ac:dyDescent="0.2">
      <c r="A147" s="207">
        <v>136</v>
      </c>
      <c r="B147" s="208">
        <v>135</v>
      </c>
      <c r="C147" s="209" t="s">
        <v>520</v>
      </c>
      <c r="D147" s="210" t="s">
        <v>521</v>
      </c>
      <c r="E147" s="208">
        <v>1</v>
      </c>
      <c r="F147" s="209" t="s">
        <v>287</v>
      </c>
      <c r="G147" s="209" t="s">
        <v>287</v>
      </c>
      <c r="H147" s="209" t="s">
        <v>288</v>
      </c>
      <c r="I147" s="209" t="s">
        <v>288</v>
      </c>
      <c r="J147" s="208">
        <v>9999</v>
      </c>
      <c r="K147" s="209" t="s">
        <v>174</v>
      </c>
      <c r="L147" s="209" t="s">
        <v>174</v>
      </c>
      <c r="M147" s="208">
        <v>601300</v>
      </c>
      <c r="N147" s="209" t="s">
        <v>256</v>
      </c>
      <c r="O147" s="211"/>
      <c r="P147" s="211"/>
    </row>
  </sheetData>
  <sheetProtection selectLockedCells="1" selectUnlockedCells="1"/>
  <mergeCells count="3">
    <mergeCell ref="A3:P3"/>
    <mergeCell ref="A2:F2"/>
    <mergeCell ref="N2:P2"/>
  </mergeCells>
  <hyperlinks>
    <hyperlink ref="A3:P3" r:id="rId1" display="California Employment Laws 2025: https://www.employmentlawhandbook.com/employment-and-labor-laws/states/california/ " xr:uid="{F3CBD23B-04D9-405A-B48D-30304E4FED81}"/>
  </hyperlinks>
  <pageMargins left="0.25" right="0.25" top="0.25" bottom="0.25" header="0.05" footer="0.05"/>
  <pageSetup scale="96"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AB26"/>
  <sheetViews>
    <sheetView showGridLines="0" topLeftCell="A2" zoomScale="130" zoomScaleNormal="130" workbookViewId="0">
      <selection activeCell="AB4" sqref="AB4"/>
    </sheetView>
  </sheetViews>
  <sheetFormatPr defaultRowHeight="12.75" x14ac:dyDescent="0.2"/>
  <cols>
    <col min="1" max="2" width="1.140625" customWidth="1"/>
    <col min="3" max="3" width="11.7109375" customWidth="1"/>
    <col min="4" max="4" width="0.7109375" customWidth="1"/>
    <col min="5" max="5" width="19" customWidth="1"/>
    <col min="6" max="6" width="0.5703125" customWidth="1"/>
    <col min="7" max="7" width="14.85546875" customWidth="1"/>
    <col min="8" max="8" width="0.42578125" customWidth="1"/>
    <col min="9" max="9" width="15.85546875" customWidth="1"/>
    <col min="10" max="10" width="0.5703125" customWidth="1"/>
    <col min="11" max="11" width="15.85546875" customWidth="1"/>
    <col min="12" max="12" width="1.28515625" customWidth="1"/>
    <col min="13" max="13" width="10.42578125" customWidth="1"/>
    <col min="14" max="14" width="0.42578125" customWidth="1"/>
    <col min="15" max="15" width="9.7109375" customWidth="1"/>
    <col min="16" max="16" width="0.42578125" customWidth="1"/>
    <col min="17" max="17" width="10.42578125" customWidth="1"/>
    <col min="18" max="18" width="0.28515625" customWidth="1"/>
    <col min="19" max="19" width="9" customWidth="1"/>
    <col min="20" max="20" width="0.42578125" customWidth="1"/>
    <col min="22" max="22" width="0.42578125" customWidth="1"/>
    <col min="23" max="23" width="11.28515625" customWidth="1"/>
    <col min="24" max="24" width="1" customWidth="1"/>
    <col min="25" max="25" width="4.7109375" customWidth="1"/>
    <col min="26" max="26" width="7" hidden="1" customWidth="1"/>
    <col min="27" max="27" width="7.140625" hidden="1" customWidth="1"/>
    <col min="28" max="28" width="27.7109375" customWidth="1"/>
    <col min="257" max="258" width="1.140625" customWidth="1"/>
    <col min="259" max="259" width="11.7109375" customWidth="1"/>
    <col min="260" max="260" width="0.7109375" customWidth="1"/>
    <col min="261" max="261" width="19" customWidth="1"/>
    <col min="262" max="262" width="0.5703125" customWidth="1"/>
    <col min="263" max="263" width="14.85546875" customWidth="1"/>
    <col min="264" max="264" width="0.42578125" customWidth="1"/>
    <col min="265" max="265" width="15.85546875" customWidth="1"/>
    <col min="266" max="266" width="0.5703125" customWidth="1"/>
    <col min="267" max="267" width="15.85546875" customWidth="1"/>
    <col min="268" max="268" width="1.28515625" customWidth="1"/>
    <col min="269" max="269" width="10.42578125" customWidth="1"/>
    <col min="270" max="270" width="0.42578125" customWidth="1"/>
    <col min="271" max="271" width="9.7109375" customWidth="1"/>
    <col min="272" max="272" width="0.42578125" customWidth="1"/>
    <col min="273" max="273" width="10.42578125" customWidth="1"/>
    <col min="274" max="274" width="0.28515625" customWidth="1"/>
    <col min="275" max="275" width="9" customWidth="1"/>
    <col min="276" max="276" width="0.42578125" customWidth="1"/>
    <col min="278" max="278" width="0.42578125" customWidth="1"/>
    <col min="279" max="279" width="11.28515625" customWidth="1"/>
    <col min="280" max="280" width="1" customWidth="1"/>
    <col min="281" max="281" width="4.7109375" customWidth="1"/>
    <col min="282" max="283" width="0" hidden="1" customWidth="1"/>
    <col min="284" max="284" width="27.7109375" customWidth="1"/>
    <col min="513" max="514" width="1.140625" customWidth="1"/>
    <col min="515" max="515" width="11.7109375" customWidth="1"/>
    <col min="516" max="516" width="0.7109375" customWidth="1"/>
    <col min="517" max="517" width="19" customWidth="1"/>
    <col min="518" max="518" width="0.5703125" customWidth="1"/>
    <col min="519" max="519" width="14.85546875" customWidth="1"/>
    <col min="520" max="520" width="0.42578125" customWidth="1"/>
    <col min="521" max="521" width="15.85546875" customWidth="1"/>
    <col min="522" max="522" width="0.5703125" customWidth="1"/>
    <col min="523" max="523" width="15.85546875" customWidth="1"/>
    <col min="524" max="524" width="1.28515625" customWidth="1"/>
    <col min="525" max="525" width="10.42578125" customWidth="1"/>
    <col min="526" max="526" width="0.42578125" customWidth="1"/>
    <col min="527" max="527" width="9.7109375" customWidth="1"/>
    <col min="528" max="528" width="0.42578125" customWidth="1"/>
    <col min="529" max="529" width="10.42578125" customWidth="1"/>
    <col min="530" max="530" width="0.28515625" customWidth="1"/>
    <col min="531" max="531" width="9" customWidth="1"/>
    <col min="532" max="532" width="0.42578125" customWidth="1"/>
    <col min="534" max="534" width="0.42578125" customWidth="1"/>
    <col min="535" max="535" width="11.28515625" customWidth="1"/>
    <col min="536" max="536" width="1" customWidth="1"/>
    <col min="537" max="537" width="4.7109375" customWidth="1"/>
    <col min="538" max="539" width="0" hidden="1" customWidth="1"/>
    <col min="540" max="540" width="27.7109375" customWidth="1"/>
    <col min="769" max="770" width="1.140625" customWidth="1"/>
    <col min="771" max="771" width="11.7109375" customWidth="1"/>
    <col min="772" max="772" width="0.7109375" customWidth="1"/>
    <col min="773" max="773" width="19" customWidth="1"/>
    <col min="774" max="774" width="0.5703125" customWidth="1"/>
    <col min="775" max="775" width="14.85546875" customWidth="1"/>
    <col min="776" max="776" width="0.42578125" customWidth="1"/>
    <col min="777" max="777" width="15.85546875" customWidth="1"/>
    <col min="778" max="778" width="0.5703125" customWidth="1"/>
    <col min="779" max="779" width="15.85546875" customWidth="1"/>
    <col min="780" max="780" width="1.28515625" customWidth="1"/>
    <col min="781" max="781" width="10.42578125" customWidth="1"/>
    <col min="782" max="782" width="0.42578125" customWidth="1"/>
    <col min="783" max="783" width="9.7109375" customWidth="1"/>
    <col min="784" max="784" width="0.42578125" customWidth="1"/>
    <col min="785" max="785" width="10.42578125" customWidth="1"/>
    <col min="786" max="786" width="0.28515625" customWidth="1"/>
    <col min="787" max="787" width="9" customWidth="1"/>
    <col min="788" max="788" width="0.42578125" customWidth="1"/>
    <col min="790" max="790" width="0.42578125" customWidth="1"/>
    <col min="791" max="791" width="11.28515625" customWidth="1"/>
    <col min="792" max="792" width="1" customWidth="1"/>
    <col min="793" max="793" width="4.7109375" customWidth="1"/>
    <col min="794" max="795" width="0" hidden="1" customWidth="1"/>
    <col min="796" max="796" width="27.7109375" customWidth="1"/>
    <col min="1025" max="1026" width="1.140625" customWidth="1"/>
    <col min="1027" max="1027" width="11.7109375" customWidth="1"/>
    <col min="1028" max="1028" width="0.7109375" customWidth="1"/>
    <col min="1029" max="1029" width="19" customWidth="1"/>
    <col min="1030" max="1030" width="0.5703125" customWidth="1"/>
    <col min="1031" max="1031" width="14.85546875" customWidth="1"/>
    <col min="1032" max="1032" width="0.42578125" customWidth="1"/>
    <col min="1033" max="1033" width="15.85546875" customWidth="1"/>
    <col min="1034" max="1034" width="0.5703125" customWidth="1"/>
    <col min="1035" max="1035" width="15.85546875" customWidth="1"/>
    <col min="1036" max="1036" width="1.28515625" customWidth="1"/>
    <col min="1037" max="1037" width="10.42578125" customWidth="1"/>
    <col min="1038" max="1038" width="0.42578125" customWidth="1"/>
    <col min="1039" max="1039" width="9.7109375" customWidth="1"/>
    <col min="1040" max="1040" width="0.42578125" customWidth="1"/>
    <col min="1041" max="1041" width="10.42578125" customWidth="1"/>
    <col min="1042" max="1042" width="0.28515625" customWidth="1"/>
    <col min="1043" max="1043" width="9" customWidth="1"/>
    <col min="1044" max="1044" width="0.42578125" customWidth="1"/>
    <col min="1046" max="1046" width="0.42578125" customWidth="1"/>
    <col min="1047" max="1047" width="11.28515625" customWidth="1"/>
    <col min="1048" max="1048" width="1" customWidth="1"/>
    <col min="1049" max="1049" width="4.7109375" customWidth="1"/>
    <col min="1050" max="1051" width="0" hidden="1" customWidth="1"/>
    <col min="1052" max="1052" width="27.7109375" customWidth="1"/>
    <col min="1281" max="1282" width="1.140625" customWidth="1"/>
    <col min="1283" max="1283" width="11.7109375" customWidth="1"/>
    <col min="1284" max="1284" width="0.7109375" customWidth="1"/>
    <col min="1285" max="1285" width="19" customWidth="1"/>
    <col min="1286" max="1286" width="0.5703125" customWidth="1"/>
    <col min="1287" max="1287" width="14.85546875" customWidth="1"/>
    <col min="1288" max="1288" width="0.42578125" customWidth="1"/>
    <col min="1289" max="1289" width="15.85546875" customWidth="1"/>
    <col min="1290" max="1290" width="0.5703125" customWidth="1"/>
    <col min="1291" max="1291" width="15.85546875" customWidth="1"/>
    <col min="1292" max="1292" width="1.28515625" customWidth="1"/>
    <col min="1293" max="1293" width="10.42578125" customWidth="1"/>
    <col min="1294" max="1294" width="0.42578125" customWidth="1"/>
    <col min="1295" max="1295" width="9.7109375" customWidth="1"/>
    <col min="1296" max="1296" width="0.42578125" customWidth="1"/>
    <col min="1297" max="1297" width="10.42578125" customWidth="1"/>
    <col min="1298" max="1298" width="0.28515625" customWidth="1"/>
    <col min="1299" max="1299" width="9" customWidth="1"/>
    <col min="1300" max="1300" width="0.42578125" customWidth="1"/>
    <col min="1302" max="1302" width="0.42578125" customWidth="1"/>
    <col min="1303" max="1303" width="11.28515625" customWidth="1"/>
    <col min="1304" max="1304" width="1" customWidth="1"/>
    <col min="1305" max="1305" width="4.7109375" customWidth="1"/>
    <col min="1306" max="1307" width="0" hidden="1" customWidth="1"/>
    <col min="1308" max="1308" width="27.7109375" customWidth="1"/>
    <col min="1537" max="1538" width="1.140625" customWidth="1"/>
    <col min="1539" max="1539" width="11.7109375" customWidth="1"/>
    <col min="1540" max="1540" width="0.7109375" customWidth="1"/>
    <col min="1541" max="1541" width="19" customWidth="1"/>
    <col min="1542" max="1542" width="0.5703125" customWidth="1"/>
    <col min="1543" max="1543" width="14.85546875" customWidth="1"/>
    <col min="1544" max="1544" width="0.42578125" customWidth="1"/>
    <col min="1545" max="1545" width="15.85546875" customWidth="1"/>
    <col min="1546" max="1546" width="0.5703125" customWidth="1"/>
    <col min="1547" max="1547" width="15.85546875" customWidth="1"/>
    <col min="1548" max="1548" width="1.28515625" customWidth="1"/>
    <col min="1549" max="1549" width="10.42578125" customWidth="1"/>
    <col min="1550" max="1550" width="0.42578125" customWidth="1"/>
    <col min="1551" max="1551" width="9.7109375" customWidth="1"/>
    <col min="1552" max="1552" width="0.42578125" customWidth="1"/>
    <col min="1553" max="1553" width="10.42578125" customWidth="1"/>
    <col min="1554" max="1554" width="0.28515625" customWidth="1"/>
    <col min="1555" max="1555" width="9" customWidth="1"/>
    <col min="1556" max="1556" width="0.42578125" customWidth="1"/>
    <col min="1558" max="1558" width="0.42578125" customWidth="1"/>
    <col min="1559" max="1559" width="11.28515625" customWidth="1"/>
    <col min="1560" max="1560" width="1" customWidth="1"/>
    <col min="1561" max="1561" width="4.7109375" customWidth="1"/>
    <col min="1562" max="1563" width="0" hidden="1" customWidth="1"/>
    <col min="1564" max="1564" width="27.7109375" customWidth="1"/>
    <col min="1793" max="1794" width="1.140625" customWidth="1"/>
    <col min="1795" max="1795" width="11.7109375" customWidth="1"/>
    <col min="1796" max="1796" width="0.7109375" customWidth="1"/>
    <col min="1797" max="1797" width="19" customWidth="1"/>
    <col min="1798" max="1798" width="0.5703125" customWidth="1"/>
    <col min="1799" max="1799" width="14.85546875" customWidth="1"/>
    <col min="1800" max="1800" width="0.42578125" customWidth="1"/>
    <col min="1801" max="1801" width="15.85546875" customWidth="1"/>
    <col min="1802" max="1802" width="0.5703125" customWidth="1"/>
    <col min="1803" max="1803" width="15.85546875" customWidth="1"/>
    <col min="1804" max="1804" width="1.28515625" customWidth="1"/>
    <col min="1805" max="1805" width="10.42578125" customWidth="1"/>
    <col min="1806" max="1806" width="0.42578125" customWidth="1"/>
    <col min="1807" max="1807" width="9.7109375" customWidth="1"/>
    <col min="1808" max="1808" width="0.42578125" customWidth="1"/>
    <col min="1809" max="1809" width="10.42578125" customWidth="1"/>
    <col min="1810" max="1810" width="0.28515625" customWidth="1"/>
    <col min="1811" max="1811" width="9" customWidth="1"/>
    <col min="1812" max="1812" width="0.42578125" customWidth="1"/>
    <col min="1814" max="1814" width="0.42578125" customWidth="1"/>
    <col min="1815" max="1815" width="11.28515625" customWidth="1"/>
    <col min="1816" max="1816" width="1" customWidth="1"/>
    <col min="1817" max="1817" width="4.7109375" customWidth="1"/>
    <col min="1818" max="1819" width="0" hidden="1" customWidth="1"/>
    <col min="1820" max="1820" width="27.7109375" customWidth="1"/>
    <col min="2049" max="2050" width="1.140625" customWidth="1"/>
    <col min="2051" max="2051" width="11.7109375" customWidth="1"/>
    <col min="2052" max="2052" width="0.7109375" customWidth="1"/>
    <col min="2053" max="2053" width="19" customWidth="1"/>
    <col min="2054" max="2054" width="0.5703125" customWidth="1"/>
    <col min="2055" max="2055" width="14.85546875" customWidth="1"/>
    <col min="2056" max="2056" width="0.42578125" customWidth="1"/>
    <col min="2057" max="2057" width="15.85546875" customWidth="1"/>
    <col min="2058" max="2058" width="0.5703125" customWidth="1"/>
    <col min="2059" max="2059" width="15.85546875" customWidth="1"/>
    <col min="2060" max="2060" width="1.28515625" customWidth="1"/>
    <col min="2061" max="2061" width="10.42578125" customWidth="1"/>
    <col min="2062" max="2062" width="0.42578125" customWidth="1"/>
    <col min="2063" max="2063" width="9.7109375" customWidth="1"/>
    <col min="2064" max="2064" width="0.42578125" customWidth="1"/>
    <col min="2065" max="2065" width="10.42578125" customWidth="1"/>
    <col min="2066" max="2066" width="0.28515625" customWidth="1"/>
    <col min="2067" max="2067" width="9" customWidth="1"/>
    <col min="2068" max="2068" width="0.42578125" customWidth="1"/>
    <col min="2070" max="2070" width="0.42578125" customWidth="1"/>
    <col min="2071" max="2071" width="11.28515625" customWidth="1"/>
    <col min="2072" max="2072" width="1" customWidth="1"/>
    <col min="2073" max="2073" width="4.7109375" customWidth="1"/>
    <col min="2074" max="2075" width="0" hidden="1" customWidth="1"/>
    <col min="2076" max="2076" width="27.7109375" customWidth="1"/>
    <col min="2305" max="2306" width="1.140625" customWidth="1"/>
    <col min="2307" max="2307" width="11.7109375" customWidth="1"/>
    <col min="2308" max="2308" width="0.7109375" customWidth="1"/>
    <col min="2309" max="2309" width="19" customWidth="1"/>
    <col min="2310" max="2310" width="0.5703125" customWidth="1"/>
    <col min="2311" max="2311" width="14.85546875" customWidth="1"/>
    <col min="2312" max="2312" width="0.42578125" customWidth="1"/>
    <col min="2313" max="2313" width="15.85546875" customWidth="1"/>
    <col min="2314" max="2314" width="0.5703125" customWidth="1"/>
    <col min="2315" max="2315" width="15.85546875" customWidth="1"/>
    <col min="2316" max="2316" width="1.28515625" customWidth="1"/>
    <col min="2317" max="2317" width="10.42578125" customWidth="1"/>
    <col min="2318" max="2318" width="0.42578125" customWidth="1"/>
    <col min="2319" max="2319" width="9.7109375" customWidth="1"/>
    <col min="2320" max="2320" width="0.42578125" customWidth="1"/>
    <col min="2321" max="2321" width="10.42578125" customWidth="1"/>
    <col min="2322" max="2322" width="0.28515625" customWidth="1"/>
    <col min="2323" max="2323" width="9" customWidth="1"/>
    <col min="2324" max="2324" width="0.42578125" customWidth="1"/>
    <col min="2326" max="2326" width="0.42578125" customWidth="1"/>
    <col min="2327" max="2327" width="11.28515625" customWidth="1"/>
    <col min="2328" max="2328" width="1" customWidth="1"/>
    <col min="2329" max="2329" width="4.7109375" customWidth="1"/>
    <col min="2330" max="2331" width="0" hidden="1" customWidth="1"/>
    <col min="2332" max="2332" width="27.7109375" customWidth="1"/>
    <col min="2561" max="2562" width="1.140625" customWidth="1"/>
    <col min="2563" max="2563" width="11.7109375" customWidth="1"/>
    <col min="2564" max="2564" width="0.7109375" customWidth="1"/>
    <col min="2565" max="2565" width="19" customWidth="1"/>
    <col min="2566" max="2566" width="0.5703125" customWidth="1"/>
    <col min="2567" max="2567" width="14.85546875" customWidth="1"/>
    <col min="2568" max="2568" width="0.42578125" customWidth="1"/>
    <col min="2569" max="2569" width="15.85546875" customWidth="1"/>
    <col min="2570" max="2570" width="0.5703125" customWidth="1"/>
    <col min="2571" max="2571" width="15.85546875" customWidth="1"/>
    <col min="2572" max="2572" width="1.28515625" customWidth="1"/>
    <col min="2573" max="2573" width="10.42578125" customWidth="1"/>
    <col min="2574" max="2574" width="0.42578125" customWidth="1"/>
    <col min="2575" max="2575" width="9.7109375" customWidth="1"/>
    <col min="2576" max="2576" width="0.42578125" customWidth="1"/>
    <col min="2577" max="2577" width="10.42578125" customWidth="1"/>
    <col min="2578" max="2578" width="0.28515625" customWidth="1"/>
    <col min="2579" max="2579" width="9" customWidth="1"/>
    <col min="2580" max="2580" width="0.42578125" customWidth="1"/>
    <col min="2582" max="2582" width="0.42578125" customWidth="1"/>
    <col min="2583" max="2583" width="11.28515625" customWidth="1"/>
    <col min="2584" max="2584" width="1" customWidth="1"/>
    <col min="2585" max="2585" width="4.7109375" customWidth="1"/>
    <col min="2586" max="2587" width="0" hidden="1" customWidth="1"/>
    <col min="2588" max="2588" width="27.7109375" customWidth="1"/>
    <col min="2817" max="2818" width="1.140625" customWidth="1"/>
    <col min="2819" max="2819" width="11.7109375" customWidth="1"/>
    <col min="2820" max="2820" width="0.7109375" customWidth="1"/>
    <col min="2821" max="2821" width="19" customWidth="1"/>
    <col min="2822" max="2822" width="0.5703125" customWidth="1"/>
    <col min="2823" max="2823" width="14.85546875" customWidth="1"/>
    <col min="2824" max="2824" width="0.42578125" customWidth="1"/>
    <col min="2825" max="2825" width="15.85546875" customWidth="1"/>
    <col min="2826" max="2826" width="0.5703125" customWidth="1"/>
    <col min="2827" max="2827" width="15.85546875" customWidth="1"/>
    <col min="2828" max="2828" width="1.28515625" customWidth="1"/>
    <col min="2829" max="2829" width="10.42578125" customWidth="1"/>
    <col min="2830" max="2830" width="0.42578125" customWidth="1"/>
    <col min="2831" max="2831" width="9.7109375" customWidth="1"/>
    <col min="2832" max="2832" width="0.42578125" customWidth="1"/>
    <col min="2833" max="2833" width="10.42578125" customWidth="1"/>
    <col min="2834" max="2834" width="0.28515625" customWidth="1"/>
    <col min="2835" max="2835" width="9" customWidth="1"/>
    <col min="2836" max="2836" width="0.42578125" customWidth="1"/>
    <col min="2838" max="2838" width="0.42578125" customWidth="1"/>
    <col min="2839" max="2839" width="11.28515625" customWidth="1"/>
    <col min="2840" max="2840" width="1" customWidth="1"/>
    <col min="2841" max="2841" width="4.7109375" customWidth="1"/>
    <col min="2842" max="2843" width="0" hidden="1" customWidth="1"/>
    <col min="2844" max="2844" width="27.7109375" customWidth="1"/>
    <col min="3073" max="3074" width="1.140625" customWidth="1"/>
    <col min="3075" max="3075" width="11.7109375" customWidth="1"/>
    <col min="3076" max="3076" width="0.7109375" customWidth="1"/>
    <col min="3077" max="3077" width="19" customWidth="1"/>
    <col min="3078" max="3078" width="0.5703125" customWidth="1"/>
    <col min="3079" max="3079" width="14.85546875" customWidth="1"/>
    <col min="3080" max="3080" width="0.42578125" customWidth="1"/>
    <col min="3081" max="3081" width="15.85546875" customWidth="1"/>
    <col min="3082" max="3082" width="0.5703125" customWidth="1"/>
    <col min="3083" max="3083" width="15.85546875" customWidth="1"/>
    <col min="3084" max="3084" width="1.28515625" customWidth="1"/>
    <col min="3085" max="3085" width="10.42578125" customWidth="1"/>
    <col min="3086" max="3086" width="0.42578125" customWidth="1"/>
    <col min="3087" max="3087" width="9.7109375" customWidth="1"/>
    <col min="3088" max="3088" width="0.42578125" customWidth="1"/>
    <col min="3089" max="3089" width="10.42578125" customWidth="1"/>
    <col min="3090" max="3090" width="0.28515625" customWidth="1"/>
    <col min="3091" max="3091" width="9" customWidth="1"/>
    <col min="3092" max="3092" width="0.42578125" customWidth="1"/>
    <col min="3094" max="3094" width="0.42578125" customWidth="1"/>
    <col min="3095" max="3095" width="11.28515625" customWidth="1"/>
    <col min="3096" max="3096" width="1" customWidth="1"/>
    <col min="3097" max="3097" width="4.7109375" customWidth="1"/>
    <col min="3098" max="3099" width="0" hidden="1" customWidth="1"/>
    <col min="3100" max="3100" width="27.7109375" customWidth="1"/>
    <col min="3329" max="3330" width="1.140625" customWidth="1"/>
    <col min="3331" max="3331" width="11.7109375" customWidth="1"/>
    <col min="3332" max="3332" width="0.7109375" customWidth="1"/>
    <col min="3333" max="3333" width="19" customWidth="1"/>
    <col min="3334" max="3334" width="0.5703125" customWidth="1"/>
    <col min="3335" max="3335" width="14.85546875" customWidth="1"/>
    <col min="3336" max="3336" width="0.42578125" customWidth="1"/>
    <col min="3337" max="3337" width="15.85546875" customWidth="1"/>
    <col min="3338" max="3338" width="0.5703125" customWidth="1"/>
    <col min="3339" max="3339" width="15.85546875" customWidth="1"/>
    <col min="3340" max="3340" width="1.28515625" customWidth="1"/>
    <col min="3341" max="3341" width="10.42578125" customWidth="1"/>
    <col min="3342" max="3342" width="0.42578125" customWidth="1"/>
    <col min="3343" max="3343" width="9.7109375" customWidth="1"/>
    <col min="3344" max="3344" width="0.42578125" customWidth="1"/>
    <col min="3345" max="3345" width="10.42578125" customWidth="1"/>
    <col min="3346" max="3346" width="0.28515625" customWidth="1"/>
    <col min="3347" max="3347" width="9" customWidth="1"/>
    <col min="3348" max="3348" width="0.42578125" customWidth="1"/>
    <col min="3350" max="3350" width="0.42578125" customWidth="1"/>
    <col min="3351" max="3351" width="11.28515625" customWidth="1"/>
    <col min="3352" max="3352" width="1" customWidth="1"/>
    <col min="3353" max="3353" width="4.7109375" customWidth="1"/>
    <col min="3354" max="3355" width="0" hidden="1" customWidth="1"/>
    <col min="3356" max="3356" width="27.7109375" customWidth="1"/>
    <col min="3585" max="3586" width="1.140625" customWidth="1"/>
    <col min="3587" max="3587" width="11.7109375" customWidth="1"/>
    <col min="3588" max="3588" width="0.7109375" customWidth="1"/>
    <col min="3589" max="3589" width="19" customWidth="1"/>
    <col min="3590" max="3590" width="0.5703125" customWidth="1"/>
    <col min="3591" max="3591" width="14.85546875" customWidth="1"/>
    <col min="3592" max="3592" width="0.42578125" customWidth="1"/>
    <col min="3593" max="3593" width="15.85546875" customWidth="1"/>
    <col min="3594" max="3594" width="0.5703125" customWidth="1"/>
    <col min="3595" max="3595" width="15.85546875" customWidth="1"/>
    <col min="3596" max="3596" width="1.28515625" customWidth="1"/>
    <col min="3597" max="3597" width="10.42578125" customWidth="1"/>
    <col min="3598" max="3598" width="0.42578125" customWidth="1"/>
    <col min="3599" max="3599" width="9.7109375" customWidth="1"/>
    <col min="3600" max="3600" width="0.42578125" customWidth="1"/>
    <col min="3601" max="3601" width="10.42578125" customWidth="1"/>
    <col min="3602" max="3602" width="0.28515625" customWidth="1"/>
    <col min="3603" max="3603" width="9" customWidth="1"/>
    <col min="3604" max="3604" width="0.42578125" customWidth="1"/>
    <col min="3606" max="3606" width="0.42578125" customWidth="1"/>
    <col min="3607" max="3607" width="11.28515625" customWidth="1"/>
    <col min="3608" max="3608" width="1" customWidth="1"/>
    <col min="3609" max="3609" width="4.7109375" customWidth="1"/>
    <col min="3610" max="3611" width="0" hidden="1" customWidth="1"/>
    <col min="3612" max="3612" width="27.7109375" customWidth="1"/>
    <col min="3841" max="3842" width="1.140625" customWidth="1"/>
    <col min="3843" max="3843" width="11.7109375" customWidth="1"/>
    <col min="3844" max="3844" width="0.7109375" customWidth="1"/>
    <col min="3845" max="3845" width="19" customWidth="1"/>
    <col min="3846" max="3846" width="0.5703125" customWidth="1"/>
    <col min="3847" max="3847" width="14.85546875" customWidth="1"/>
    <col min="3848" max="3848" width="0.42578125" customWidth="1"/>
    <col min="3849" max="3849" width="15.85546875" customWidth="1"/>
    <col min="3850" max="3850" width="0.5703125" customWidth="1"/>
    <col min="3851" max="3851" width="15.85546875" customWidth="1"/>
    <col min="3852" max="3852" width="1.28515625" customWidth="1"/>
    <col min="3853" max="3853" width="10.42578125" customWidth="1"/>
    <col min="3854" max="3854" width="0.42578125" customWidth="1"/>
    <col min="3855" max="3855" width="9.7109375" customWidth="1"/>
    <col min="3856" max="3856" width="0.42578125" customWidth="1"/>
    <col min="3857" max="3857" width="10.42578125" customWidth="1"/>
    <col min="3858" max="3858" width="0.28515625" customWidth="1"/>
    <col min="3859" max="3859" width="9" customWidth="1"/>
    <col min="3860" max="3860" width="0.42578125" customWidth="1"/>
    <col min="3862" max="3862" width="0.42578125" customWidth="1"/>
    <col min="3863" max="3863" width="11.28515625" customWidth="1"/>
    <col min="3864" max="3864" width="1" customWidth="1"/>
    <col min="3865" max="3865" width="4.7109375" customWidth="1"/>
    <col min="3866" max="3867" width="0" hidden="1" customWidth="1"/>
    <col min="3868" max="3868" width="27.7109375" customWidth="1"/>
    <col min="4097" max="4098" width="1.140625" customWidth="1"/>
    <col min="4099" max="4099" width="11.7109375" customWidth="1"/>
    <col min="4100" max="4100" width="0.7109375" customWidth="1"/>
    <col min="4101" max="4101" width="19" customWidth="1"/>
    <col min="4102" max="4102" width="0.5703125" customWidth="1"/>
    <col min="4103" max="4103" width="14.85546875" customWidth="1"/>
    <col min="4104" max="4104" width="0.42578125" customWidth="1"/>
    <col min="4105" max="4105" width="15.85546875" customWidth="1"/>
    <col min="4106" max="4106" width="0.5703125" customWidth="1"/>
    <col min="4107" max="4107" width="15.85546875" customWidth="1"/>
    <col min="4108" max="4108" width="1.28515625" customWidth="1"/>
    <col min="4109" max="4109" width="10.42578125" customWidth="1"/>
    <col min="4110" max="4110" width="0.42578125" customWidth="1"/>
    <col min="4111" max="4111" width="9.7109375" customWidth="1"/>
    <col min="4112" max="4112" width="0.42578125" customWidth="1"/>
    <col min="4113" max="4113" width="10.42578125" customWidth="1"/>
    <col min="4114" max="4114" width="0.28515625" customWidth="1"/>
    <col min="4115" max="4115" width="9" customWidth="1"/>
    <col min="4116" max="4116" width="0.42578125" customWidth="1"/>
    <col min="4118" max="4118" width="0.42578125" customWidth="1"/>
    <col min="4119" max="4119" width="11.28515625" customWidth="1"/>
    <col min="4120" max="4120" width="1" customWidth="1"/>
    <col min="4121" max="4121" width="4.7109375" customWidth="1"/>
    <col min="4122" max="4123" width="0" hidden="1" customWidth="1"/>
    <col min="4124" max="4124" width="27.7109375" customWidth="1"/>
    <col min="4353" max="4354" width="1.140625" customWidth="1"/>
    <col min="4355" max="4355" width="11.7109375" customWidth="1"/>
    <col min="4356" max="4356" width="0.7109375" customWidth="1"/>
    <col min="4357" max="4357" width="19" customWidth="1"/>
    <col min="4358" max="4358" width="0.5703125" customWidth="1"/>
    <col min="4359" max="4359" width="14.85546875" customWidth="1"/>
    <col min="4360" max="4360" width="0.42578125" customWidth="1"/>
    <col min="4361" max="4361" width="15.85546875" customWidth="1"/>
    <col min="4362" max="4362" width="0.5703125" customWidth="1"/>
    <col min="4363" max="4363" width="15.85546875" customWidth="1"/>
    <col min="4364" max="4364" width="1.28515625" customWidth="1"/>
    <col min="4365" max="4365" width="10.42578125" customWidth="1"/>
    <col min="4366" max="4366" width="0.42578125" customWidth="1"/>
    <col min="4367" max="4367" width="9.7109375" customWidth="1"/>
    <col min="4368" max="4368" width="0.42578125" customWidth="1"/>
    <col min="4369" max="4369" width="10.42578125" customWidth="1"/>
    <col min="4370" max="4370" width="0.28515625" customWidth="1"/>
    <col min="4371" max="4371" width="9" customWidth="1"/>
    <col min="4372" max="4372" width="0.42578125" customWidth="1"/>
    <col min="4374" max="4374" width="0.42578125" customWidth="1"/>
    <col min="4375" max="4375" width="11.28515625" customWidth="1"/>
    <col min="4376" max="4376" width="1" customWidth="1"/>
    <col min="4377" max="4377" width="4.7109375" customWidth="1"/>
    <col min="4378" max="4379" width="0" hidden="1" customWidth="1"/>
    <col min="4380" max="4380" width="27.7109375" customWidth="1"/>
    <col min="4609" max="4610" width="1.140625" customWidth="1"/>
    <col min="4611" max="4611" width="11.7109375" customWidth="1"/>
    <col min="4612" max="4612" width="0.7109375" customWidth="1"/>
    <col min="4613" max="4613" width="19" customWidth="1"/>
    <col min="4614" max="4614" width="0.5703125" customWidth="1"/>
    <col min="4615" max="4615" width="14.85546875" customWidth="1"/>
    <col min="4616" max="4616" width="0.42578125" customWidth="1"/>
    <col min="4617" max="4617" width="15.85546875" customWidth="1"/>
    <col min="4618" max="4618" width="0.5703125" customWidth="1"/>
    <col min="4619" max="4619" width="15.85546875" customWidth="1"/>
    <col min="4620" max="4620" width="1.28515625" customWidth="1"/>
    <col min="4621" max="4621" width="10.42578125" customWidth="1"/>
    <col min="4622" max="4622" width="0.42578125" customWidth="1"/>
    <col min="4623" max="4623" width="9.7109375" customWidth="1"/>
    <col min="4624" max="4624" width="0.42578125" customWidth="1"/>
    <col min="4625" max="4625" width="10.42578125" customWidth="1"/>
    <col min="4626" max="4626" width="0.28515625" customWidth="1"/>
    <col min="4627" max="4627" width="9" customWidth="1"/>
    <col min="4628" max="4628" width="0.42578125" customWidth="1"/>
    <col min="4630" max="4630" width="0.42578125" customWidth="1"/>
    <col min="4631" max="4631" width="11.28515625" customWidth="1"/>
    <col min="4632" max="4632" width="1" customWidth="1"/>
    <col min="4633" max="4633" width="4.7109375" customWidth="1"/>
    <col min="4634" max="4635" width="0" hidden="1" customWidth="1"/>
    <col min="4636" max="4636" width="27.7109375" customWidth="1"/>
    <col min="4865" max="4866" width="1.140625" customWidth="1"/>
    <col min="4867" max="4867" width="11.7109375" customWidth="1"/>
    <col min="4868" max="4868" width="0.7109375" customWidth="1"/>
    <col min="4869" max="4869" width="19" customWidth="1"/>
    <col min="4870" max="4870" width="0.5703125" customWidth="1"/>
    <col min="4871" max="4871" width="14.85546875" customWidth="1"/>
    <col min="4872" max="4872" width="0.42578125" customWidth="1"/>
    <col min="4873" max="4873" width="15.85546875" customWidth="1"/>
    <col min="4874" max="4874" width="0.5703125" customWidth="1"/>
    <col min="4875" max="4875" width="15.85546875" customWidth="1"/>
    <col min="4876" max="4876" width="1.28515625" customWidth="1"/>
    <col min="4877" max="4877" width="10.42578125" customWidth="1"/>
    <col min="4878" max="4878" width="0.42578125" customWidth="1"/>
    <col min="4879" max="4879" width="9.7109375" customWidth="1"/>
    <col min="4880" max="4880" width="0.42578125" customWidth="1"/>
    <col min="4881" max="4881" width="10.42578125" customWidth="1"/>
    <col min="4882" max="4882" width="0.28515625" customWidth="1"/>
    <col min="4883" max="4883" width="9" customWidth="1"/>
    <col min="4884" max="4884" width="0.42578125" customWidth="1"/>
    <col min="4886" max="4886" width="0.42578125" customWidth="1"/>
    <col min="4887" max="4887" width="11.28515625" customWidth="1"/>
    <col min="4888" max="4888" width="1" customWidth="1"/>
    <col min="4889" max="4889" width="4.7109375" customWidth="1"/>
    <col min="4890" max="4891" width="0" hidden="1" customWidth="1"/>
    <col min="4892" max="4892" width="27.7109375" customWidth="1"/>
    <col min="5121" max="5122" width="1.140625" customWidth="1"/>
    <col min="5123" max="5123" width="11.7109375" customWidth="1"/>
    <col min="5124" max="5124" width="0.7109375" customWidth="1"/>
    <col min="5125" max="5125" width="19" customWidth="1"/>
    <col min="5126" max="5126" width="0.5703125" customWidth="1"/>
    <col min="5127" max="5127" width="14.85546875" customWidth="1"/>
    <col min="5128" max="5128" width="0.42578125" customWidth="1"/>
    <col min="5129" max="5129" width="15.85546875" customWidth="1"/>
    <col min="5130" max="5130" width="0.5703125" customWidth="1"/>
    <col min="5131" max="5131" width="15.85546875" customWidth="1"/>
    <col min="5132" max="5132" width="1.28515625" customWidth="1"/>
    <col min="5133" max="5133" width="10.42578125" customWidth="1"/>
    <col min="5134" max="5134" width="0.42578125" customWidth="1"/>
    <col min="5135" max="5135" width="9.7109375" customWidth="1"/>
    <col min="5136" max="5136" width="0.42578125" customWidth="1"/>
    <col min="5137" max="5137" width="10.42578125" customWidth="1"/>
    <col min="5138" max="5138" width="0.28515625" customWidth="1"/>
    <col min="5139" max="5139" width="9" customWidth="1"/>
    <col min="5140" max="5140" width="0.42578125" customWidth="1"/>
    <col min="5142" max="5142" width="0.42578125" customWidth="1"/>
    <col min="5143" max="5143" width="11.28515625" customWidth="1"/>
    <col min="5144" max="5144" width="1" customWidth="1"/>
    <col min="5145" max="5145" width="4.7109375" customWidth="1"/>
    <col min="5146" max="5147" width="0" hidden="1" customWidth="1"/>
    <col min="5148" max="5148" width="27.7109375" customWidth="1"/>
    <col min="5377" max="5378" width="1.140625" customWidth="1"/>
    <col min="5379" max="5379" width="11.7109375" customWidth="1"/>
    <col min="5380" max="5380" width="0.7109375" customWidth="1"/>
    <col min="5381" max="5381" width="19" customWidth="1"/>
    <col min="5382" max="5382" width="0.5703125" customWidth="1"/>
    <col min="5383" max="5383" width="14.85546875" customWidth="1"/>
    <col min="5384" max="5384" width="0.42578125" customWidth="1"/>
    <col min="5385" max="5385" width="15.85546875" customWidth="1"/>
    <col min="5386" max="5386" width="0.5703125" customWidth="1"/>
    <col min="5387" max="5387" width="15.85546875" customWidth="1"/>
    <col min="5388" max="5388" width="1.28515625" customWidth="1"/>
    <col min="5389" max="5389" width="10.42578125" customWidth="1"/>
    <col min="5390" max="5390" width="0.42578125" customWidth="1"/>
    <col min="5391" max="5391" width="9.7109375" customWidth="1"/>
    <col min="5392" max="5392" width="0.42578125" customWidth="1"/>
    <col min="5393" max="5393" width="10.42578125" customWidth="1"/>
    <col min="5394" max="5394" width="0.28515625" customWidth="1"/>
    <col min="5395" max="5395" width="9" customWidth="1"/>
    <col min="5396" max="5396" width="0.42578125" customWidth="1"/>
    <col min="5398" max="5398" width="0.42578125" customWidth="1"/>
    <col min="5399" max="5399" width="11.28515625" customWidth="1"/>
    <col min="5400" max="5400" width="1" customWidth="1"/>
    <col min="5401" max="5401" width="4.7109375" customWidth="1"/>
    <col min="5402" max="5403" width="0" hidden="1" customWidth="1"/>
    <col min="5404" max="5404" width="27.7109375" customWidth="1"/>
    <col min="5633" max="5634" width="1.140625" customWidth="1"/>
    <col min="5635" max="5635" width="11.7109375" customWidth="1"/>
    <col min="5636" max="5636" width="0.7109375" customWidth="1"/>
    <col min="5637" max="5637" width="19" customWidth="1"/>
    <col min="5638" max="5638" width="0.5703125" customWidth="1"/>
    <col min="5639" max="5639" width="14.85546875" customWidth="1"/>
    <col min="5640" max="5640" width="0.42578125" customWidth="1"/>
    <col min="5641" max="5641" width="15.85546875" customWidth="1"/>
    <col min="5642" max="5642" width="0.5703125" customWidth="1"/>
    <col min="5643" max="5643" width="15.85546875" customWidth="1"/>
    <col min="5644" max="5644" width="1.28515625" customWidth="1"/>
    <col min="5645" max="5645" width="10.42578125" customWidth="1"/>
    <col min="5646" max="5646" width="0.42578125" customWidth="1"/>
    <col min="5647" max="5647" width="9.7109375" customWidth="1"/>
    <col min="5648" max="5648" width="0.42578125" customWidth="1"/>
    <col min="5649" max="5649" width="10.42578125" customWidth="1"/>
    <col min="5650" max="5650" width="0.28515625" customWidth="1"/>
    <col min="5651" max="5651" width="9" customWidth="1"/>
    <col min="5652" max="5652" width="0.42578125" customWidth="1"/>
    <col min="5654" max="5654" width="0.42578125" customWidth="1"/>
    <col min="5655" max="5655" width="11.28515625" customWidth="1"/>
    <col min="5656" max="5656" width="1" customWidth="1"/>
    <col min="5657" max="5657" width="4.7109375" customWidth="1"/>
    <col min="5658" max="5659" width="0" hidden="1" customWidth="1"/>
    <col min="5660" max="5660" width="27.7109375" customWidth="1"/>
    <col min="5889" max="5890" width="1.140625" customWidth="1"/>
    <col min="5891" max="5891" width="11.7109375" customWidth="1"/>
    <col min="5892" max="5892" width="0.7109375" customWidth="1"/>
    <col min="5893" max="5893" width="19" customWidth="1"/>
    <col min="5894" max="5894" width="0.5703125" customWidth="1"/>
    <col min="5895" max="5895" width="14.85546875" customWidth="1"/>
    <col min="5896" max="5896" width="0.42578125" customWidth="1"/>
    <col min="5897" max="5897" width="15.85546875" customWidth="1"/>
    <col min="5898" max="5898" width="0.5703125" customWidth="1"/>
    <col min="5899" max="5899" width="15.85546875" customWidth="1"/>
    <col min="5900" max="5900" width="1.28515625" customWidth="1"/>
    <col min="5901" max="5901" width="10.42578125" customWidth="1"/>
    <col min="5902" max="5902" width="0.42578125" customWidth="1"/>
    <col min="5903" max="5903" width="9.7109375" customWidth="1"/>
    <col min="5904" max="5904" width="0.42578125" customWidth="1"/>
    <col min="5905" max="5905" width="10.42578125" customWidth="1"/>
    <col min="5906" max="5906" width="0.28515625" customWidth="1"/>
    <col min="5907" max="5907" width="9" customWidth="1"/>
    <col min="5908" max="5908" width="0.42578125" customWidth="1"/>
    <col min="5910" max="5910" width="0.42578125" customWidth="1"/>
    <col min="5911" max="5911" width="11.28515625" customWidth="1"/>
    <col min="5912" max="5912" width="1" customWidth="1"/>
    <col min="5913" max="5913" width="4.7109375" customWidth="1"/>
    <col min="5914" max="5915" width="0" hidden="1" customWidth="1"/>
    <col min="5916" max="5916" width="27.7109375" customWidth="1"/>
    <col min="6145" max="6146" width="1.140625" customWidth="1"/>
    <col min="6147" max="6147" width="11.7109375" customWidth="1"/>
    <col min="6148" max="6148" width="0.7109375" customWidth="1"/>
    <col min="6149" max="6149" width="19" customWidth="1"/>
    <col min="6150" max="6150" width="0.5703125" customWidth="1"/>
    <col min="6151" max="6151" width="14.85546875" customWidth="1"/>
    <col min="6152" max="6152" width="0.42578125" customWidth="1"/>
    <col min="6153" max="6153" width="15.85546875" customWidth="1"/>
    <col min="6154" max="6154" width="0.5703125" customWidth="1"/>
    <col min="6155" max="6155" width="15.85546875" customWidth="1"/>
    <col min="6156" max="6156" width="1.28515625" customWidth="1"/>
    <col min="6157" max="6157" width="10.42578125" customWidth="1"/>
    <col min="6158" max="6158" width="0.42578125" customWidth="1"/>
    <col min="6159" max="6159" width="9.7109375" customWidth="1"/>
    <col min="6160" max="6160" width="0.42578125" customWidth="1"/>
    <col min="6161" max="6161" width="10.42578125" customWidth="1"/>
    <col min="6162" max="6162" width="0.28515625" customWidth="1"/>
    <col min="6163" max="6163" width="9" customWidth="1"/>
    <col min="6164" max="6164" width="0.42578125" customWidth="1"/>
    <col min="6166" max="6166" width="0.42578125" customWidth="1"/>
    <col min="6167" max="6167" width="11.28515625" customWidth="1"/>
    <col min="6168" max="6168" width="1" customWidth="1"/>
    <col min="6169" max="6169" width="4.7109375" customWidth="1"/>
    <col min="6170" max="6171" width="0" hidden="1" customWidth="1"/>
    <col min="6172" max="6172" width="27.7109375" customWidth="1"/>
    <col min="6401" max="6402" width="1.140625" customWidth="1"/>
    <col min="6403" max="6403" width="11.7109375" customWidth="1"/>
    <col min="6404" max="6404" width="0.7109375" customWidth="1"/>
    <col min="6405" max="6405" width="19" customWidth="1"/>
    <col min="6406" max="6406" width="0.5703125" customWidth="1"/>
    <col min="6407" max="6407" width="14.85546875" customWidth="1"/>
    <col min="6408" max="6408" width="0.42578125" customWidth="1"/>
    <col min="6409" max="6409" width="15.85546875" customWidth="1"/>
    <col min="6410" max="6410" width="0.5703125" customWidth="1"/>
    <col min="6411" max="6411" width="15.85546875" customWidth="1"/>
    <col min="6412" max="6412" width="1.28515625" customWidth="1"/>
    <col min="6413" max="6413" width="10.42578125" customWidth="1"/>
    <col min="6414" max="6414" width="0.42578125" customWidth="1"/>
    <col min="6415" max="6415" width="9.7109375" customWidth="1"/>
    <col min="6416" max="6416" width="0.42578125" customWidth="1"/>
    <col min="6417" max="6417" width="10.42578125" customWidth="1"/>
    <col min="6418" max="6418" width="0.28515625" customWidth="1"/>
    <col min="6419" max="6419" width="9" customWidth="1"/>
    <col min="6420" max="6420" width="0.42578125" customWidth="1"/>
    <col min="6422" max="6422" width="0.42578125" customWidth="1"/>
    <col min="6423" max="6423" width="11.28515625" customWidth="1"/>
    <col min="6424" max="6424" width="1" customWidth="1"/>
    <col min="6425" max="6425" width="4.7109375" customWidth="1"/>
    <col min="6426" max="6427" width="0" hidden="1" customWidth="1"/>
    <col min="6428" max="6428" width="27.7109375" customWidth="1"/>
    <col min="6657" max="6658" width="1.140625" customWidth="1"/>
    <col min="6659" max="6659" width="11.7109375" customWidth="1"/>
    <col min="6660" max="6660" width="0.7109375" customWidth="1"/>
    <col min="6661" max="6661" width="19" customWidth="1"/>
    <col min="6662" max="6662" width="0.5703125" customWidth="1"/>
    <col min="6663" max="6663" width="14.85546875" customWidth="1"/>
    <col min="6664" max="6664" width="0.42578125" customWidth="1"/>
    <col min="6665" max="6665" width="15.85546875" customWidth="1"/>
    <col min="6666" max="6666" width="0.5703125" customWidth="1"/>
    <col min="6667" max="6667" width="15.85546875" customWidth="1"/>
    <col min="6668" max="6668" width="1.28515625" customWidth="1"/>
    <col min="6669" max="6669" width="10.42578125" customWidth="1"/>
    <col min="6670" max="6670" width="0.42578125" customWidth="1"/>
    <col min="6671" max="6671" width="9.7109375" customWidth="1"/>
    <col min="6672" max="6672" width="0.42578125" customWidth="1"/>
    <col min="6673" max="6673" width="10.42578125" customWidth="1"/>
    <col min="6674" max="6674" width="0.28515625" customWidth="1"/>
    <col min="6675" max="6675" width="9" customWidth="1"/>
    <col min="6676" max="6676" width="0.42578125" customWidth="1"/>
    <col min="6678" max="6678" width="0.42578125" customWidth="1"/>
    <col min="6679" max="6679" width="11.28515625" customWidth="1"/>
    <col min="6680" max="6680" width="1" customWidth="1"/>
    <col min="6681" max="6681" width="4.7109375" customWidth="1"/>
    <col min="6682" max="6683" width="0" hidden="1" customWidth="1"/>
    <col min="6684" max="6684" width="27.7109375" customWidth="1"/>
    <col min="6913" max="6914" width="1.140625" customWidth="1"/>
    <col min="6915" max="6915" width="11.7109375" customWidth="1"/>
    <col min="6916" max="6916" width="0.7109375" customWidth="1"/>
    <col min="6917" max="6917" width="19" customWidth="1"/>
    <col min="6918" max="6918" width="0.5703125" customWidth="1"/>
    <col min="6919" max="6919" width="14.85546875" customWidth="1"/>
    <col min="6920" max="6920" width="0.42578125" customWidth="1"/>
    <col min="6921" max="6921" width="15.85546875" customWidth="1"/>
    <col min="6922" max="6922" width="0.5703125" customWidth="1"/>
    <col min="6923" max="6923" width="15.85546875" customWidth="1"/>
    <col min="6924" max="6924" width="1.28515625" customWidth="1"/>
    <col min="6925" max="6925" width="10.42578125" customWidth="1"/>
    <col min="6926" max="6926" width="0.42578125" customWidth="1"/>
    <col min="6927" max="6927" width="9.7109375" customWidth="1"/>
    <col min="6928" max="6928" width="0.42578125" customWidth="1"/>
    <col min="6929" max="6929" width="10.42578125" customWidth="1"/>
    <col min="6930" max="6930" width="0.28515625" customWidth="1"/>
    <col min="6931" max="6931" width="9" customWidth="1"/>
    <col min="6932" max="6932" width="0.42578125" customWidth="1"/>
    <col min="6934" max="6934" width="0.42578125" customWidth="1"/>
    <col min="6935" max="6935" width="11.28515625" customWidth="1"/>
    <col min="6936" max="6936" width="1" customWidth="1"/>
    <col min="6937" max="6937" width="4.7109375" customWidth="1"/>
    <col min="6938" max="6939" width="0" hidden="1" customWidth="1"/>
    <col min="6940" max="6940" width="27.7109375" customWidth="1"/>
    <col min="7169" max="7170" width="1.140625" customWidth="1"/>
    <col min="7171" max="7171" width="11.7109375" customWidth="1"/>
    <col min="7172" max="7172" width="0.7109375" customWidth="1"/>
    <col min="7173" max="7173" width="19" customWidth="1"/>
    <col min="7174" max="7174" width="0.5703125" customWidth="1"/>
    <col min="7175" max="7175" width="14.85546875" customWidth="1"/>
    <col min="7176" max="7176" width="0.42578125" customWidth="1"/>
    <col min="7177" max="7177" width="15.85546875" customWidth="1"/>
    <col min="7178" max="7178" width="0.5703125" customWidth="1"/>
    <col min="7179" max="7179" width="15.85546875" customWidth="1"/>
    <col min="7180" max="7180" width="1.28515625" customWidth="1"/>
    <col min="7181" max="7181" width="10.42578125" customWidth="1"/>
    <col min="7182" max="7182" width="0.42578125" customWidth="1"/>
    <col min="7183" max="7183" width="9.7109375" customWidth="1"/>
    <col min="7184" max="7184" width="0.42578125" customWidth="1"/>
    <col min="7185" max="7185" width="10.42578125" customWidth="1"/>
    <col min="7186" max="7186" width="0.28515625" customWidth="1"/>
    <col min="7187" max="7187" width="9" customWidth="1"/>
    <col min="7188" max="7188" width="0.42578125" customWidth="1"/>
    <col min="7190" max="7190" width="0.42578125" customWidth="1"/>
    <col min="7191" max="7191" width="11.28515625" customWidth="1"/>
    <col min="7192" max="7192" width="1" customWidth="1"/>
    <col min="7193" max="7193" width="4.7109375" customWidth="1"/>
    <col min="7194" max="7195" width="0" hidden="1" customWidth="1"/>
    <col min="7196" max="7196" width="27.7109375" customWidth="1"/>
    <col min="7425" max="7426" width="1.140625" customWidth="1"/>
    <col min="7427" max="7427" width="11.7109375" customWidth="1"/>
    <col min="7428" max="7428" width="0.7109375" customWidth="1"/>
    <col min="7429" max="7429" width="19" customWidth="1"/>
    <col min="7430" max="7430" width="0.5703125" customWidth="1"/>
    <col min="7431" max="7431" width="14.85546875" customWidth="1"/>
    <col min="7432" max="7432" width="0.42578125" customWidth="1"/>
    <col min="7433" max="7433" width="15.85546875" customWidth="1"/>
    <col min="7434" max="7434" width="0.5703125" customWidth="1"/>
    <col min="7435" max="7435" width="15.85546875" customWidth="1"/>
    <col min="7436" max="7436" width="1.28515625" customWidth="1"/>
    <col min="7437" max="7437" width="10.42578125" customWidth="1"/>
    <col min="7438" max="7438" width="0.42578125" customWidth="1"/>
    <col min="7439" max="7439" width="9.7109375" customWidth="1"/>
    <col min="7440" max="7440" width="0.42578125" customWidth="1"/>
    <col min="7441" max="7441" width="10.42578125" customWidth="1"/>
    <col min="7442" max="7442" width="0.28515625" customWidth="1"/>
    <col min="7443" max="7443" width="9" customWidth="1"/>
    <col min="7444" max="7444" width="0.42578125" customWidth="1"/>
    <col min="7446" max="7446" width="0.42578125" customWidth="1"/>
    <col min="7447" max="7447" width="11.28515625" customWidth="1"/>
    <col min="7448" max="7448" width="1" customWidth="1"/>
    <col min="7449" max="7449" width="4.7109375" customWidth="1"/>
    <col min="7450" max="7451" width="0" hidden="1" customWidth="1"/>
    <col min="7452" max="7452" width="27.7109375" customWidth="1"/>
    <col min="7681" max="7682" width="1.140625" customWidth="1"/>
    <col min="7683" max="7683" width="11.7109375" customWidth="1"/>
    <col min="7684" max="7684" width="0.7109375" customWidth="1"/>
    <col min="7685" max="7685" width="19" customWidth="1"/>
    <col min="7686" max="7686" width="0.5703125" customWidth="1"/>
    <col min="7687" max="7687" width="14.85546875" customWidth="1"/>
    <col min="7688" max="7688" width="0.42578125" customWidth="1"/>
    <col min="7689" max="7689" width="15.85546875" customWidth="1"/>
    <col min="7690" max="7690" width="0.5703125" customWidth="1"/>
    <col min="7691" max="7691" width="15.85546875" customWidth="1"/>
    <col min="7692" max="7692" width="1.28515625" customWidth="1"/>
    <col min="7693" max="7693" width="10.42578125" customWidth="1"/>
    <col min="7694" max="7694" width="0.42578125" customWidth="1"/>
    <col min="7695" max="7695" width="9.7109375" customWidth="1"/>
    <col min="7696" max="7696" width="0.42578125" customWidth="1"/>
    <col min="7697" max="7697" width="10.42578125" customWidth="1"/>
    <col min="7698" max="7698" width="0.28515625" customWidth="1"/>
    <col min="7699" max="7699" width="9" customWidth="1"/>
    <col min="7700" max="7700" width="0.42578125" customWidth="1"/>
    <col min="7702" max="7702" width="0.42578125" customWidth="1"/>
    <col min="7703" max="7703" width="11.28515625" customWidth="1"/>
    <col min="7704" max="7704" width="1" customWidth="1"/>
    <col min="7705" max="7705" width="4.7109375" customWidth="1"/>
    <col min="7706" max="7707" width="0" hidden="1" customWidth="1"/>
    <col min="7708" max="7708" width="27.7109375" customWidth="1"/>
    <col min="7937" max="7938" width="1.140625" customWidth="1"/>
    <col min="7939" max="7939" width="11.7109375" customWidth="1"/>
    <col min="7940" max="7940" width="0.7109375" customWidth="1"/>
    <col min="7941" max="7941" width="19" customWidth="1"/>
    <col min="7942" max="7942" width="0.5703125" customWidth="1"/>
    <col min="7943" max="7943" width="14.85546875" customWidth="1"/>
    <col min="7944" max="7944" width="0.42578125" customWidth="1"/>
    <col min="7945" max="7945" width="15.85546875" customWidth="1"/>
    <col min="7946" max="7946" width="0.5703125" customWidth="1"/>
    <col min="7947" max="7947" width="15.85546875" customWidth="1"/>
    <col min="7948" max="7948" width="1.28515625" customWidth="1"/>
    <col min="7949" max="7949" width="10.42578125" customWidth="1"/>
    <col min="7950" max="7950" width="0.42578125" customWidth="1"/>
    <col min="7951" max="7951" width="9.7109375" customWidth="1"/>
    <col min="7952" max="7952" width="0.42578125" customWidth="1"/>
    <col min="7953" max="7953" width="10.42578125" customWidth="1"/>
    <col min="7954" max="7954" width="0.28515625" customWidth="1"/>
    <col min="7955" max="7955" width="9" customWidth="1"/>
    <col min="7956" max="7956" width="0.42578125" customWidth="1"/>
    <col min="7958" max="7958" width="0.42578125" customWidth="1"/>
    <col min="7959" max="7959" width="11.28515625" customWidth="1"/>
    <col min="7960" max="7960" width="1" customWidth="1"/>
    <col min="7961" max="7961" width="4.7109375" customWidth="1"/>
    <col min="7962" max="7963" width="0" hidden="1" customWidth="1"/>
    <col min="7964" max="7964" width="27.7109375" customWidth="1"/>
    <col min="8193" max="8194" width="1.140625" customWidth="1"/>
    <col min="8195" max="8195" width="11.7109375" customWidth="1"/>
    <col min="8196" max="8196" width="0.7109375" customWidth="1"/>
    <col min="8197" max="8197" width="19" customWidth="1"/>
    <col min="8198" max="8198" width="0.5703125" customWidth="1"/>
    <col min="8199" max="8199" width="14.85546875" customWidth="1"/>
    <col min="8200" max="8200" width="0.42578125" customWidth="1"/>
    <col min="8201" max="8201" width="15.85546875" customWidth="1"/>
    <col min="8202" max="8202" width="0.5703125" customWidth="1"/>
    <col min="8203" max="8203" width="15.85546875" customWidth="1"/>
    <col min="8204" max="8204" width="1.28515625" customWidth="1"/>
    <col min="8205" max="8205" width="10.42578125" customWidth="1"/>
    <col min="8206" max="8206" width="0.42578125" customWidth="1"/>
    <col min="8207" max="8207" width="9.7109375" customWidth="1"/>
    <col min="8208" max="8208" width="0.42578125" customWidth="1"/>
    <col min="8209" max="8209" width="10.42578125" customWidth="1"/>
    <col min="8210" max="8210" width="0.28515625" customWidth="1"/>
    <col min="8211" max="8211" width="9" customWidth="1"/>
    <col min="8212" max="8212" width="0.42578125" customWidth="1"/>
    <col min="8214" max="8214" width="0.42578125" customWidth="1"/>
    <col min="8215" max="8215" width="11.28515625" customWidth="1"/>
    <col min="8216" max="8216" width="1" customWidth="1"/>
    <col min="8217" max="8217" width="4.7109375" customWidth="1"/>
    <col min="8218" max="8219" width="0" hidden="1" customWidth="1"/>
    <col min="8220" max="8220" width="27.7109375" customWidth="1"/>
    <col min="8449" max="8450" width="1.140625" customWidth="1"/>
    <col min="8451" max="8451" width="11.7109375" customWidth="1"/>
    <col min="8452" max="8452" width="0.7109375" customWidth="1"/>
    <col min="8453" max="8453" width="19" customWidth="1"/>
    <col min="8454" max="8454" width="0.5703125" customWidth="1"/>
    <col min="8455" max="8455" width="14.85546875" customWidth="1"/>
    <col min="8456" max="8456" width="0.42578125" customWidth="1"/>
    <col min="8457" max="8457" width="15.85546875" customWidth="1"/>
    <col min="8458" max="8458" width="0.5703125" customWidth="1"/>
    <col min="8459" max="8459" width="15.85546875" customWidth="1"/>
    <col min="8460" max="8460" width="1.28515625" customWidth="1"/>
    <col min="8461" max="8461" width="10.42578125" customWidth="1"/>
    <col min="8462" max="8462" width="0.42578125" customWidth="1"/>
    <col min="8463" max="8463" width="9.7109375" customWidth="1"/>
    <col min="8464" max="8464" width="0.42578125" customWidth="1"/>
    <col min="8465" max="8465" width="10.42578125" customWidth="1"/>
    <col min="8466" max="8466" width="0.28515625" customWidth="1"/>
    <col min="8467" max="8467" width="9" customWidth="1"/>
    <col min="8468" max="8468" width="0.42578125" customWidth="1"/>
    <col min="8470" max="8470" width="0.42578125" customWidth="1"/>
    <col min="8471" max="8471" width="11.28515625" customWidth="1"/>
    <col min="8472" max="8472" width="1" customWidth="1"/>
    <col min="8473" max="8473" width="4.7109375" customWidth="1"/>
    <col min="8474" max="8475" width="0" hidden="1" customWidth="1"/>
    <col min="8476" max="8476" width="27.7109375" customWidth="1"/>
    <col min="8705" max="8706" width="1.140625" customWidth="1"/>
    <col min="8707" max="8707" width="11.7109375" customWidth="1"/>
    <col min="8708" max="8708" width="0.7109375" customWidth="1"/>
    <col min="8709" max="8709" width="19" customWidth="1"/>
    <col min="8710" max="8710" width="0.5703125" customWidth="1"/>
    <col min="8711" max="8711" width="14.85546875" customWidth="1"/>
    <col min="8712" max="8712" width="0.42578125" customWidth="1"/>
    <col min="8713" max="8713" width="15.85546875" customWidth="1"/>
    <col min="8714" max="8714" width="0.5703125" customWidth="1"/>
    <col min="8715" max="8715" width="15.85546875" customWidth="1"/>
    <col min="8716" max="8716" width="1.28515625" customWidth="1"/>
    <col min="8717" max="8717" width="10.42578125" customWidth="1"/>
    <col min="8718" max="8718" width="0.42578125" customWidth="1"/>
    <col min="8719" max="8719" width="9.7109375" customWidth="1"/>
    <col min="8720" max="8720" width="0.42578125" customWidth="1"/>
    <col min="8721" max="8721" width="10.42578125" customWidth="1"/>
    <col min="8722" max="8722" width="0.28515625" customWidth="1"/>
    <col min="8723" max="8723" width="9" customWidth="1"/>
    <col min="8724" max="8724" width="0.42578125" customWidth="1"/>
    <col min="8726" max="8726" width="0.42578125" customWidth="1"/>
    <col min="8727" max="8727" width="11.28515625" customWidth="1"/>
    <col min="8728" max="8728" width="1" customWidth="1"/>
    <col min="8729" max="8729" width="4.7109375" customWidth="1"/>
    <col min="8730" max="8731" width="0" hidden="1" customWidth="1"/>
    <col min="8732" max="8732" width="27.7109375" customWidth="1"/>
    <col min="8961" max="8962" width="1.140625" customWidth="1"/>
    <col min="8963" max="8963" width="11.7109375" customWidth="1"/>
    <col min="8964" max="8964" width="0.7109375" customWidth="1"/>
    <col min="8965" max="8965" width="19" customWidth="1"/>
    <col min="8966" max="8966" width="0.5703125" customWidth="1"/>
    <col min="8967" max="8967" width="14.85546875" customWidth="1"/>
    <col min="8968" max="8968" width="0.42578125" customWidth="1"/>
    <col min="8969" max="8969" width="15.85546875" customWidth="1"/>
    <col min="8970" max="8970" width="0.5703125" customWidth="1"/>
    <col min="8971" max="8971" width="15.85546875" customWidth="1"/>
    <col min="8972" max="8972" width="1.28515625" customWidth="1"/>
    <col min="8973" max="8973" width="10.42578125" customWidth="1"/>
    <col min="8974" max="8974" width="0.42578125" customWidth="1"/>
    <col min="8975" max="8975" width="9.7109375" customWidth="1"/>
    <col min="8976" max="8976" width="0.42578125" customWidth="1"/>
    <col min="8977" max="8977" width="10.42578125" customWidth="1"/>
    <col min="8978" max="8978" width="0.28515625" customWidth="1"/>
    <col min="8979" max="8979" width="9" customWidth="1"/>
    <col min="8980" max="8980" width="0.42578125" customWidth="1"/>
    <col min="8982" max="8982" width="0.42578125" customWidth="1"/>
    <col min="8983" max="8983" width="11.28515625" customWidth="1"/>
    <col min="8984" max="8984" width="1" customWidth="1"/>
    <col min="8985" max="8985" width="4.7109375" customWidth="1"/>
    <col min="8986" max="8987" width="0" hidden="1" customWidth="1"/>
    <col min="8988" max="8988" width="27.7109375" customWidth="1"/>
    <col min="9217" max="9218" width="1.140625" customWidth="1"/>
    <col min="9219" max="9219" width="11.7109375" customWidth="1"/>
    <col min="9220" max="9220" width="0.7109375" customWidth="1"/>
    <col min="9221" max="9221" width="19" customWidth="1"/>
    <col min="9222" max="9222" width="0.5703125" customWidth="1"/>
    <col min="9223" max="9223" width="14.85546875" customWidth="1"/>
    <col min="9224" max="9224" width="0.42578125" customWidth="1"/>
    <col min="9225" max="9225" width="15.85546875" customWidth="1"/>
    <col min="9226" max="9226" width="0.5703125" customWidth="1"/>
    <col min="9227" max="9227" width="15.85546875" customWidth="1"/>
    <col min="9228" max="9228" width="1.28515625" customWidth="1"/>
    <col min="9229" max="9229" width="10.42578125" customWidth="1"/>
    <col min="9230" max="9230" width="0.42578125" customWidth="1"/>
    <col min="9231" max="9231" width="9.7109375" customWidth="1"/>
    <col min="9232" max="9232" width="0.42578125" customWidth="1"/>
    <col min="9233" max="9233" width="10.42578125" customWidth="1"/>
    <col min="9234" max="9234" width="0.28515625" customWidth="1"/>
    <col min="9235" max="9235" width="9" customWidth="1"/>
    <col min="9236" max="9236" width="0.42578125" customWidth="1"/>
    <col min="9238" max="9238" width="0.42578125" customWidth="1"/>
    <col min="9239" max="9239" width="11.28515625" customWidth="1"/>
    <col min="9240" max="9240" width="1" customWidth="1"/>
    <col min="9241" max="9241" width="4.7109375" customWidth="1"/>
    <col min="9242" max="9243" width="0" hidden="1" customWidth="1"/>
    <col min="9244" max="9244" width="27.7109375" customWidth="1"/>
    <col min="9473" max="9474" width="1.140625" customWidth="1"/>
    <col min="9475" max="9475" width="11.7109375" customWidth="1"/>
    <col min="9476" max="9476" width="0.7109375" customWidth="1"/>
    <col min="9477" max="9477" width="19" customWidth="1"/>
    <col min="9478" max="9478" width="0.5703125" customWidth="1"/>
    <col min="9479" max="9479" width="14.85546875" customWidth="1"/>
    <col min="9480" max="9480" width="0.42578125" customWidth="1"/>
    <col min="9481" max="9481" width="15.85546875" customWidth="1"/>
    <col min="9482" max="9482" width="0.5703125" customWidth="1"/>
    <col min="9483" max="9483" width="15.85546875" customWidth="1"/>
    <col min="9484" max="9484" width="1.28515625" customWidth="1"/>
    <col min="9485" max="9485" width="10.42578125" customWidth="1"/>
    <col min="9486" max="9486" width="0.42578125" customWidth="1"/>
    <col min="9487" max="9487" width="9.7109375" customWidth="1"/>
    <col min="9488" max="9488" width="0.42578125" customWidth="1"/>
    <col min="9489" max="9489" width="10.42578125" customWidth="1"/>
    <col min="9490" max="9490" width="0.28515625" customWidth="1"/>
    <col min="9491" max="9491" width="9" customWidth="1"/>
    <col min="9492" max="9492" width="0.42578125" customWidth="1"/>
    <col min="9494" max="9494" width="0.42578125" customWidth="1"/>
    <col min="9495" max="9495" width="11.28515625" customWidth="1"/>
    <col min="9496" max="9496" width="1" customWidth="1"/>
    <col min="9497" max="9497" width="4.7109375" customWidth="1"/>
    <col min="9498" max="9499" width="0" hidden="1" customWidth="1"/>
    <col min="9500" max="9500" width="27.7109375" customWidth="1"/>
    <col min="9729" max="9730" width="1.140625" customWidth="1"/>
    <col min="9731" max="9731" width="11.7109375" customWidth="1"/>
    <col min="9732" max="9732" width="0.7109375" customWidth="1"/>
    <col min="9733" max="9733" width="19" customWidth="1"/>
    <col min="9734" max="9734" width="0.5703125" customWidth="1"/>
    <col min="9735" max="9735" width="14.85546875" customWidth="1"/>
    <col min="9736" max="9736" width="0.42578125" customWidth="1"/>
    <col min="9737" max="9737" width="15.85546875" customWidth="1"/>
    <col min="9738" max="9738" width="0.5703125" customWidth="1"/>
    <col min="9739" max="9739" width="15.85546875" customWidth="1"/>
    <col min="9740" max="9740" width="1.28515625" customWidth="1"/>
    <col min="9741" max="9741" width="10.42578125" customWidth="1"/>
    <col min="9742" max="9742" width="0.42578125" customWidth="1"/>
    <col min="9743" max="9743" width="9.7109375" customWidth="1"/>
    <col min="9744" max="9744" width="0.42578125" customWidth="1"/>
    <col min="9745" max="9745" width="10.42578125" customWidth="1"/>
    <col min="9746" max="9746" width="0.28515625" customWidth="1"/>
    <col min="9747" max="9747" width="9" customWidth="1"/>
    <col min="9748" max="9748" width="0.42578125" customWidth="1"/>
    <col min="9750" max="9750" width="0.42578125" customWidth="1"/>
    <col min="9751" max="9751" width="11.28515625" customWidth="1"/>
    <col min="9752" max="9752" width="1" customWidth="1"/>
    <col min="9753" max="9753" width="4.7109375" customWidth="1"/>
    <col min="9754" max="9755" width="0" hidden="1" customWidth="1"/>
    <col min="9756" max="9756" width="27.7109375" customWidth="1"/>
    <col min="9985" max="9986" width="1.140625" customWidth="1"/>
    <col min="9987" max="9987" width="11.7109375" customWidth="1"/>
    <col min="9988" max="9988" width="0.7109375" customWidth="1"/>
    <col min="9989" max="9989" width="19" customWidth="1"/>
    <col min="9990" max="9990" width="0.5703125" customWidth="1"/>
    <col min="9991" max="9991" width="14.85546875" customWidth="1"/>
    <col min="9992" max="9992" width="0.42578125" customWidth="1"/>
    <col min="9993" max="9993" width="15.85546875" customWidth="1"/>
    <col min="9994" max="9994" width="0.5703125" customWidth="1"/>
    <col min="9995" max="9995" width="15.85546875" customWidth="1"/>
    <col min="9996" max="9996" width="1.28515625" customWidth="1"/>
    <col min="9997" max="9997" width="10.42578125" customWidth="1"/>
    <col min="9998" max="9998" width="0.42578125" customWidth="1"/>
    <col min="9999" max="9999" width="9.7109375" customWidth="1"/>
    <col min="10000" max="10000" width="0.42578125" customWidth="1"/>
    <col min="10001" max="10001" width="10.42578125" customWidth="1"/>
    <col min="10002" max="10002" width="0.28515625" customWidth="1"/>
    <col min="10003" max="10003" width="9" customWidth="1"/>
    <col min="10004" max="10004" width="0.42578125" customWidth="1"/>
    <col min="10006" max="10006" width="0.42578125" customWidth="1"/>
    <col min="10007" max="10007" width="11.28515625" customWidth="1"/>
    <col min="10008" max="10008" width="1" customWidth="1"/>
    <col min="10009" max="10009" width="4.7109375" customWidth="1"/>
    <col min="10010" max="10011" width="0" hidden="1" customWidth="1"/>
    <col min="10012" max="10012" width="27.7109375" customWidth="1"/>
    <col min="10241" max="10242" width="1.140625" customWidth="1"/>
    <col min="10243" max="10243" width="11.7109375" customWidth="1"/>
    <col min="10244" max="10244" width="0.7109375" customWidth="1"/>
    <col min="10245" max="10245" width="19" customWidth="1"/>
    <col min="10246" max="10246" width="0.5703125" customWidth="1"/>
    <col min="10247" max="10247" width="14.85546875" customWidth="1"/>
    <col min="10248" max="10248" width="0.42578125" customWidth="1"/>
    <col min="10249" max="10249" width="15.85546875" customWidth="1"/>
    <col min="10250" max="10250" width="0.5703125" customWidth="1"/>
    <col min="10251" max="10251" width="15.85546875" customWidth="1"/>
    <col min="10252" max="10252" width="1.28515625" customWidth="1"/>
    <col min="10253" max="10253" width="10.42578125" customWidth="1"/>
    <col min="10254" max="10254" width="0.42578125" customWidth="1"/>
    <col min="10255" max="10255" width="9.7109375" customWidth="1"/>
    <col min="10256" max="10256" width="0.42578125" customWidth="1"/>
    <col min="10257" max="10257" width="10.42578125" customWidth="1"/>
    <col min="10258" max="10258" width="0.28515625" customWidth="1"/>
    <col min="10259" max="10259" width="9" customWidth="1"/>
    <col min="10260" max="10260" width="0.42578125" customWidth="1"/>
    <col min="10262" max="10262" width="0.42578125" customWidth="1"/>
    <col min="10263" max="10263" width="11.28515625" customWidth="1"/>
    <col min="10264" max="10264" width="1" customWidth="1"/>
    <col min="10265" max="10265" width="4.7109375" customWidth="1"/>
    <col min="10266" max="10267" width="0" hidden="1" customWidth="1"/>
    <col min="10268" max="10268" width="27.7109375" customWidth="1"/>
    <col min="10497" max="10498" width="1.140625" customWidth="1"/>
    <col min="10499" max="10499" width="11.7109375" customWidth="1"/>
    <col min="10500" max="10500" width="0.7109375" customWidth="1"/>
    <col min="10501" max="10501" width="19" customWidth="1"/>
    <col min="10502" max="10502" width="0.5703125" customWidth="1"/>
    <col min="10503" max="10503" width="14.85546875" customWidth="1"/>
    <col min="10504" max="10504" width="0.42578125" customWidth="1"/>
    <col min="10505" max="10505" width="15.85546875" customWidth="1"/>
    <col min="10506" max="10506" width="0.5703125" customWidth="1"/>
    <col min="10507" max="10507" width="15.85546875" customWidth="1"/>
    <col min="10508" max="10508" width="1.28515625" customWidth="1"/>
    <col min="10509" max="10509" width="10.42578125" customWidth="1"/>
    <col min="10510" max="10510" width="0.42578125" customWidth="1"/>
    <col min="10511" max="10511" width="9.7109375" customWidth="1"/>
    <col min="10512" max="10512" width="0.42578125" customWidth="1"/>
    <col min="10513" max="10513" width="10.42578125" customWidth="1"/>
    <col min="10514" max="10514" width="0.28515625" customWidth="1"/>
    <col min="10515" max="10515" width="9" customWidth="1"/>
    <col min="10516" max="10516" width="0.42578125" customWidth="1"/>
    <col min="10518" max="10518" width="0.42578125" customWidth="1"/>
    <col min="10519" max="10519" width="11.28515625" customWidth="1"/>
    <col min="10520" max="10520" width="1" customWidth="1"/>
    <col min="10521" max="10521" width="4.7109375" customWidth="1"/>
    <col min="10522" max="10523" width="0" hidden="1" customWidth="1"/>
    <col min="10524" max="10524" width="27.7109375" customWidth="1"/>
    <col min="10753" max="10754" width="1.140625" customWidth="1"/>
    <col min="10755" max="10755" width="11.7109375" customWidth="1"/>
    <col min="10756" max="10756" width="0.7109375" customWidth="1"/>
    <col min="10757" max="10757" width="19" customWidth="1"/>
    <col min="10758" max="10758" width="0.5703125" customWidth="1"/>
    <col min="10759" max="10759" width="14.85546875" customWidth="1"/>
    <col min="10760" max="10760" width="0.42578125" customWidth="1"/>
    <col min="10761" max="10761" width="15.85546875" customWidth="1"/>
    <col min="10762" max="10762" width="0.5703125" customWidth="1"/>
    <col min="10763" max="10763" width="15.85546875" customWidth="1"/>
    <col min="10764" max="10764" width="1.28515625" customWidth="1"/>
    <col min="10765" max="10765" width="10.42578125" customWidth="1"/>
    <col min="10766" max="10766" width="0.42578125" customWidth="1"/>
    <col min="10767" max="10767" width="9.7109375" customWidth="1"/>
    <col min="10768" max="10768" width="0.42578125" customWidth="1"/>
    <col min="10769" max="10769" width="10.42578125" customWidth="1"/>
    <col min="10770" max="10770" width="0.28515625" customWidth="1"/>
    <col min="10771" max="10771" width="9" customWidth="1"/>
    <col min="10772" max="10772" width="0.42578125" customWidth="1"/>
    <col min="10774" max="10774" width="0.42578125" customWidth="1"/>
    <col min="10775" max="10775" width="11.28515625" customWidth="1"/>
    <col min="10776" max="10776" width="1" customWidth="1"/>
    <col min="10777" max="10777" width="4.7109375" customWidth="1"/>
    <col min="10778" max="10779" width="0" hidden="1" customWidth="1"/>
    <col min="10780" max="10780" width="27.7109375" customWidth="1"/>
    <col min="11009" max="11010" width="1.140625" customWidth="1"/>
    <col min="11011" max="11011" width="11.7109375" customWidth="1"/>
    <col min="11012" max="11012" width="0.7109375" customWidth="1"/>
    <col min="11013" max="11013" width="19" customWidth="1"/>
    <col min="11014" max="11014" width="0.5703125" customWidth="1"/>
    <col min="11015" max="11015" width="14.85546875" customWidth="1"/>
    <col min="11016" max="11016" width="0.42578125" customWidth="1"/>
    <col min="11017" max="11017" width="15.85546875" customWidth="1"/>
    <col min="11018" max="11018" width="0.5703125" customWidth="1"/>
    <col min="11019" max="11019" width="15.85546875" customWidth="1"/>
    <col min="11020" max="11020" width="1.28515625" customWidth="1"/>
    <col min="11021" max="11021" width="10.42578125" customWidth="1"/>
    <col min="11022" max="11022" width="0.42578125" customWidth="1"/>
    <col min="11023" max="11023" width="9.7109375" customWidth="1"/>
    <col min="11024" max="11024" width="0.42578125" customWidth="1"/>
    <col min="11025" max="11025" width="10.42578125" customWidth="1"/>
    <col min="11026" max="11026" width="0.28515625" customWidth="1"/>
    <col min="11027" max="11027" width="9" customWidth="1"/>
    <col min="11028" max="11028" width="0.42578125" customWidth="1"/>
    <col min="11030" max="11030" width="0.42578125" customWidth="1"/>
    <col min="11031" max="11031" width="11.28515625" customWidth="1"/>
    <col min="11032" max="11032" width="1" customWidth="1"/>
    <col min="11033" max="11033" width="4.7109375" customWidth="1"/>
    <col min="11034" max="11035" width="0" hidden="1" customWidth="1"/>
    <col min="11036" max="11036" width="27.7109375" customWidth="1"/>
    <col min="11265" max="11266" width="1.140625" customWidth="1"/>
    <col min="11267" max="11267" width="11.7109375" customWidth="1"/>
    <col min="11268" max="11268" width="0.7109375" customWidth="1"/>
    <col min="11269" max="11269" width="19" customWidth="1"/>
    <col min="11270" max="11270" width="0.5703125" customWidth="1"/>
    <col min="11271" max="11271" width="14.85546875" customWidth="1"/>
    <col min="11272" max="11272" width="0.42578125" customWidth="1"/>
    <col min="11273" max="11273" width="15.85546875" customWidth="1"/>
    <col min="11274" max="11274" width="0.5703125" customWidth="1"/>
    <col min="11275" max="11275" width="15.85546875" customWidth="1"/>
    <col min="11276" max="11276" width="1.28515625" customWidth="1"/>
    <col min="11277" max="11277" width="10.42578125" customWidth="1"/>
    <col min="11278" max="11278" width="0.42578125" customWidth="1"/>
    <col min="11279" max="11279" width="9.7109375" customWidth="1"/>
    <col min="11280" max="11280" width="0.42578125" customWidth="1"/>
    <col min="11281" max="11281" width="10.42578125" customWidth="1"/>
    <col min="11282" max="11282" width="0.28515625" customWidth="1"/>
    <col min="11283" max="11283" width="9" customWidth="1"/>
    <col min="11284" max="11284" width="0.42578125" customWidth="1"/>
    <col min="11286" max="11286" width="0.42578125" customWidth="1"/>
    <col min="11287" max="11287" width="11.28515625" customWidth="1"/>
    <col min="11288" max="11288" width="1" customWidth="1"/>
    <col min="11289" max="11289" width="4.7109375" customWidth="1"/>
    <col min="11290" max="11291" width="0" hidden="1" customWidth="1"/>
    <col min="11292" max="11292" width="27.7109375" customWidth="1"/>
    <col min="11521" max="11522" width="1.140625" customWidth="1"/>
    <col min="11523" max="11523" width="11.7109375" customWidth="1"/>
    <col min="11524" max="11524" width="0.7109375" customWidth="1"/>
    <col min="11525" max="11525" width="19" customWidth="1"/>
    <col min="11526" max="11526" width="0.5703125" customWidth="1"/>
    <col min="11527" max="11527" width="14.85546875" customWidth="1"/>
    <col min="11528" max="11528" width="0.42578125" customWidth="1"/>
    <col min="11529" max="11529" width="15.85546875" customWidth="1"/>
    <col min="11530" max="11530" width="0.5703125" customWidth="1"/>
    <col min="11531" max="11531" width="15.85546875" customWidth="1"/>
    <col min="11532" max="11532" width="1.28515625" customWidth="1"/>
    <col min="11533" max="11533" width="10.42578125" customWidth="1"/>
    <col min="11534" max="11534" width="0.42578125" customWidth="1"/>
    <col min="11535" max="11535" width="9.7109375" customWidth="1"/>
    <col min="11536" max="11536" width="0.42578125" customWidth="1"/>
    <col min="11537" max="11537" width="10.42578125" customWidth="1"/>
    <col min="11538" max="11538" width="0.28515625" customWidth="1"/>
    <col min="11539" max="11539" width="9" customWidth="1"/>
    <col min="11540" max="11540" width="0.42578125" customWidth="1"/>
    <col min="11542" max="11542" width="0.42578125" customWidth="1"/>
    <col min="11543" max="11543" width="11.28515625" customWidth="1"/>
    <col min="11544" max="11544" width="1" customWidth="1"/>
    <col min="11545" max="11545" width="4.7109375" customWidth="1"/>
    <col min="11546" max="11547" width="0" hidden="1" customWidth="1"/>
    <col min="11548" max="11548" width="27.7109375" customWidth="1"/>
    <col min="11777" max="11778" width="1.140625" customWidth="1"/>
    <col min="11779" max="11779" width="11.7109375" customWidth="1"/>
    <col min="11780" max="11780" width="0.7109375" customWidth="1"/>
    <col min="11781" max="11781" width="19" customWidth="1"/>
    <col min="11782" max="11782" width="0.5703125" customWidth="1"/>
    <col min="11783" max="11783" width="14.85546875" customWidth="1"/>
    <col min="11784" max="11784" width="0.42578125" customWidth="1"/>
    <col min="11785" max="11785" width="15.85546875" customWidth="1"/>
    <col min="11786" max="11786" width="0.5703125" customWidth="1"/>
    <col min="11787" max="11787" width="15.85546875" customWidth="1"/>
    <col min="11788" max="11788" width="1.28515625" customWidth="1"/>
    <col min="11789" max="11789" width="10.42578125" customWidth="1"/>
    <col min="11790" max="11790" width="0.42578125" customWidth="1"/>
    <col min="11791" max="11791" width="9.7109375" customWidth="1"/>
    <col min="11792" max="11792" width="0.42578125" customWidth="1"/>
    <col min="11793" max="11793" width="10.42578125" customWidth="1"/>
    <col min="11794" max="11794" width="0.28515625" customWidth="1"/>
    <col min="11795" max="11795" width="9" customWidth="1"/>
    <col min="11796" max="11796" width="0.42578125" customWidth="1"/>
    <col min="11798" max="11798" width="0.42578125" customWidth="1"/>
    <col min="11799" max="11799" width="11.28515625" customWidth="1"/>
    <col min="11800" max="11800" width="1" customWidth="1"/>
    <col min="11801" max="11801" width="4.7109375" customWidth="1"/>
    <col min="11802" max="11803" width="0" hidden="1" customWidth="1"/>
    <col min="11804" max="11804" width="27.7109375" customWidth="1"/>
    <col min="12033" max="12034" width="1.140625" customWidth="1"/>
    <col min="12035" max="12035" width="11.7109375" customWidth="1"/>
    <col min="12036" max="12036" width="0.7109375" customWidth="1"/>
    <col min="12037" max="12037" width="19" customWidth="1"/>
    <col min="12038" max="12038" width="0.5703125" customWidth="1"/>
    <col min="12039" max="12039" width="14.85546875" customWidth="1"/>
    <col min="12040" max="12040" width="0.42578125" customWidth="1"/>
    <col min="12041" max="12041" width="15.85546875" customWidth="1"/>
    <col min="12042" max="12042" width="0.5703125" customWidth="1"/>
    <col min="12043" max="12043" width="15.85546875" customWidth="1"/>
    <col min="12044" max="12044" width="1.28515625" customWidth="1"/>
    <col min="12045" max="12045" width="10.42578125" customWidth="1"/>
    <col min="12046" max="12046" width="0.42578125" customWidth="1"/>
    <col min="12047" max="12047" width="9.7109375" customWidth="1"/>
    <col min="12048" max="12048" width="0.42578125" customWidth="1"/>
    <col min="12049" max="12049" width="10.42578125" customWidth="1"/>
    <col min="12050" max="12050" width="0.28515625" customWidth="1"/>
    <col min="12051" max="12051" width="9" customWidth="1"/>
    <col min="12052" max="12052" width="0.42578125" customWidth="1"/>
    <col min="12054" max="12054" width="0.42578125" customWidth="1"/>
    <col min="12055" max="12055" width="11.28515625" customWidth="1"/>
    <col min="12056" max="12056" width="1" customWidth="1"/>
    <col min="12057" max="12057" width="4.7109375" customWidth="1"/>
    <col min="12058" max="12059" width="0" hidden="1" customWidth="1"/>
    <col min="12060" max="12060" width="27.7109375" customWidth="1"/>
    <col min="12289" max="12290" width="1.140625" customWidth="1"/>
    <col min="12291" max="12291" width="11.7109375" customWidth="1"/>
    <col min="12292" max="12292" width="0.7109375" customWidth="1"/>
    <col min="12293" max="12293" width="19" customWidth="1"/>
    <col min="12294" max="12294" width="0.5703125" customWidth="1"/>
    <col min="12295" max="12295" width="14.85546875" customWidth="1"/>
    <col min="12296" max="12296" width="0.42578125" customWidth="1"/>
    <col min="12297" max="12297" width="15.85546875" customWidth="1"/>
    <col min="12298" max="12298" width="0.5703125" customWidth="1"/>
    <col min="12299" max="12299" width="15.85546875" customWidth="1"/>
    <col min="12300" max="12300" width="1.28515625" customWidth="1"/>
    <col min="12301" max="12301" width="10.42578125" customWidth="1"/>
    <col min="12302" max="12302" width="0.42578125" customWidth="1"/>
    <col min="12303" max="12303" width="9.7109375" customWidth="1"/>
    <col min="12304" max="12304" width="0.42578125" customWidth="1"/>
    <col min="12305" max="12305" width="10.42578125" customWidth="1"/>
    <col min="12306" max="12306" width="0.28515625" customWidth="1"/>
    <col min="12307" max="12307" width="9" customWidth="1"/>
    <col min="12308" max="12308" width="0.42578125" customWidth="1"/>
    <col min="12310" max="12310" width="0.42578125" customWidth="1"/>
    <col min="12311" max="12311" width="11.28515625" customWidth="1"/>
    <col min="12312" max="12312" width="1" customWidth="1"/>
    <col min="12313" max="12313" width="4.7109375" customWidth="1"/>
    <col min="12314" max="12315" width="0" hidden="1" customWidth="1"/>
    <col min="12316" max="12316" width="27.7109375" customWidth="1"/>
    <col min="12545" max="12546" width="1.140625" customWidth="1"/>
    <col min="12547" max="12547" width="11.7109375" customWidth="1"/>
    <col min="12548" max="12548" width="0.7109375" customWidth="1"/>
    <col min="12549" max="12549" width="19" customWidth="1"/>
    <col min="12550" max="12550" width="0.5703125" customWidth="1"/>
    <col min="12551" max="12551" width="14.85546875" customWidth="1"/>
    <col min="12552" max="12552" width="0.42578125" customWidth="1"/>
    <col min="12553" max="12553" width="15.85546875" customWidth="1"/>
    <col min="12554" max="12554" width="0.5703125" customWidth="1"/>
    <col min="12555" max="12555" width="15.85546875" customWidth="1"/>
    <col min="12556" max="12556" width="1.28515625" customWidth="1"/>
    <col min="12557" max="12557" width="10.42578125" customWidth="1"/>
    <col min="12558" max="12558" width="0.42578125" customWidth="1"/>
    <col min="12559" max="12559" width="9.7109375" customWidth="1"/>
    <col min="12560" max="12560" width="0.42578125" customWidth="1"/>
    <col min="12561" max="12561" width="10.42578125" customWidth="1"/>
    <col min="12562" max="12562" width="0.28515625" customWidth="1"/>
    <col min="12563" max="12563" width="9" customWidth="1"/>
    <col min="12564" max="12564" width="0.42578125" customWidth="1"/>
    <col min="12566" max="12566" width="0.42578125" customWidth="1"/>
    <col min="12567" max="12567" width="11.28515625" customWidth="1"/>
    <col min="12568" max="12568" width="1" customWidth="1"/>
    <col min="12569" max="12569" width="4.7109375" customWidth="1"/>
    <col min="12570" max="12571" width="0" hidden="1" customWidth="1"/>
    <col min="12572" max="12572" width="27.7109375" customWidth="1"/>
    <col min="12801" max="12802" width="1.140625" customWidth="1"/>
    <col min="12803" max="12803" width="11.7109375" customWidth="1"/>
    <col min="12804" max="12804" width="0.7109375" customWidth="1"/>
    <col min="12805" max="12805" width="19" customWidth="1"/>
    <col min="12806" max="12806" width="0.5703125" customWidth="1"/>
    <col min="12807" max="12807" width="14.85546875" customWidth="1"/>
    <col min="12808" max="12808" width="0.42578125" customWidth="1"/>
    <col min="12809" max="12809" width="15.85546875" customWidth="1"/>
    <col min="12810" max="12810" width="0.5703125" customWidth="1"/>
    <col min="12811" max="12811" width="15.85546875" customWidth="1"/>
    <col min="12812" max="12812" width="1.28515625" customWidth="1"/>
    <col min="12813" max="12813" width="10.42578125" customWidth="1"/>
    <col min="12814" max="12814" width="0.42578125" customWidth="1"/>
    <col min="12815" max="12815" width="9.7109375" customWidth="1"/>
    <col min="12816" max="12816" width="0.42578125" customWidth="1"/>
    <col min="12817" max="12817" width="10.42578125" customWidth="1"/>
    <col min="12818" max="12818" width="0.28515625" customWidth="1"/>
    <col min="12819" max="12819" width="9" customWidth="1"/>
    <col min="12820" max="12820" width="0.42578125" customWidth="1"/>
    <col min="12822" max="12822" width="0.42578125" customWidth="1"/>
    <col min="12823" max="12823" width="11.28515625" customWidth="1"/>
    <col min="12824" max="12824" width="1" customWidth="1"/>
    <col min="12825" max="12825" width="4.7109375" customWidth="1"/>
    <col min="12826" max="12827" width="0" hidden="1" customWidth="1"/>
    <col min="12828" max="12828" width="27.7109375" customWidth="1"/>
    <col min="13057" max="13058" width="1.140625" customWidth="1"/>
    <col min="13059" max="13059" width="11.7109375" customWidth="1"/>
    <col min="13060" max="13060" width="0.7109375" customWidth="1"/>
    <col min="13061" max="13061" width="19" customWidth="1"/>
    <col min="13062" max="13062" width="0.5703125" customWidth="1"/>
    <col min="13063" max="13063" width="14.85546875" customWidth="1"/>
    <col min="13064" max="13064" width="0.42578125" customWidth="1"/>
    <col min="13065" max="13065" width="15.85546875" customWidth="1"/>
    <col min="13066" max="13066" width="0.5703125" customWidth="1"/>
    <col min="13067" max="13067" width="15.85546875" customWidth="1"/>
    <col min="13068" max="13068" width="1.28515625" customWidth="1"/>
    <col min="13069" max="13069" width="10.42578125" customWidth="1"/>
    <col min="13070" max="13070" width="0.42578125" customWidth="1"/>
    <col min="13071" max="13071" width="9.7109375" customWidth="1"/>
    <col min="13072" max="13072" width="0.42578125" customWidth="1"/>
    <col min="13073" max="13073" width="10.42578125" customWidth="1"/>
    <col min="13074" max="13074" width="0.28515625" customWidth="1"/>
    <col min="13075" max="13075" width="9" customWidth="1"/>
    <col min="13076" max="13076" width="0.42578125" customWidth="1"/>
    <col min="13078" max="13078" width="0.42578125" customWidth="1"/>
    <col min="13079" max="13079" width="11.28515625" customWidth="1"/>
    <col min="13080" max="13080" width="1" customWidth="1"/>
    <col min="13081" max="13081" width="4.7109375" customWidth="1"/>
    <col min="13082" max="13083" width="0" hidden="1" customWidth="1"/>
    <col min="13084" max="13084" width="27.7109375" customWidth="1"/>
    <col min="13313" max="13314" width="1.140625" customWidth="1"/>
    <col min="13315" max="13315" width="11.7109375" customWidth="1"/>
    <col min="13316" max="13316" width="0.7109375" customWidth="1"/>
    <col min="13317" max="13317" width="19" customWidth="1"/>
    <col min="13318" max="13318" width="0.5703125" customWidth="1"/>
    <col min="13319" max="13319" width="14.85546875" customWidth="1"/>
    <col min="13320" max="13320" width="0.42578125" customWidth="1"/>
    <col min="13321" max="13321" width="15.85546875" customWidth="1"/>
    <col min="13322" max="13322" width="0.5703125" customWidth="1"/>
    <col min="13323" max="13323" width="15.85546875" customWidth="1"/>
    <col min="13324" max="13324" width="1.28515625" customWidth="1"/>
    <col min="13325" max="13325" width="10.42578125" customWidth="1"/>
    <col min="13326" max="13326" width="0.42578125" customWidth="1"/>
    <col min="13327" max="13327" width="9.7109375" customWidth="1"/>
    <col min="13328" max="13328" width="0.42578125" customWidth="1"/>
    <col min="13329" max="13329" width="10.42578125" customWidth="1"/>
    <col min="13330" max="13330" width="0.28515625" customWidth="1"/>
    <col min="13331" max="13331" width="9" customWidth="1"/>
    <col min="13332" max="13332" width="0.42578125" customWidth="1"/>
    <col min="13334" max="13334" width="0.42578125" customWidth="1"/>
    <col min="13335" max="13335" width="11.28515625" customWidth="1"/>
    <col min="13336" max="13336" width="1" customWidth="1"/>
    <col min="13337" max="13337" width="4.7109375" customWidth="1"/>
    <col min="13338" max="13339" width="0" hidden="1" customWidth="1"/>
    <col min="13340" max="13340" width="27.7109375" customWidth="1"/>
    <col min="13569" max="13570" width="1.140625" customWidth="1"/>
    <col min="13571" max="13571" width="11.7109375" customWidth="1"/>
    <col min="13572" max="13572" width="0.7109375" customWidth="1"/>
    <col min="13573" max="13573" width="19" customWidth="1"/>
    <col min="13574" max="13574" width="0.5703125" customWidth="1"/>
    <col min="13575" max="13575" width="14.85546875" customWidth="1"/>
    <col min="13576" max="13576" width="0.42578125" customWidth="1"/>
    <col min="13577" max="13577" width="15.85546875" customWidth="1"/>
    <col min="13578" max="13578" width="0.5703125" customWidth="1"/>
    <col min="13579" max="13579" width="15.85546875" customWidth="1"/>
    <col min="13580" max="13580" width="1.28515625" customWidth="1"/>
    <col min="13581" max="13581" width="10.42578125" customWidth="1"/>
    <col min="13582" max="13582" width="0.42578125" customWidth="1"/>
    <col min="13583" max="13583" width="9.7109375" customWidth="1"/>
    <col min="13584" max="13584" width="0.42578125" customWidth="1"/>
    <col min="13585" max="13585" width="10.42578125" customWidth="1"/>
    <col min="13586" max="13586" width="0.28515625" customWidth="1"/>
    <col min="13587" max="13587" width="9" customWidth="1"/>
    <col min="13588" max="13588" width="0.42578125" customWidth="1"/>
    <col min="13590" max="13590" width="0.42578125" customWidth="1"/>
    <col min="13591" max="13591" width="11.28515625" customWidth="1"/>
    <col min="13592" max="13592" width="1" customWidth="1"/>
    <col min="13593" max="13593" width="4.7109375" customWidth="1"/>
    <col min="13594" max="13595" width="0" hidden="1" customWidth="1"/>
    <col min="13596" max="13596" width="27.7109375" customWidth="1"/>
    <col min="13825" max="13826" width="1.140625" customWidth="1"/>
    <col min="13827" max="13827" width="11.7109375" customWidth="1"/>
    <col min="13828" max="13828" width="0.7109375" customWidth="1"/>
    <col min="13829" max="13829" width="19" customWidth="1"/>
    <col min="13830" max="13830" width="0.5703125" customWidth="1"/>
    <col min="13831" max="13831" width="14.85546875" customWidth="1"/>
    <col min="13832" max="13832" width="0.42578125" customWidth="1"/>
    <col min="13833" max="13833" width="15.85546875" customWidth="1"/>
    <col min="13834" max="13834" width="0.5703125" customWidth="1"/>
    <col min="13835" max="13835" width="15.85546875" customWidth="1"/>
    <col min="13836" max="13836" width="1.28515625" customWidth="1"/>
    <col min="13837" max="13837" width="10.42578125" customWidth="1"/>
    <col min="13838" max="13838" width="0.42578125" customWidth="1"/>
    <col min="13839" max="13839" width="9.7109375" customWidth="1"/>
    <col min="13840" max="13840" width="0.42578125" customWidth="1"/>
    <col min="13841" max="13841" width="10.42578125" customWidth="1"/>
    <col min="13842" max="13842" width="0.28515625" customWidth="1"/>
    <col min="13843" max="13843" width="9" customWidth="1"/>
    <col min="13844" max="13844" width="0.42578125" customWidth="1"/>
    <col min="13846" max="13846" width="0.42578125" customWidth="1"/>
    <col min="13847" max="13847" width="11.28515625" customWidth="1"/>
    <col min="13848" max="13848" width="1" customWidth="1"/>
    <col min="13849" max="13849" width="4.7109375" customWidth="1"/>
    <col min="13850" max="13851" width="0" hidden="1" customWidth="1"/>
    <col min="13852" max="13852" width="27.7109375" customWidth="1"/>
    <col min="14081" max="14082" width="1.140625" customWidth="1"/>
    <col min="14083" max="14083" width="11.7109375" customWidth="1"/>
    <col min="14084" max="14084" width="0.7109375" customWidth="1"/>
    <col min="14085" max="14085" width="19" customWidth="1"/>
    <col min="14086" max="14086" width="0.5703125" customWidth="1"/>
    <col min="14087" max="14087" width="14.85546875" customWidth="1"/>
    <col min="14088" max="14088" width="0.42578125" customWidth="1"/>
    <col min="14089" max="14089" width="15.85546875" customWidth="1"/>
    <col min="14090" max="14090" width="0.5703125" customWidth="1"/>
    <col min="14091" max="14091" width="15.85546875" customWidth="1"/>
    <col min="14092" max="14092" width="1.28515625" customWidth="1"/>
    <col min="14093" max="14093" width="10.42578125" customWidth="1"/>
    <col min="14094" max="14094" width="0.42578125" customWidth="1"/>
    <col min="14095" max="14095" width="9.7109375" customWidth="1"/>
    <col min="14096" max="14096" width="0.42578125" customWidth="1"/>
    <col min="14097" max="14097" width="10.42578125" customWidth="1"/>
    <col min="14098" max="14098" width="0.28515625" customWidth="1"/>
    <col min="14099" max="14099" width="9" customWidth="1"/>
    <col min="14100" max="14100" width="0.42578125" customWidth="1"/>
    <col min="14102" max="14102" width="0.42578125" customWidth="1"/>
    <col min="14103" max="14103" width="11.28515625" customWidth="1"/>
    <col min="14104" max="14104" width="1" customWidth="1"/>
    <col min="14105" max="14105" width="4.7109375" customWidth="1"/>
    <col min="14106" max="14107" width="0" hidden="1" customWidth="1"/>
    <col min="14108" max="14108" width="27.7109375" customWidth="1"/>
    <col min="14337" max="14338" width="1.140625" customWidth="1"/>
    <col min="14339" max="14339" width="11.7109375" customWidth="1"/>
    <col min="14340" max="14340" width="0.7109375" customWidth="1"/>
    <col min="14341" max="14341" width="19" customWidth="1"/>
    <col min="14342" max="14342" width="0.5703125" customWidth="1"/>
    <col min="14343" max="14343" width="14.85546875" customWidth="1"/>
    <col min="14344" max="14344" width="0.42578125" customWidth="1"/>
    <col min="14345" max="14345" width="15.85546875" customWidth="1"/>
    <col min="14346" max="14346" width="0.5703125" customWidth="1"/>
    <col min="14347" max="14347" width="15.85546875" customWidth="1"/>
    <col min="14348" max="14348" width="1.28515625" customWidth="1"/>
    <col min="14349" max="14349" width="10.42578125" customWidth="1"/>
    <col min="14350" max="14350" width="0.42578125" customWidth="1"/>
    <col min="14351" max="14351" width="9.7109375" customWidth="1"/>
    <col min="14352" max="14352" width="0.42578125" customWidth="1"/>
    <col min="14353" max="14353" width="10.42578125" customWidth="1"/>
    <col min="14354" max="14354" width="0.28515625" customWidth="1"/>
    <col min="14355" max="14355" width="9" customWidth="1"/>
    <col min="14356" max="14356" width="0.42578125" customWidth="1"/>
    <col min="14358" max="14358" width="0.42578125" customWidth="1"/>
    <col min="14359" max="14359" width="11.28515625" customWidth="1"/>
    <col min="14360" max="14360" width="1" customWidth="1"/>
    <col min="14361" max="14361" width="4.7109375" customWidth="1"/>
    <col min="14362" max="14363" width="0" hidden="1" customWidth="1"/>
    <col min="14364" max="14364" width="27.7109375" customWidth="1"/>
    <col min="14593" max="14594" width="1.140625" customWidth="1"/>
    <col min="14595" max="14595" width="11.7109375" customWidth="1"/>
    <col min="14596" max="14596" width="0.7109375" customWidth="1"/>
    <col min="14597" max="14597" width="19" customWidth="1"/>
    <col min="14598" max="14598" width="0.5703125" customWidth="1"/>
    <col min="14599" max="14599" width="14.85546875" customWidth="1"/>
    <col min="14600" max="14600" width="0.42578125" customWidth="1"/>
    <col min="14601" max="14601" width="15.85546875" customWidth="1"/>
    <col min="14602" max="14602" width="0.5703125" customWidth="1"/>
    <col min="14603" max="14603" width="15.85546875" customWidth="1"/>
    <col min="14604" max="14604" width="1.28515625" customWidth="1"/>
    <col min="14605" max="14605" width="10.42578125" customWidth="1"/>
    <col min="14606" max="14606" width="0.42578125" customWidth="1"/>
    <col min="14607" max="14607" width="9.7109375" customWidth="1"/>
    <col min="14608" max="14608" width="0.42578125" customWidth="1"/>
    <col min="14609" max="14609" width="10.42578125" customWidth="1"/>
    <col min="14610" max="14610" width="0.28515625" customWidth="1"/>
    <col min="14611" max="14611" width="9" customWidth="1"/>
    <col min="14612" max="14612" width="0.42578125" customWidth="1"/>
    <col min="14614" max="14614" width="0.42578125" customWidth="1"/>
    <col min="14615" max="14615" width="11.28515625" customWidth="1"/>
    <col min="14616" max="14616" width="1" customWidth="1"/>
    <col min="14617" max="14617" width="4.7109375" customWidth="1"/>
    <col min="14618" max="14619" width="0" hidden="1" customWidth="1"/>
    <col min="14620" max="14620" width="27.7109375" customWidth="1"/>
    <col min="14849" max="14850" width="1.140625" customWidth="1"/>
    <col min="14851" max="14851" width="11.7109375" customWidth="1"/>
    <col min="14852" max="14852" width="0.7109375" customWidth="1"/>
    <col min="14853" max="14853" width="19" customWidth="1"/>
    <col min="14854" max="14854" width="0.5703125" customWidth="1"/>
    <col min="14855" max="14855" width="14.85546875" customWidth="1"/>
    <col min="14856" max="14856" width="0.42578125" customWidth="1"/>
    <col min="14857" max="14857" width="15.85546875" customWidth="1"/>
    <col min="14858" max="14858" width="0.5703125" customWidth="1"/>
    <col min="14859" max="14859" width="15.85546875" customWidth="1"/>
    <col min="14860" max="14860" width="1.28515625" customWidth="1"/>
    <col min="14861" max="14861" width="10.42578125" customWidth="1"/>
    <col min="14862" max="14862" width="0.42578125" customWidth="1"/>
    <col min="14863" max="14863" width="9.7109375" customWidth="1"/>
    <col min="14864" max="14864" width="0.42578125" customWidth="1"/>
    <col min="14865" max="14865" width="10.42578125" customWidth="1"/>
    <col min="14866" max="14866" width="0.28515625" customWidth="1"/>
    <col min="14867" max="14867" width="9" customWidth="1"/>
    <col min="14868" max="14868" width="0.42578125" customWidth="1"/>
    <col min="14870" max="14870" width="0.42578125" customWidth="1"/>
    <col min="14871" max="14871" width="11.28515625" customWidth="1"/>
    <col min="14872" max="14872" width="1" customWidth="1"/>
    <col min="14873" max="14873" width="4.7109375" customWidth="1"/>
    <col min="14874" max="14875" width="0" hidden="1" customWidth="1"/>
    <col min="14876" max="14876" width="27.7109375" customWidth="1"/>
    <col min="15105" max="15106" width="1.140625" customWidth="1"/>
    <col min="15107" max="15107" width="11.7109375" customWidth="1"/>
    <col min="15108" max="15108" width="0.7109375" customWidth="1"/>
    <col min="15109" max="15109" width="19" customWidth="1"/>
    <col min="15110" max="15110" width="0.5703125" customWidth="1"/>
    <col min="15111" max="15111" width="14.85546875" customWidth="1"/>
    <col min="15112" max="15112" width="0.42578125" customWidth="1"/>
    <col min="15113" max="15113" width="15.85546875" customWidth="1"/>
    <col min="15114" max="15114" width="0.5703125" customWidth="1"/>
    <col min="15115" max="15115" width="15.85546875" customWidth="1"/>
    <col min="15116" max="15116" width="1.28515625" customWidth="1"/>
    <col min="15117" max="15117" width="10.42578125" customWidth="1"/>
    <col min="15118" max="15118" width="0.42578125" customWidth="1"/>
    <col min="15119" max="15119" width="9.7109375" customWidth="1"/>
    <col min="15120" max="15120" width="0.42578125" customWidth="1"/>
    <col min="15121" max="15121" width="10.42578125" customWidth="1"/>
    <col min="15122" max="15122" width="0.28515625" customWidth="1"/>
    <col min="15123" max="15123" width="9" customWidth="1"/>
    <col min="15124" max="15124" width="0.42578125" customWidth="1"/>
    <col min="15126" max="15126" width="0.42578125" customWidth="1"/>
    <col min="15127" max="15127" width="11.28515625" customWidth="1"/>
    <col min="15128" max="15128" width="1" customWidth="1"/>
    <col min="15129" max="15129" width="4.7109375" customWidth="1"/>
    <col min="15130" max="15131" width="0" hidden="1" customWidth="1"/>
    <col min="15132" max="15132" width="27.7109375" customWidth="1"/>
    <col min="15361" max="15362" width="1.140625" customWidth="1"/>
    <col min="15363" max="15363" width="11.7109375" customWidth="1"/>
    <col min="15364" max="15364" width="0.7109375" customWidth="1"/>
    <col min="15365" max="15365" width="19" customWidth="1"/>
    <col min="15366" max="15366" width="0.5703125" customWidth="1"/>
    <col min="15367" max="15367" width="14.85546875" customWidth="1"/>
    <col min="15368" max="15368" width="0.42578125" customWidth="1"/>
    <col min="15369" max="15369" width="15.85546875" customWidth="1"/>
    <col min="15370" max="15370" width="0.5703125" customWidth="1"/>
    <col min="15371" max="15371" width="15.85546875" customWidth="1"/>
    <col min="15372" max="15372" width="1.28515625" customWidth="1"/>
    <col min="15373" max="15373" width="10.42578125" customWidth="1"/>
    <col min="15374" max="15374" width="0.42578125" customWidth="1"/>
    <col min="15375" max="15375" width="9.7109375" customWidth="1"/>
    <col min="15376" max="15376" width="0.42578125" customWidth="1"/>
    <col min="15377" max="15377" width="10.42578125" customWidth="1"/>
    <col min="15378" max="15378" width="0.28515625" customWidth="1"/>
    <col min="15379" max="15379" width="9" customWidth="1"/>
    <col min="15380" max="15380" width="0.42578125" customWidth="1"/>
    <col min="15382" max="15382" width="0.42578125" customWidth="1"/>
    <col min="15383" max="15383" width="11.28515625" customWidth="1"/>
    <col min="15384" max="15384" width="1" customWidth="1"/>
    <col min="15385" max="15385" width="4.7109375" customWidth="1"/>
    <col min="15386" max="15387" width="0" hidden="1" customWidth="1"/>
    <col min="15388" max="15388" width="27.7109375" customWidth="1"/>
    <col min="15617" max="15618" width="1.140625" customWidth="1"/>
    <col min="15619" max="15619" width="11.7109375" customWidth="1"/>
    <col min="15620" max="15620" width="0.7109375" customWidth="1"/>
    <col min="15621" max="15621" width="19" customWidth="1"/>
    <col min="15622" max="15622" width="0.5703125" customWidth="1"/>
    <col min="15623" max="15623" width="14.85546875" customWidth="1"/>
    <col min="15624" max="15624" width="0.42578125" customWidth="1"/>
    <col min="15625" max="15625" width="15.85546875" customWidth="1"/>
    <col min="15626" max="15626" width="0.5703125" customWidth="1"/>
    <col min="15627" max="15627" width="15.85546875" customWidth="1"/>
    <col min="15628" max="15628" width="1.28515625" customWidth="1"/>
    <col min="15629" max="15629" width="10.42578125" customWidth="1"/>
    <col min="15630" max="15630" width="0.42578125" customWidth="1"/>
    <col min="15631" max="15631" width="9.7109375" customWidth="1"/>
    <col min="15632" max="15632" width="0.42578125" customWidth="1"/>
    <col min="15633" max="15633" width="10.42578125" customWidth="1"/>
    <col min="15634" max="15634" width="0.28515625" customWidth="1"/>
    <col min="15635" max="15635" width="9" customWidth="1"/>
    <col min="15636" max="15636" width="0.42578125" customWidth="1"/>
    <col min="15638" max="15638" width="0.42578125" customWidth="1"/>
    <col min="15639" max="15639" width="11.28515625" customWidth="1"/>
    <col min="15640" max="15640" width="1" customWidth="1"/>
    <col min="15641" max="15641" width="4.7109375" customWidth="1"/>
    <col min="15642" max="15643" width="0" hidden="1" customWidth="1"/>
    <col min="15644" max="15644" width="27.7109375" customWidth="1"/>
    <col min="15873" max="15874" width="1.140625" customWidth="1"/>
    <col min="15875" max="15875" width="11.7109375" customWidth="1"/>
    <col min="15876" max="15876" width="0.7109375" customWidth="1"/>
    <col min="15877" max="15877" width="19" customWidth="1"/>
    <col min="15878" max="15878" width="0.5703125" customWidth="1"/>
    <col min="15879" max="15879" width="14.85546875" customWidth="1"/>
    <col min="15880" max="15880" width="0.42578125" customWidth="1"/>
    <col min="15881" max="15881" width="15.85546875" customWidth="1"/>
    <col min="15882" max="15882" width="0.5703125" customWidth="1"/>
    <col min="15883" max="15883" width="15.85546875" customWidth="1"/>
    <col min="15884" max="15884" width="1.28515625" customWidth="1"/>
    <col min="15885" max="15885" width="10.42578125" customWidth="1"/>
    <col min="15886" max="15886" width="0.42578125" customWidth="1"/>
    <col min="15887" max="15887" width="9.7109375" customWidth="1"/>
    <col min="15888" max="15888" width="0.42578125" customWidth="1"/>
    <col min="15889" max="15889" width="10.42578125" customWidth="1"/>
    <col min="15890" max="15890" width="0.28515625" customWidth="1"/>
    <col min="15891" max="15891" width="9" customWidth="1"/>
    <col min="15892" max="15892" width="0.42578125" customWidth="1"/>
    <col min="15894" max="15894" width="0.42578125" customWidth="1"/>
    <col min="15895" max="15895" width="11.28515625" customWidth="1"/>
    <col min="15896" max="15896" width="1" customWidth="1"/>
    <col min="15897" max="15897" width="4.7109375" customWidth="1"/>
    <col min="15898" max="15899" width="0" hidden="1" customWidth="1"/>
    <col min="15900" max="15900" width="27.7109375" customWidth="1"/>
    <col min="16129" max="16130" width="1.140625" customWidth="1"/>
    <col min="16131" max="16131" width="11.7109375" customWidth="1"/>
    <col min="16132" max="16132" width="0.7109375" customWidth="1"/>
    <col min="16133" max="16133" width="19" customWidth="1"/>
    <col min="16134" max="16134" width="0.5703125" customWidth="1"/>
    <col min="16135" max="16135" width="14.85546875" customWidth="1"/>
    <col min="16136" max="16136" width="0.42578125" customWidth="1"/>
    <col min="16137" max="16137" width="15.85546875" customWidth="1"/>
    <col min="16138" max="16138" width="0.5703125" customWidth="1"/>
    <col min="16139" max="16139" width="15.85546875" customWidth="1"/>
    <col min="16140" max="16140" width="1.28515625" customWidth="1"/>
    <col min="16141" max="16141" width="10.42578125" customWidth="1"/>
    <col min="16142" max="16142" width="0.42578125" customWidth="1"/>
    <col min="16143" max="16143" width="9.7109375" customWidth="1"/>
    <col min="16144" max="16144" width="0.42578125" customWidth="1"/>
    <col min="16145" max="16145" width="10.42578125" customWidth="1"/>
    <col min="16146" max="16146" width="0.28515625" customWidth="1"/>
    <col min="16147" max="16147" width="9" customWidth="1"/>
    <col min="16148" max="16148" width="0.42578125" customWidth="1"/>
    <col min="16150" max="16150" width="0.42578125" customWidth="1"/>
    <col min="16151" max="16151" width="11.28515625" customWidth="1"/>
    <col min="16152" max="16152" width="1" customWidth="1"/>
    <col min="16153" max="16153" width="4.7109375" customWidth="1"/>
    <col min="16154" max="16155" width="0" hidden="1" customWidth="1"/>
    <col min="16156" max="16156" width="27.7109375" customWidth="1"/>
  </cols>
  <sheetData>
    <row r="1" spans="1:28" ht="23.25" x14ac:dyDescent="0.35">
      <c r="A1" s="1439" t="s">
        <v>226</v>
      </c>
      <c r="B1" s="1439"/>
      <c r="C1" s="1439"/>
    </row>
    <row r="2" spans="1:28" ht="16.5" x14ac:dyDescent="0.2">
      <c r="B2" s="32"/>
      <c r="C2" s="33"/>
      <c r="D2" s="33"/>
      <c r="E2" s="1440" t="s">
        <v>137</v>
      </c>
      <c r="F2" s="1440"/>
      <c r="G2" s="1440"/>
      <c r="H2" s="1440"/>
      <c r="I2" s="1440"/>
      <c r="J2" s="1440"/>
      <c r="K2" s="1441"/>
      <c r="L2" s="34"/>
      <c r="M2" s="1442" t="s">
        <v>138</v>
      </c>
      <c r="N2" s="1440"/>
      <c r="O2" s="1440"/>
      <c r="P2" s="1440"/>
      <c r="Q2" s="1440"/>
      <c r="R2" s="1440"/>
      <c r="S2" s="1440"/>
      <c r="T2" s="1440"/>
      <c r="U2" s="1440"/>
      <c r="V2" s="1440"/>
      <c r="W2" s="1443"/>
      <c r="X2" s="35"/>
      <c r="Y2" s="157"/>
      <c r="Z2" s="157"/>
    </row>
    <row r="3" spans="1:28" ht="13.5" thickBot="1" x14ac:dyDescent="0.25">
      <c r="B3" s="32"/>
      <c r="C3" s="32"/>
      <c r="D3" s="32"/>
      <c r="E3" s="36"/>
      <c r="F3" s="37"/>
      <c r="G3" s="37"/>
      <c r="H3" s="37"/>
      <c r="I3" s="37"/>
      <c r="K3" s="38"/>
      <c r="L3" s="39"/>
      <c r="M3" s="37"/>
      <c r="N3" s="38"/>
      <c r="O3" s="37"/>
      <c r="P3" s="37"/>
      <c r="Q3" s="38"/>
      <c r="R3" s="37"/>
      <c r="S3" s="38"/>
      <c r="T3" s="40"/>
      <c r="U3" s="41"/>
      <c r="V3" s="37"/>
      <c r="W3" s="38"/>
      <c r="X3" s="42"/>
    </row>
    <row r="4" spans="1:28" ht="60" x14ac:dyDescent="0.25">
      <c r="B4" s="32"/>
      <c r="C4" s="32"/>
      <c r="D4" s="43"/>
      <c r="E4" s="44" t="s">
        <v>139</v>
      </c>
      <c r="F4" s="45"/>
      <c r="G4" s="46" t="s">
        <v>140</v>
      </c>
      <c r="H4" s="45"/>
      <c r="I4" s="47" t="s">
        <v>141</v>
      </c>
      <c r="J4" s="48"/>
      <c r="K4" s="49" t="s">
        <v>142</v>
      </c>
      <c r="L4" s="50"/>
      <c r="M4" s="51" t="s">
        <v>143</v>
      </c>
      <c r="N4" s="52"/>
      <c r="O4" s="53" t="s">
        <v>144</v>
      </c>
      <c r="P4" s="54"/>
      <c r="Q4" s="55" t="s">
        <v>145</v>
      </c>
      <c r="R4" s="56"/>
      <c r="S4" s="55" t="s">
        <v>146</v>
      </c>
      <c r="T4" s="57"/>
      <c r="U4" s="58" t="s">
        <v>147</v>
      </c>
      <c r="V4" s="45"/>
      <c r="W4" s="59" t="s">
        <v>148</v>
      </c>
      <c r="X4" s="60"/>
    </row>
    <row r="5" spans="1:28" ht="38.25" x14ac:dyDescent="0.25">
      <c r="B5" s="32"/>
      <c r="C5" s="32"/>
      <c r="D5" s="43"/>
      <c r="E5" s="61" t="s">
        <v>149</v>
      </c>
      <c r="F5" s="62"/>
      <c r="G5" s="63" t="s">
        <v>150</v>
      </c>
      <c r="H5" s="62"/>
      <c r="I5" s="64" t="s">
        <v>151</v>
      </c>
      <c r="J5" s="65"/>
      <c r="K5" s="66" t="s">
        <v>152</v>
      </c>
      <c r="L5" s="50"/>
      <c r="M5" s="67"/>
      <c r="N5" s="68"/>
      <c r="O5" s="69"/>
      <c r="P5" s="68"/>
      <c r="Q5" s="69"/>
      <c r="R5" s="68"/>
      <c r="S5" s="69"/>
      <c r="T5" s="68"/>
      <c r="U5" s="69"/>
      <c r="V5" s="68"/>
      <c r="W5" s="70"/>
      <c r="X5" s="60"/>
    </row>
    <row r="6" spans="1:28" ht="33.75" x14ac:dyDescent="0.25">
      <c r="B6" s="32"/>
      <c r="C6" s="32"/>
      <c r="D6" s="43"/>
      <c r="E6" s="71" t="s">
        <v>153</v>
      </c>
      <c r="F6" s="72"/>
      <c r="G6" s="73" t="s">
        <v>154</v>
      </c>
      <c r="H6" s="72"/>
      <c r="I6" s="74" t="s">
        <v>155</v>
      </c>
      <c r="J6" s="75"/>
      <c r="K6" s="76" t="s">
        <v>156</v>
      </c>
      <c r="L6" s="50"/>
      <c r="M6" s="77"/>
      <c r="N6" s="68"/>
      <c r="O6" s="78"/>
      <c r="P6" s="79"/>
      <c r="Q6" s="78"/>
      <c r="R6" s="68"/>
      <c r="S6" s="78"/>
      <c r="T6" s="68"/>
      <c r="U6" s="78"/>
      <c r="V6" s="68"/>
      <c r="W6" s="70"/>
      <c r="X6" s="60"/>
    </row>
    <row r="7" spans="1:28" ht="45" x14ac:dyDescent="0.25">
      <c r="B7" s="32"/>
      <c r="C7" s="32"/>
      <c r="D7" s="43"/>
      <c r="E7" s="80" t="s">
        <v>157</v>
      </c>
      <c r="F7" s="72"/>
      <c r="G7" s="81"/>
      <c r="H7" s="72"/>
      <c r="I7" s="74"/>
      <c r="J7" s="75"/>
      <c r="K7" s="82" t="s">
        <v>158</v>
      </c>
      <c r="L7" s="50"/>
      <c r="M7" s="1444" t="s">
        <v>198</v>
      </c>
      <c r="N7" s="1445"/>
      <c r="O7" s="1445"/>
      <c r="P7" s="1445"/>
      <c r="Q7" s="1445"/>
      <c r="R7" s="1445"/>
      <c r="S7" s="1445"/>
      <c r="T7" s="1445"/>
      <c r="U7" s="1445"/>
      <c r="V7" s="1445"/>
      <c r="W7" s="1446"/>
      <c r="X7" s="60"/>
      <c r="AB7" s="1438" t="s">
        <v>222</v>
      </c>
    </row>
    <row r="8" spans="1:28" ht="15" x14ac:dyDescent="0.25">
      <c r="B8" s="32"/>
      <c r="C8" s="83" t="s">
        <v>159</v>
      </c>
      <c r="D8" s="84"/>
      <c r="E8" s="85">
        <v>6.2E-2</v>
      </c>
      <c r="F8" s="86"/>
      <c r="G8" s="175">
        <v>6.2E-2</v>
      </c>
      <c r="H8" s="87"/>
      <c r="I8" s="88">
        <v>6.2E-2</v>
      </c>
      <c r="J8" s="86"/>
      <c r="K8" s="89">
        <v>6.2E-2</v>
      </c>
      <c r="L8" s="90"/>
      <c r="M8" s="91"/>
      <c r="N8" s="68"/>
      <c r="O8" s="92"/>
      <c r="P8" s="93"/>
      <c r="Q8" s="78"/>
      <c r="R8" s="94"/>
      <c r="S8" s="78"/>
      <c r="T8" s="94"/>
      <c r="U8" s="78"/>
      <c r="V8" s="95"/>
      <c r="W8" s="96"/>
      <c r="X8" s="97"/>
      <c r="AB8" s="1438"/>
    </row>
    <row r="9" spans="1:28" ht="15" x14ac:dyDescent="0.25">
      <c r="B9" s="32"/>
      <c r="C9" s="83" t="s">
        <v>160</v>
      </c>
      <c r="D9" s="84"/>
      <c r="E9" s="98">
        <v>1.4500000000000001E-2</v>
      </c>
      <c r="F9" s="86"/>
      <c r="G9" s="176">
        <v>1.4500000000000001E-2</v>
      </c>
      <c r="H9" s="86"/>
      <c r="I9" s="99">
        <v>1.4500000000000001E-2</v>
      </c>
      <c r="J9" s="100"/>
      <c r="K9" s="101">
        <v>1.4500000000000001E-2</v>
      </c>
      <c r="L9" s="90"/>
      <c r="M9" s="1447" t="s">
        <v>223</v>
      </c>
      <c r="N9" s="1448"/>
      <c r="O9" s="1448"/>
      <c r="P9" s="1448"/>
      <c r="Q9" s="1448"/>
      <c r="R9" s="1448"/>
      <c r="S9" s="1448"/>
      <c r="T9" s="1448"/>
      <c r="U9" s="1448"/>
      <c r="V9" s="1448"/>
      <c r="W9" s="1449"/>
      <c r="X9" s="42"/>
      <c r="AB9" s="1438"/>
    </row>
    <row r="10" spans="1:28" ht="15" customHeight="1" x14ac:dyDescent="0.25">
      <c r="B10" s="32"/>
      <c r="C10" s="83" t="s">
        <v>161</v>
      </c>
      <c r="D10" s="84"/>
      <c r="E10" s="177">
        <v>3.0300000000000001E-2</v>
      </c>
      <c r="F10" s="178"/>
      <c r="G10" s="179">
        <v>1.0999999999999999E-2</v>
      </c>
      <c r="H10" s="180"/>
      <c r="I10" s="181">
        <v>1.0999999999999999E-2</v>
      </c>
      <c r="J10" s="182"/>
      <c r="K10" s="183">
        <v>1.2E-2</v>
      </c>
      <c r="L10" s="90"/>
      <c r="M10" s="1450"/>
      <c r="N10" s="1448"/>
      <c r="O10" s="1448"/>
      <c r="P10" s="1448"/>
      <c r="Q10" s="1448"/>
      <c r="R10" s="1448"/>
      <c r="S10" s="1448"/>
      <c r="T10" s="1448"/>
      <c r="U10" s="1448"/>
      <c r="V10" s="1448"/>
      <c r="W10" s="1449"/>
      <c r="X10" s="60"/>
      <c r="AB10" s="1438"/>
    </row>
    <row r="11" spans="1:28" ht="15" x14ac:dyDescent="0.25">
      <c r="B11" s="32"/>
      <c r="C11" s="83" t="s">
        <v>162</v>
      </c>
      <c r="D11" s="84"/>
      <c r="E11" s="102"/>
      <c r="F11" s="100"/>
      <c r="G11" s="184">
        <v>0.1</v>
      </c>
      <c r="H11" s="86"/>
      <c r="I11" s="103">
        <v>0.1</v>
      </c>
      <c r="J11" s="87"/>
      <c r="K11" s="104"/>
      <c r="L11" s="90"/>
      <c r="M11" s="158"/>
      <c r="N11" s="159"/>
      <c r="O11" s="160"/>
      <c r="P11" s="161"/>
      <c r="Q11" s="160"/>
      <c r="R11" s="162"/>
      <c r="S11" s="163"/>
      <c r="T11" s="159"/>
      <c r="U11" s="160"/>
      <c r="V11" s="159"/>
      <c r="W11" s="164"/>
      <c r="X11" s="60"/>
      <c r="AB11" s="7"/>
    </row>
    <row r="12" spans="1:28" ht="15" x14ac:dyDescent="0.25">
      <c r="B12" s="32"/>
      <c r="C12" s="83" t="s">
        <v>163</v>
      </c>
      <c r="D12" s="84"/>
      <c r="E12" s="107"/>
      <c r="F12" s="87"/>
      <c r="G12" s="185"/>
      <c r="H12" s="86"/>
      <c r="I12" s="108">
        <v>0.22</v>
      </c>
      <c r="J12" s="100"/>
      <c r="K12" s="109"/>
      <c r="L12" s="90"/>
      <c r="M12" s="77"/>
      <c r="N12" s="68"/>
      <c r="O12" s="78"/>
      <c r="P12" s="79"/>
      <c r="Q12" s="78"/>
      <c r="R12" s="105"/>
      <c r="S12" s="106"/>
      <c r="T12" s="68"/>
      <c r="U12" s="78"/>
      <c r="V12" s="68"/>
      <c r="W12" s="70"/>
      <c r="X12" s="60"/>
      <c r="AB12" s="7"/>
    </row>
    <row r="13" spans="1:28" ht="15" x14ac:dyDescent="0.25">
      <c r="B13" s="32"/>
      <c r="C13" s="83" t="s">
        <v>164</v>
      </c>
      <c r="D13" s="84"/>
      <c r="E13" s="102"/>
      <c r="F13" s="110"/>
      <c r="G13" s="184">
        <v>0.23699999999999999</v>
      </c>
      <c r="H13" s="111"/>
      <c r="I13" s="112">
        <v>0.23699999999999999</v>
      </c>
      <c r="J13" s="110"/>
      <c r="K13" s="104"/>
      <c r="L13" s="90"/>
      <c r="M13" s="113"/>
      <c r="N13" s="114"/>
      <c r="O13" s="115"/>
      <c r="P13" s="116"/>
      <c r="Q13" s="115"/>
      <c r="R13" s="117"/>
      <c r="S13" s="118"/>
      <c r="T13" s="114"/>
      <c r="U13" s="115"/>
      <c r="V13" s="114"/>
      <c r="W13" s="119"/>
      <c r="X13" s="97"/>
    </row>
    <row r="14" spans="1:28" ht="15" x14ac:dyDescent="0.25">
      <c r="B14" s="32"/>
      <c r="C14" s="120"/>
      <c r="D14" s="121"/>
      <c r="E14" s="107"/>
      <c r="F14" s="122"/>
      <c r="G14" s="185"/>
      <c r="H14" s="110"/>
      <c r="I14" s="123"/>
      <c r="J14" s="124"/>
      <c r="K14" s="125"/>
      <c r="L14" s="90"/>
      <c r="M14" s="126"/>
      <c r="N14" s="127"/>
      <c r="O14" s="128"/>
      <c r="P14" s="129"/>
      <c r="Q14" s="128"/>
      <c r="R14" s="130"/>
      <c r="S14" s="131"/>
      <c r="T14" s="132"/>
      <c r="U14" s="128"/>
      <c r="V14" s="132"/>
      <c r="W14" s="133"/>
      <c r="X14" s="42"/>
    </row>
    <row r="15" spans="1:28" ht="15.75" thickBot="1" x14ac:dyDescent="0.3">
      <c r="B15" s="32"/>
      <c r="C15" s="134" t="s">
        <v>165</v>
      </c>
      <c r="D15" s="135"/>
      <c r="E15" s="136">
        <f>SUM(E8:E14)</f>
        <v>0.10680000000000001</v>
      </c>
      <c r="F15" s="137"/>
      <c r="G15" s="138">
        <f>SUM(G8:G14)</f>
        <v>0.42449999999999999</v>
      </c>
      <c r="H15" s="137"/>
      <c r="I15" s="139">
        <f>SUM(I8:I14)</f>
        <v>0.64449999999999996</v>
      </c>
      <c r="J15" s="140"/>
      <c r="K15" s="141">
        <f>SUM(K8:K14)</f>
        <v>8.8499999999999995E-2</v>
      </c>
      <c r="L15" s="142"/>
      <c r="M15" s="165">
        <v>0.624</v>
      </c>
      <c r="N15" s="166"/>
      <c r="O15" s="167">
        <v>0.58120000000000005</v>
      </c>
      <c r="P15" s="143"/>
      <c r="Q15" s="168">
        <v>0.52539999999999998</v>
      </c>
      <c r="R15" s="144"/>
      <c r="S15" s="169">
        <v>0.48959999999999998</v>
      </c>
      <c r="T15" s="143"/>
      <c r="U15" s="167">
        <v>0.53320000000000001</v>
      </c>
      <c r="V15" s="143"/>
      <c r="W15" s="170">
        <v>0.53480000000000005</v>
      </c>
      <c r="X15" s="60"/>
    </row>
    <row r="16" spans="1:28" ht="15" hidden="1" x14ac:dyDescent="0.25">
      <c r="B16" s="1434"/>
      <c r="C16" s="1434"/>
      <c r="D16" s="145"/>
      <c r="E16" s="146">
        <f>SUM(E15)</f>
        <v>0.10680000000000001</v>
      </c>
      <c r="F16" s="147"/>
      <c r="G16" s="13"/>
      <c r="H16" s="13"/>
      <c r="I16" s="148">
        <f>SUM(I15)</f>
        <v>0.64449999999999996</v>
      </c>
      <c r="J16" s="147"/>
      <c r="K16" s="146">
        <f>SUM(K15)</f>
        <v>8.8499999999999995E-2</v>
      </c>
      <c r="L16" s="149"/>
      <c r="M16" s="150" t="s">
        <v>166</v>
      </c>
      <c r="N16" s="151"/>
      <c r="O16" s="150" t="s">
        <v>166</v>
      </c>
      <c r="P16" s="151"/>
      <c r="Q16" s="152">
        <f>SUM(Q15)</f>
        <v>0.52539999999999998</v>
      </c>
      <c r="R16" s="151"/>
      <c r="S16" s="152">
        <f>SUM(S15)</f>
        <v>0.48959999999999998</v>
      </c>
      <c r="T16" s="13"/>
      <c r="U16" s="152">
        <f>SUM(U15)</f>
        <v>0.53320000000000001</v>
      </c>
      <c r="V16" s="13"/>
      <c r="W16" s="152">
        <f>SUM(W15)</f>
        <v>0.53480000000000005</v>
      </c>
      <c r="X16" s="42"/>
    </row>
    <row r="17" spans="1:24" s="155" customFormat="1" ht="11.25" x14ac:dyDescent="0.2">
      <c r="A17" s="153"/>
      <c r="B17" s="1434"/>
      <c r="C17" s="1434"/>
      <c r="D17" s="154"/>
      <c r="E17" s="1435" t="s">
        <v>225</v>
      </c>
      <c r="F17" s="1436"/>
      <c r="G17" s="1436"/>
      <c r="H17" s="1436"/>
      <c r="I17" s="1436"/>
      <c r="J17" s="1436"/>
      <c r="K17" s="1437"/>
      <c r="M17" s="1435" t="s">
        <v>224</v>
      </c>
      <c r="N17" s="1436"/>
      <c r="O17" s="1436"/>
      <c r="P17" s="1436"/>
      <c r="Q17" s="1436"/>
      <c r="R17" s="1436"/>
      <c r="S17" s="1436"/>
      <c r="T17" s="1436"/>
      <c r="U17" s="1436"/>
      <c r="V17" s="1436"/>
      <c r="W17" s="1437"/>
      <c r="X17" s="156"/>
    </row>
    <row r="18" spans="1:24" x14ac:dyDescent="0.2">
      <c r="B18" s="32"/>
      <c r="C18" s="32"/>
      <c r="E18" s="171"/>
      <c r="L18" s="172"/>
      <c r="M18" s="42"/>
      <c r="O18" s="42"/>
      <c r="X18" s="173"/>
    </row>
    <row r="26" spans="1:24" x14ac:dyDescent="0.2">
      <c r="K26" s="4"/>
    </row>
  </sheetData>
  <mergeCells count="9">
    <mergeCell ref="B16:C17"/>
    <mergeCell ref="E17:K17"/>
    <mergeCell ref="M17:W17"/>
    <mergeCell ref="AB7:AB10"/>
    <mergeCell ref="A1:C1"/>
    <mergeCell ref="E2:K2"/>
    <mergeCell ref="M2:W2"/>
    <mergeCell ref="M7:W7"/>
    <mergeCell ref="M9:W10"/>
  </mergeCells>
  <hyperlinks>
    <hyperlink ref="AB7" r:id="rId1" xr:uid="{99C03798-FCE0-4877-957C-625902DC91EA}"/>
    <hyperlink ref="M9" r:id="rId2" xr:uid="{92CEBC60-0AE1-4339-94A5-44154E37E8CA}"/>
  </hyperlinks>
  <pageMargins left="0.7" right="0.7" top="0.75" bottom="0.75" header="0.3" footer="0.3"/>
  <pageSetup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7030A0"/>
  </sheetPr>
  <dimension ref="T4:V13"/>
  <sheetViews>
    <sheetView showGridLines="0" topLeftCell="B1" zoomScale="90" zoomScaleNormal="90" workbookViewId="0">
      <selection activeCell="B3" sqref="B3"/>
    </sheetView>
  </sheetViews>
  <sheetFormatPr defaultRowHeight="12.75" x14ac:dyDescent="0.2"/>
  <cols>
    <col min="18" max="18" width="7.28515625" customWidth="1"/>
    <col min="19" max="19" width="1.28515625" customWidth="1"/>
    <col min="20" max="20" width="26.28515625" customWidth="1"/>
    <col min="21" max="21" width="0.85546875" customWidth="1"/>
    <col min="22" max="22" width="92.85546875" customWidth="1"/>
  </cols>
  <sheetData>
    <row r="4" spans="20:22" ht="99.75" customHeight="1" x14ac:dyDescent="0.2">
      <c r="T4" s="30" t="s">
        <v>182</v>
      </c>
      <c r="V4" s="21" t="s">
        <v>183</v>
      </c>
    </row>
    <row r="7" spans="20:22" ht="167.25" customHeight="1" x14ac:dyDescent="0.2">
      <c r="T7" s="30" t="s">
        <v>184</v>
      </c>
      <c r="V7" s="28" t="s">
        <v>185</v>
      </c>
    </row>
    <row r="10" spans="20:22" ht="145.5" customHeight="1" x14ac:dyDescent="0.2">
      <c r="T10" s="30" t="s">
        <v>186</v>
      </c>
      <c r="V10" s="28" t="s">
        <v>187</v>
      </c>
    </row>
    <row r="13" spans="20:22" ht="49.5" customHeight="1" x14ac:dyDescent="0.2">
      <c r="T13" s="31" t="s">
        <v>188</v>
      </c>
      <c r="V13" s="28" t="s">
        <v>189</v>
      </c>
    </row>
  </sheetData>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PROPOSED BUDGET</vt:lpstr>
      <vt:lpstr>COST MATCH BUDGET</vt:lpstr>
      <vt:lpstr>SUBK(s) BUDGET(s)</vt:lpstr>
      <vt:lpstr>Units-Months-Hrs Conversion</vt:lpstr>
      <vt:lpstr>Salary Conversion</vt:lpstr>
      <vt:lpstr>% Months Conversion</vt:lpstr>
      <vt:lpstr>2025 Fnd Salaries</vt:lpstr>
      <vt:lpstr>Fringe Rates</vt:lpstr>
      <vt:lpstr>F&amp;A Agreement</vt:lpstr>
      <vt:lpstr>Travel</vt:lpstr>
      <vt:lpstr>Misc. Info</vt:lpstr>
    </vt:vector>
  </TitlesOfParts>
  <Manager/>
  <Company>CSULB Foundation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jschnabl</dc:creator>
  <cp:keywords/>
  <dc:description/>
  <cp:lastModifiedBy>Nora Momoli</cp:lastModifiedBy>
  <cp:revision/>
  <dcterms:created xsi:type="dcterms:W3CDTF">2002-06-04T22:29:09Z</dcterms:created>
  <dcterms:modified xsi:type="dcterms:W3CDTF">2025-09-25T20:49:02Z</dcterms:modified>
  <cp:category/>
  <cp:contentStatus/>
</cp:coreProperties>
</file>