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ate1904="1" codeName="ThisWorkbook" autoCompressPictures="0"/>
  <mc:AlternateContent xmlns:mc="http://schemas.openxmlformats.org/markup-compatibility/2006">
    <mc:Choice Requires="x15">
      <x15ac:absPath xmlns:x15ac="http://schemas.microsoft.com/office/spreadsheetml/2010/11/ac" url="S:\06 - Financial Aid\Federal Grants\PELL\2023\"/>
    </mc:Choice>
  </mc:AlternateContent>
  <xr:revisionPtr revIDLastSave="0" documentId="13_ncr:1_{C1EB06C2-E322-4BCA-86D2-887B29D89364}" xr6:coauthVersionLast="47" xr6:coauthVersionMax="47" xr10:uidLastSave="{00000000-0000-0000-0000-000000000000}"/>
  <workbookProtection workbookAlgorithmName="SHA-512" workbookHashValue="ZtBXB1GW7exWPhCajA1GOWM+P2xjvsyz2uVX75640E9Vqb8NDqx69Wzk6EgH9zXr6JWT68YTt4oNQJt2dxB5lw==" workbookSaltValue="8rvtmuOXKePjk35PCCsX/A==" workbookSpinCount="100000" lockStructure="1"/>
  <bookViews>
    <workbookView xWindow="28680" yWindow="-1425" windowWidth="25440" windowHeight="15390" tabRatio="733" xr2:uid="{00000000-000D-0000-FFFF-FFFF00000000}"/>
  </bookViews>
  <sheets>
    <sheet name="Sheet1" sheetId="29" r:id="rId1"/>
    <sheet name="SUMMER PELL CAL" sheetId="28" state="hidden" r:id="rId2"/>
    <sheet name="pell chart" sheetId="27" state="hidden" r:id="rId3"/>
  </sheets>
  <definedNames>
    <definedName name="_xlnm.Criteria">#REF!</definedName>
    <definedName name="_xlnm.Database">#REF!</definedName>
    <definedName name="EFCShift">#REF!</definedName>
    <definedName name="maximum">#REF!</definedName>
    <definedName name="Min">#REF!</definedName>
    <definedName name="pp">#REF!</definedName>
    <definedName name="q">#REF!</definedName>
    <definedName name="SLOP">#REF!</definedName>
    <definedName name="Trigger">#REF!</definedName>
    <definedName name="YINT">#REF!</definedName>
  </definedNames>
  <calcPr calcId="181029"/>
</workbook>
</file>

<file path=xl/calcChain.xml><?xml version="1.0" encoding="utf-8"?>
<calcChain xmlns="http://schemas.openxmlformats.org/spreadsheetml/2006/main">
  <c r="F69" i="27" l="1"/>
  <c r="F68" i="27"/>
  <c r="F67" i="27"/>
  <c r="F66" i="27"/>
  <c r="F65" i="27"/>
  <c r="F64" i="27"/>
  <c r="F63" i="27"/>
  <c r="F62" i="27"/>
  <c r="F61" i="27"/>
  <c r="F60" i="27"/>
  <c r="F59" i="27"/>
  <c r="F58" i="27"/>
  <c r="F57" i="27"/>
  <c r="F56" i="27"/>
  <c r="F55" i="27"/>
  <c r="F54" i="27"/>
  <c r="F53" i="27"/>
  <c r="F52" i="27"/>
  <c r="F51" i="27"/>
  <c r="F50" i="27"/>
  <c r="F49" i="27"/>
  <c r="F48" i="27"/>
  <c r="F47" i="27"/>
  <c r="F46" i="27"/>
  <c r="F45" i="27"/>
  <c r="F44" i="27"/>
  <c r="F43" i="27"/>
  <c r="F42" i="27"/>
  <c r="F41" i="27"/>
  <c r="F40" i="27"/>
  <c r="F39" i="27"/>
  <c r="F38" i="27"/>
  <c r="F37" i="27"/>
  <c r="F36" i="27"/>
  <c r="F35" i="27"/>
  <c r="F34" i="27"/>
  <c r="F33" i="27"/>
  <c r="F32" i="27"/>
  <c r="F31" i="27"/>
  <c r="F30" i="27"/>
  <c r="F29" i="27"/>
  <c r="F28" i="27"/>
  <c r="F27" i="27"/>
  <c r="F26" i="27"/>
  <c r="F25" i="27"/>
  <c r="F24" i="27"/>
  <c r="F23" i="27"/>
  <c r="F22" i="27"/>
  <c r="F21" i="27"/>
  <c r="F20" i="27"/>
  <c r="F19" i="27"/>
  <c r="F18" i="27"/>
  <c r="F17" i="27"/>
  <c r="F16" i="27"/>
  <c r="F15" i="27"/>
  <c r="F14" i="27"/>
  <c r="F13" i="27"/>
  <c r="F12" i="27"/>
  <c r="F11" i="27"/>
  <c r="F10" i="27"/>
  <c r="F9" i="27"/>
  <c r="F8" i="27"/>
  <c r="F7" i="27"/>
  <c r="F6" i="27"/>
  <c r="F5" i="27"/>
  <c r="I11" i="28" l="1"/>
  <c r="I25" i="28"/>
  <c r="E3" i="28"/>
  <c r="E5" i="28" s="1"/>
  <c r="E7" i="28"/>
  <c r="M7" i="28" s="1"/>
  <c r="F7" i="29"/>
  <c r="F14" i="29"/>
  <c r="F12" i="29"/>
  <c r="I7" i="28" l="1"/>
  <c r="K7" i="28"/>
  <c r="U50" i="28"/>
  <c r="U49" i="28"/>
  <c r="U104" i="28" l="1"/>
  <c r="T104" i="28" s="1"/>
  <c r="U88" i="28"/>
  <c r="T88" i="28" s="1"/>
  <c r="U20" i="28"/>
  <c r="M9" i="28" l="1"/>
  <c r="I9" i="28"/>
  <c r="U44" i="28" l="1"/>
  <c r="T44" i="28" s="1"/>
  <c r="U29" i="28"/>
  <c r="T29" i="28" s="1"/>
  <c r="U106" i="28"/>
  <c r="T106" i="28" s="1"/>
  <c r="U105" i="28"/>
  <c r="T105" i="28" s="1"/>
  <c r="U89" i="28"/>
  <c r="T89" i="28" s="1"/>
  <c r="U11" i="28"/>
  <c r="T11" i="28" s="1"/>
  <c r="E18" i="28"/>
  <c r="T108" i="28" l="1"/>
  <c r="U113" i="28" s="1"/>
  <c r="O7" i="28"/>
  <c r="I31" i="28"/>
  <c r="I30" i="28"/>
  <c r="E13" i="28"/>
  <c r="I29" i="28"/>
  <c r="U43" i="28" l="1"/>
  <c r="T43" i="28" s="1"/>
  <c r="E14" i="28"/>
  <c r="U34" i="28"/>
  <c r="U42" i="28"/>
  <c r="T42" i="28" s="1"/>
  <c r="U111" i="28"/>
  <c r="U110" i="28"/>
  <c r="U27" i="28"/>
  <c r="T27" i="28" s="1"/>
  <c r="U28" i="28"/>
  <c r="T28" i="28" s="1"/>
  <c r="Q12" i="28"/>
  <c r="U112" i="28"/>
  <c r="U13" i="28"/>
  <c r="T13" i="28" s="1"/>
  <c r="U14" i="28"/>
  <c r="T14" i="28" s="1"/>
  <c r="Q9" i="28"/>
  <c r="E16" i="28"/>
  <c r="Q10" i="28" l="1"/>
  <c r="Q11" i="28" s="1"/>
  <c r="E15" i="28"/>
  <c r="R22" i="27"/>
  <c r="R23" i="27"/>
  <c r="R24" i="27"/>
  <c r="R25" i="27"/>
  <c r="R26" i="27"/>
  <c r="R27" i="27"/>
  <c r="R28" i="27"/>
  <c r="R29" i="27"/>
  <c r="R30" i="27"/>
  <c r="R21" i="27"/>
  <c r="U35" i="28" l="1"/>
  <c r="U47" i="28"/>
  <c r="T47" i="28" s="1"/>
  <c r="U46" i="28"/>
  <c r="T46" i="28" s="1"/>
  <c r="U32" i="28"/>
  <c r="T32" i="28" s="1"/>
  <c r="U31" i="28"/>
  <c r="T31" i="28" s="1"/>
  <c r="U15" i="28"/>
  <c r="T15" i="28" s="1"/>
  <c r="U16" i="28"/>
  <c r="T16" i="28" s="1"/>
  <c r="U12" i="28"/>
  <c r="T12" i="28" s="1"/>
  <c r="U45" i="28"/>
  <c r="T45" i="28" s="1"/>
  <c r="U30" i="28"/>
  <c r="T30" i="28" s="1"/>
  <c r="I33" i="28"/>
  <c r="E19" i="28" s="1"/>
  <c r="D16" i="29" s="1"/>
  <c r="U90" i="28"/>
  <c r="T90" i="28" s="1"/>
  <c r="T91" i="28" s="1"/>
  <c r="T33" i="28" l="1"/>
  <c r="U37" i="28" s="1"/>
  <c r="T48" i="28"/>
  <c r="U53" i="28" s="1"/>
  <c r="T17" i="28"/>
  <c r="U21" i="28" s="1"/>
  <c r="U98" i="28"/>
  <c r="U96" i="28"/>
  <c r="U95" i="28"/>
  <c r="U97" i="28"/>
  <c r="U23" i="28" l="1"/>
  <c r="U19" i="28"/>
  <c r="U38" i="28"/>
  <c r="U36" i="28"/>
  <c r="U22" i="28"/>
  <c r="U52" i="28"/>
  <c r="U51" i="28"/>
  <c r="U100" i="28"/>
  <c r="U101"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Oscar Flores</author>
  </authors>
  <commentList>
    <comment ref="D9" authorId="0" shapeId="0" xr:uid="{00000000-0006-0000-0100-000001000000}">
      <text>
        <r>
          <rPr>
            <sz val="9"/>
            <color indexed="81"/>
            <rFont val="Tahoma"/>
            <family val="2"/>
          </rPr>
          <t xml:space="preserve">
 Expected Family Contribution (EFC)
This is the number that’s used to determine your eligibility for federal student financial aid.
This number results from the financial information you provide in your FAFSA® form, the application for federal student aid. Your EFC is reported to you on your Student Aid Report (SAR).
</t>
        </r>
      </text>
    </comment>
  </commentList>
</comments>
</file>

<file path=xl/sharedStrings.xml><?xml version="1.0" encoding="utf-8"?>
<sst xmlns="http://schemas.openxmlformats.org/spreadsheetml/2006/main" count="260" uniqueCount="116">
  <si>
    <t xml:space="preserve"> </t>
  </si>
  <si>
    <t>To</t>
  </si>
  <si>
    <t>FT</t>
  </si>
  <si>
    <t>QT</t>
  </si>
  <si>
    <t>HT</t>
  </si>
  <si>
    <t>LTHT</t>
  </si>
  <si>
    <t>EFC</t>
  </si>
  <si>
    <t>From</t>
  </si>
  <si>
    <t xml:space="preserve">Fall </t>
  </si>
  <si>
    <t>Spring</t>
  </si>
  <si>
    <t>Annual  Full time</t>
  </si>
  <si>
    <t>Annual Three-quarter</t>
  </si>
  <si>
    <t>Annual  Half time</t>
  </si>
  <si>
    <t>Annual Less than HT</t>
  </si>
  <si>
    <t>Enter Annual % Used COD</t>
  </si>
  <si>
    <t>Enter Primary EFC</t>
  </si>
  <si>
    <t>Remaining Lifetime Eligibility Used</t>
  </si>
  <si>
    <t>Annual Eligibility</t>
  </si>
  <si>
    <t xml:space="preserve">Unsued annaul Pell </t>
  </si>
  <si>
    <t>Summer Enrollment status</t>
  </si>
  <si>
    <t>Three-quarter time 9-11.5 units</t>
  </si>
  <si>
    <t>Less than Half time 1-5.5 units</t>
  </si>
  <si>
    <t>Full time 
12 or more units</t>
  </si>
  <si>
    <t>Half time
6-8.5 units</t>
  </si>
  <si>
    <t>Available unearned Pell</t>
  </si>
  <si>
    <t>Additional Summer PELL</t>
  </si>
  <si>
    <r>
      <t>IF(E12&lt;51%,IF(E4="Full time",E12*I6,IF(E4="Three-quarter time",E12*K6,IF(E4="half time",E12*M6,IF(E4="less than half time",E12*O6)))),</t>
    </r>
    <r>
      <rPr>
        <sz val="10"/>
        <color rgb="FFFFFF00"/>
        <rFont val="Geneva"/>
      </rPr>
      <t>IF(E4="Full time",50%*I6,IF(E4="Three-quarter time",50%*K6,IF(E4="half time",50%*M6,IF(E4="less than half time",50%*O6)))))</t>
    </r>
  </si>
  <si>
    <r>
      <t>iF(AND(E8&lt;</t>
    </r>
    <r>
      <rPr>
        <sz val="10"/>
        <color rgb="FFFFFF00"/>
        <rFont val="Geneva"/>
      </rPr>
      <t>551%</t>
    </r>
    <r>
      <rPr>
        <sz val="10"/>
        <rFont val="Geneva"/>
      </rPr>
      <t>,E10=100%),"YES","NO ")</t>
    </r>
  </si>
  <si>
    <t>NEXT STEP: MUST Confirm if we can award some additional PELL and unearned annual Pell.</t>
  </si>
  <si>
    <t xml:space="preserve">Exaample: student has 30% annual unearned pell and is enrolled FT, can we provide the additional PELL by 20% so the total will be 50% for summer? </t>
  </si>
  <si>
    <t>Y/N</t>
  </si>
  <si>
    <t>enrollment status</t>
  </si>
  <si>
    <t>1st</t>
  </si>
  <si>
    <t>2nd</t>
  </si>
  <si>
    <t>3rd</t>
  </si>
  <si>
    <t>6th</t>
  </si>
  <si>
    <t>7th</t>
  </si>
  <si>
    <t>Use only Summer Pell</t>
  </si>
  <si>
    <t>LEU Less than 600.0000%</t>
  </si>
  <si>
    <t>Annual Pell % Used 100.0000%</t>
  </si>
  <si>
    <t>RULES</t>
  </si>
  <si>
    <t>&lt;600.0000%</t>
  </si>
  <si>
    <t>&lt;550.0000%</t>
  </si>
  <si>
    <t>NO</t>
  </si>
  <si>
    <t>Will use the difference to find the %</t>
  </si>
  <si>
    <t>Ensure % does not exceed 50%, then find the Pell amount</t>
  </si>
  <si>
    <t>Annual Pell remaining</t>
  </si>
  <si>
    <t>Move to summer Pell</t>
  </si>
  <si>
    <t>Y:</t>
  </si>
  <si>
    <t xml:space="preserve">Consume all of the remaining Pell up 100% </t>
  </si>
  <si>
    <t>Combine remaining Pell w/ summer</t>
  </si>
  <si>
    <t>Consume all of the remaining Pell up 100%  and combine the Summer Pell -NOT to exceed the combine amount up to 50% for summer</t>
  </si>
  <si>
    <t>EFC  Pell Eligible</t>
  </si>
  <si>
    <t>Enrolled LTHT - Annual Pell &gt;99%</t>
  </si>
  <si>
    <t>Find the difference of 100% and use pell, then multiple %
to find Pell amount</t>
  </si>
  <si>
    <t>Done- NO PELL</t>
  </si>
  <si>
    <t>Eligible for Summer Pell</t>
  </si>
  <si>
    <t xml:space="preserve">Done- ONLY Use annual Pell </t>
  </si>
  <si>
    <t>TT</t>
  </si>
  <si>
    <t>Pell LEU CAP</t>
  </si>
  <si>
    <t>Over term</t>
  </si>
  <si>
    <t>Over LEU</t>
  </si>
  <si>
    <t>IF(E12+E13&lt;=I8,"","Term Over")</t>
  </si>
  <si>
    <t>IF(E12+E13&lt;=M8,"","LEU Over")</t>
  </si>
  <si>
    <t>Eligible Cap</t>
  </si>
  <si>
    <t>Summer Pell</t>
  </si>
  <si>
    <t>Total Percentage</t>
  </si>
  <si>
    <t>Is there unsued annal Pell (cell E12), Yes or NO</t>
  </si>
  <si>
    <t>Is the Unused Pell % (cell E12) less than eligible CAP % (cell I8), Yes or No</t>
  </si>
  <si>
    <t xml:space="preserve">if Unused Pell % (cell E12) is less than Eligible Cap %(cell I10), Now is unused Pell %(cell E12) and summer Pell % (cell E13) less than Eligible Cap % (cell I8), Yes or No. </t>
  </si>
  <si>
    <t>Yes - Is total Pell % (cell E14) less than Pell LEU CAP% (cell M8), Yes or No</t>
  </si>
  <si>
    <t xml:space="preserve">is the eligible cap (cell I8) less than Pell LEU (cell M8), Yes, No. </t>
  </si>
  <si>
    <t xml:space="preserve">
Yes - Is summer enrollment (cell E4)  = "Less than half time", Yes- then only use Unusued Pell% (Cell E12) and mulitply by Less than halftime 1-5.5 units (cell O6 ), 
</t>
  </si>
  <si>
    <t>Summer Term Cap</t>
  </si>
  <si>
    <t>if all condition are met, then confirm if enrollment status (cell E4)  is HT, and multiple the total pell % (cell E14) X to total HT amount (cell M6)</t>
  </si>
  <si>
    <t>if all condition are met, then confirm if enrollment status (cell E4)  is TT, and multiple the total pell % (cell E14) X to total TT amount (cell K6)</t>
  </si>
  <si>
    <t>if all condition are met, then confirm if enrollment status (cell E4)  is FT, and multiple the total pell % (cell E14) X to total FT amount (cell I6)</t>
  </si>
  <si>
    <t>If all Unsuad Pell is used, then Enrollment status (E4) ="LTHT",0,0)</t>
  </si>
  <si>
    <t>Rules for unused Pell %</t>
  </si>
  <si>
    <t>is the eligible cap (cell I8) less than Pell LEU (cell M8), Yes or  No</t>
  </si>
  <si>
    <t>Is Pell used (E10) = 100%, Yes or NO</t>
  </si>
  <si>
    <t>Is Eligible Cap (cell I8) less than Term CAP (cell I10), Yes or  NO</t>
  </si>
  <si>
    <t>if all condition are met, then confirm if enrollment status (cell E4)  is TT, and multiple the total pell % (cell i8) X to total TT amount (cell K6)</t>
  </si>
  <si>
    <t>if all condition are met, then confirm if enrollment status (cell E4)  is FT, and multiple the eligilbe Pell CAP % (cell i8) X to total FT amount (cell I6)</t>
  </si>
  <si>
    <t>if all condition are met, then confirm if enrollment status (cell E4)  is HT, and multiple the eligilbe Pell CAP % (cell i8) X to total HT amount (cell M6)</t>
  </si>
  <si>
    <t>Rules for 150 Pell % and Eligibilty less than LEU CAP &amp;  Less than Term CAP</t>
  </si>
  <si>
    <t>Rules for 150 Pell % and Eligibilty Greater than  LEU CAP &amp;  Less than Term CAP</t>
  </si>
  <si>
    <t>is the eligible cap (cell I8) greater than Pell LEU (cell M8), Yes or  No</t>
  </si>
  <si>
    <t>if all condition are met, then confirm if enrollment status (cell E4)  is TT, and multiple the Eligible Pell CAP % (cell i8) X to total TT amount (cell K6)</t>
  </si>
  <si>
    <t>if all condition are met, then confirm if enrollment status (cell E4)  is FT, and multiple the Eligible Pell CAP % (cell i8) X to total FT amount (cell I6)</t>
  </si>
  <si>
    <t>if all condition are met, then confirm if enrollment status (cell E4)  is HT, and multiple the Eligible Pell CAP % (cell i8) X to total HT amount (cell M6)</t>
  </si>
  <si>
    <t>Is Eligible Cap (cell I8) Less than or = to Term CAP (cell I10), Yes or  NO</t>
  </si>
  <si>
    <r>
      <t xml:space="preserve">Is the Unused Pell % (cell E12) </t>
    </r>
    <r>
      <rPr>
        <sz val="10"/>
        <color rgb="FFFF0000"/>
        <rFont val="Geneva"/>
      </rPr>
      <t xml:space="preserve">greater </t>
    </r>
    <r>
      <rPr>
        <sz val="10"/>
        <rFont val="Geneva"/>
      </rPr>
      <t>than eligible CAP % (cell I8), Yes or No</t>
    </r>
  </si>
  <si>
    <r>
      <t xml:space="preserve">Rules for unused Pell % - Part II :  Unused Pell % (cell E12) </t>
    </r>
    <r>
      <rPr>
        <sz val="10"/>
        <color rgb="FFFF0000"/>
        <rFont val="Geneva"/>
      </rPr>
      <t>GREATER</t>
    </r>
    <r>
      <rPr>
        <sz val="10"/>
        <rFont val="Geneva"/>
      </rPr>
      <t xml:space="preserve"> than eligible CAP % (cell I8), Yes or No</t>
    </r>
  </si>
  <si>
    <t xml:space="preserve">is the eligible cap (cell I8) less than or = Pell LEU (cell M8), Yes, No. </t>
  </si>
  <si>
    <t>If all Unsuad Pell is used, AND then Enrollment status (E4) ="LTHT",0,0)</t>
  </si>
  <si>
    <t>If all Unsuad Pell is NOT used, use the combine summer Pell % (cell E14) X totoal LTHT (O6) ,0)</t>
  </si>
  <si>
    <r>
      <t xml:space="preserve">Rules for unused Pell % - Part III :  Unused Pell % (cell E12) </t>
    </r>
    <r>
      <rPr>
        <sz val="10"/>
        <color rgb="FFFF0000"/>
        <rFont val="Geneva"/>
      </rPr>
      <t>GREATER</t>
    </r>
    <r>
      <rPr>
        <sz val="10"/>
        <rFont val="Geneva"/>
      </rPr>
      <t xml:space="preserve"> than eligible CAP % (cell I8), AND </t>
    </r>
    <r>
      <rPr>
        <sz val="10"/>
        <color rgb="FFFF0000"/>
        <rFont val="Geneva"/>
      </rPr>
      <t xml:space="preserve">GREATER </t>
    </r>
    <r>
      <rPr>
        <sz val="10"/>
        <rFont val="Geneva"/>
      </rPr>
      <t>than LEU CAP %, Yes or No</t>
    </r>
  </si>
  <si>
    <t xml:space="preserve">Three-quarter  Equation </t>
  </si>
  <si>
    <r>
      <t xml:space="preserve">Is the Unused Pell % (cell E12) </t>
    </r>
    <r>
      <rPr>
        <sz val="10"/>
        <color rgb="FFFF0000"/>
        <rFont val="Geneva"/>
      </rPr>
      <t xml:space="preserve">greater  and  Unused Pell % (cell E12) grater </t>
    </r>
    <r>
      <rPr>
        <sz val="10"/>
        <rFont val="Geneva"/>
      </rPr>
      <t>than eligible CAP % (cell I8), Yes or No</t>
    </r>
  </si>
  <si>
    <r>
      <t xml:space="preserve">is the eligible cap (cell I8) </t>
    </r>
    <r>
      <rPr>
        <sz val="10"/>
        <color rgb="FFFF0000"/>
        <rFont val="Geneva"/>
      </rPr>
      <t>greater than</t>
    </r>
    <r>
      <rPr>
        <sz val="10"/>
        <rFont val="Geneva"/>
      </rPr>
      <t xml:space="preserve"> Pell LEU (cell M8), Yes, No. </t>
    </r>
  </si>
  <si>
    <r>
      <t xml:space="preserve">if Unused Pell % (cell E12) is </t>
    </r>
    <r>
      <rPr>
        <sz val="10"/>
        <color rgb="FFFF0000"/>
        <rFont val="Geneva"/>
      </rPr>
      <t>Greater</t>
    </r>
    <r>
      <rPr>
        <sz val="10"/>
        <rFont val="Geneva"/>
      </rPr>
      <t xml:space="preserve"> than Eligible Cap %(cell I10), Now is unused Pell %(cell E12) and summer Pell % (cell E13) </t>
    </r>
    <r>
      <rPr>
        <sz val="10"/>
        <color rgb="FFFF0000"/>
        <rFont val="Geneva"/>
      </rPr>
      <t>Greater</t>
    </r>
    <r>
      <rPr>
        <sz val="10"/>
        <rFont val="Geneva"/>
      </rPr>
      <t xml:space="preserve"> than Eligible Cap % (cell I8), Yes or No. </t>
    </r>
  </si>
  <si>
    <t>FULLTime Equation</t>
  </si>
  <si>
    <t>Half Time Equation</t>
  </si>
  <si>
    <r>
      <t xml:space="preserve">Rules for unused Pell % - Part V :  Unused Pell % (cell E12) </t>
    </r>
    <r>
      <rPr>
        <sz val="10"/>
        <color rgb="FFFF0000"/>
        <rFont val="Geneva"/>
      </rPr>
      <t>LESS than</t>
    </r>
    <r>
      <rPr>
        <sz val="10"/>
        <rFont val="Geneva"/>
      </rPr>
      <t xml:space="preserve"> eligible CAP % (cell I8), BUT </t>
    </r>
    <r>
      <rPr>
        <sz val="10"/>
        <color rgb="FFFF0000"/>
        <rFont val="Geneva"/>
      </rPr>
      <t xml:space="preserve">GREATER </t>
    </r>
    <r>
      <rPr>
        <sz val="10"/>
        <rFont val="Geneva"/>
      </rPr>
      <t>than LEU CAP %, Yes or No</t>
    </r>
  </si>
  <si>
    <r>
      <t xml:space="preserve">Rules for unused Pell % - Part IV :  Unused Pell % (cell E12) </t>
    </r>
    <r>
      <rPr>
        <sz val="10"/>
        <color rgb="FFFF0000"/>
        <rFont val="Geneva"/>
      </rPr>
      <t>GREATER</t>
    </r>
    <r>
      <rPr>
        <sz val="10"/>
        <rFont val="Geneva"/>
      </rPr>
      <t xml:space="preserve"> than eligible CAP % (cell I8), </t>
    </r>
    <r>
      <rPr>
        <sz val="10"/>
        <color rgb="FFFF0000"/>
        <rFont val="Geneva"/>
      </rPr>
      <t>BUT LESS</t>
    </r>
    <r>
      <rPr>
        <sz val="10"/>
        <rFont val="Geneva"/>
      </rPr>
      <t xml:space="preserve"> than LEU CAP %, Yes or No</t>
    </r>
  </si>
  <si>
    <t>Select Summer Units</t>
  </si>
  <si>
    <t>Summer Pell Amount</t>
  </si>
  <si>
    <t>https://csulb.financialaidtv.com/play/13876-upcoming-financial-aid-changes/50505-can-i-receive-pell-grant-if-i-go-school-year-round</t>
  </si>
  <si>
    <t>Summer Units:</t>
  </si>
  <si>
    <t>Enter  EFC:</t>
  </si>
  <si>
    <t>Expected Family Contribution (EFC)</t>
  </si>
  <si>
    <t>Estimated Summer Pell Amount</t>
  </si>
  <si>
    <t>https://csulb.financialaidtv.com/play/1003-grant-programs-including-ccpg/50505-can-i-receive-pell-grant-if-i-go-school-year-round</t>
  </si>
  <si>
    <t>NEW Link (2023)</t>
  </si>
  <si>
    <t xml:space="preserve">Old - link not working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</si>
</sst>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0"/>
    <numFmt numFmtId="165" formatCode="_(* #,##0_);_(* \(#,##0\);_(* &quot;-&quot;??_);_(@_)"/>
    <numFmt numFmtId="166" formatCode="0.0000"/>
    <numFmt numFmtId="167" formatCode="0.000%"/>
    <numFmt numFmtId="168" formatCode="0.0000%"/>
    <numFmt numFmtId="169" formatCode="_(&quot;$&quot;* #,##0_);_(&quot;$&quot;* \(#,##0\);_(&quot;$&quot;* &quot;-&quot;??_);_(@_)"/>
  </numFmts>
  <fonts count="20">
    <font>
      <sz val="10"/>
      <name val="Geneva"/>
    </font>
    <font>
      <sz val="8"/>
      <name val="Arial"/>
      <family val="2"/>
    </font>
    <font>
      <sz val="12"/>
      <name val="Times New Roman"/>
      <family val="1"/>
    </font>
    <font>
      <sz val="8"/>
      <name val="Geneva"/>
    </font>
    <font>
      <sz val="10"/>
      <name val="Geneva"/>
    </font>
    <font>
      <b/>
      <sz val="10"/>
      <name val="Geneva"/>
    </font>
    <font>
      <sz val="15"/>
      <name val="Geneva"/>
    </font>
    <font>
      <sz val="12"/>
      <name val="Geneva"/>
    </font>
    <font>
      <sz val="10"/>
      <color rgb="FFFFFF00"/>
      <name val="Geneva"/>
    </font>
    <font>
      <b/>
      <sz val="12"/>
      <name val="Geneva"/>
    </font>
    <font>
      <sz val="9"/>
      <name val="Geneva"/>
    </font>
    <font>
      <sz val="10"/>
      <color rgb="FFFF0000"/>
      <name val="Geneva"/>
    </font>
    <font>
      <b/>
      <sz val="18"/>
      <name val="Geneva"/>
    </font>
    <font>
      <sz val="12"/>
      <name val="Arial"/>
      <family val="2"/>
    </font>
    <font>
      <sz val="24"/>
      <color theme="0" tint="-0.34998626667073579"/>
      <name val="Geneva"/>
    </font>
    <font>
      <u/>
      <sz val="10"/>
      <color theme="10"/>
      <name val="Geneva"/>
    </font>
    <font>
      <sz val="10"/>
      <name val="ZWAdobeF"/>
    </font>
    <font>
      <sz val="18"/>
      <color theme="0"/>
      <name val="Geneva"/>
    </font>
    <font>
      <b/>
      <sz val="14"/>
      <color theme="0"/>
      <name val="Arial"/>
      <family val="2"/>
    </font>
    <font>
      <sz val="9"/>
      <color indexed="81"/>
      <name val="Tahoma"/>
      <family val="2"/>
    </font>
  </fonts>
  <fills count="19">
    <fill>
      <patternFill patternType="none"/>
    </fill>
    <fill>
      <patternFill patternType="gray125"/>
    </fill>
    <fill>
      <patternFill patternType="solid">
        <fgColor indexed="65"/>
        <bgColor indexed="64"/>
      </patternFill>
    </fill>
    <fill>
      <patternFill patternType="solid">
        <fgColor indexed="22"/>
        <bgColor indexed="22"/>
      </patternFill>
    </fill>
    <fill>
      <patternFill patternType="solid">
        <fgColor theme="0" tint="-0.249977111117893"/>
        <bgColor indexed="64"/>
      </patternFill>
    </fill>
    <fill>
      <patternFill patternType="solid">
        <fgColor theme="0"/>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theme="0" tint="-0.249977111117893"/>
        <bgColor indexed="22"/>
      </patternFill>
    </fill>
    <fill>
      <patternFill patternType="solid">
        <fgColor theme="5" tint="0.59999389629810485"/>
        <bgColor indexed="64"/>
      </patternFill>
    </fill>
    <fill>
      <patternFill patternType="solid">
        <fgColor rgb="FFFF0000"/>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s>
  <cellStyleXfs count="6">
    <xf numFmtId="0" fontId="0" fillId="0" borderId="0"/>
    <xf numFmtId="164" fontId="2"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15" fillId="0" borderId="0" applyNumberFormat="0" applyFill="0" applyBorder="0" applyAlignment="0" applyProtection="0"/>
  </cellStyleXfs>
  <cellXfs count="117">
    <xf numFmtId="0" fontId="0" fillId="0" borderId="0" xfId="0"/>
    <xf numFmtId="1" fontId="1" fillId="0" borderId="4" xfId="0" applyNumberFormat="1" applyFont="1" applyFill="1" applyBorder="1" applyAlignment="1">
      <alignment horizontal="center" vertical="top"/>
    </xf>
    <xf numFmtId="1" fontId="1" fillId="4" borderId="4" xfId="0" applyNumberFormat="1" applyFont="1" applyFill="1" applyBorder="1" applyAlignment="1">
      <alignment horizontal="center" vertical="top"/>
    </xf>
    <xf numFmtId="0" fontId="0" fillId="0" borderId="0" xfId="0" applyFill="1"/>
    <xf numFmtId="0" fontId="0" fillId="0" borderId="9" xfId="0" applyFill="1" applyBorder="1"/>
    <xf numFmtId="0" fontId="0" fillId="6" borderId="0" xfId="0" applyFill="1"/>
    <xf numFmtId="0" fontId="0" fillId="6" borderId="0" xfId="0" applyFill="1" applyAlignment="1">
      <alignment wrapText="1"/>
    </xf>
    <xf numFmtId="0" fontId="5" fillId="6" borderId="0" xfId="0" applyFont="1" applyFill="1" applyBorder="1" applyAlignment="1" applyProtection="1">
      <alignment horizontal="right"/>
    </xf>
    <xf numFmtId="165" fontId="6" fillId="7" borderId="9" xfId="2" applyNumberFormat="1" applyFont="1" applyFill="1" applyBorder="1" applyAlignment="1">
      <alignment horizontal="center"/>
    </xf>
    <xf numFmtId="9" fontId="0" fillId="6" borderId="0" xfId="0" applyNumberFormat="1" applyFill="1"/>
    <xf numFmtId="0" fontId="3" fillId="6" borderId="0" xfId="0" applyFont="1" applyFill="1" applyAlignment="1">
      <alignment vertical="center" wrapText="1"/>
    </xf>
    <xf numFmtId="0" fontId="3" fillId="6" borderId="0" xfId="0" applyFont="1" applyFill="1" applyAlignment="1">
      <alignment vertical="center"/>
    </xf>
    <xf numFmtId="0" fontId="0" fillId="8" borderId="0" xfId="0" applyFill="1"/>
    <xf numFmtId="0" fontId="0" fillId="6" borderId="10" xfId="0" applyFill="1" applyBorder="1"/>
    <xf numFmtId="0" fontId="0" fillId="6" borderId="11" xfId="0" applyFill="1" applyBorder="1"/>
    <xf numFmtId="0" fontId="0" fillId="6" borderId="13" xfId="0" applyFill="1" applyBorder="1"/>
    <xf numFmtId="0" fontId="0" fillId="6" borderId="14" xfId="0" applyFill="1" applyBorder="1"/>
    <xf numFmtId="0" fontId="0" fillId="6" borderId="15" xfId="0" applyFill="1" applyBorder="1"/>
    <xf numFmtId="166" fontId="0" fillId="0" borderId="0" xfId="0" applyNumberFormat="1" applyFill="1"/>
    <xf numFmtId="167" fontId="0" fillId="0" borderId="9" xfId="3" applyNumberFormat="1" applyFont="1" applyFill="1" applyBorder="1"/>
    <xf numFmtId="9" fontId="0" fillId="0" borderId="0" xfId="0" applyNumberFormat="1" applyFill="1"/>
    <xf numFmtId="10" fontId="0" fillId="0" borderId="0" xfId="0" applyNumberFormat="1" applyFill="1"/>
    <xf numFmtId="9" fontId="9" fillId="6" borderId="0" xfId="3" applyFont="1" applyFill="1" applyBorder="1" applyAlignment="1">
      <alignment horizontal="center" wrapText="1"/>
    </xf>
    <xf numFmtId="10" fontId="6" fillId="7" borderId="9" xfId="3" applyNumberFormat="1" applyFont="1" applyFill="1" applyBorder="1" applyAlignment="1">
      <alignment horizontal="center"/>
    </xf>
    <xf numFmtId="44" fontId="0" fillId="7" borderId="9" xfId="4" applyFont="1" applyFill="1" applyBorder="1"/>
    <xf numFmtId="43" fontId="0" fillId="6" borderId="0" xfId="0" applyNumberFormat="1" applyFill="1"/>
    <xf numFmtId="43" fontId="0" fillId="6" borderId="12" xfId="0" applyNumberFormat="1" applyFill="1" applyBorder="1"/>
    <xf numFmtId="168" fontId="4" fillId="7" borderId="9" xfId="3" applyNumberFormat="1" applyFont="1" applyFill="1" applyBorder="1" applyAlignment="1">
      <alignment horizontal="center"/>
    </xf>
    <xf numFmtId="0" fontId="0" fillId="6" borderId="0" xfId="0" applyFill="1" applyAlignment="1">
      <alignment horizontal="right"/>
    </xf>
    <xf numFmtId="43" fontId="0" fillId="0" borderId="0" xfId="0" applyNumberFormat="1" applyFont="1"/>
    <xf numFmtId="167" fontId="0" fillId="6" borderId="0" xfId="0" applyNumberFormat="1" applyFill="1"/>
    <xf numFmtId="0" fontId="10" fillId="6" borderId="0" xfId="0" applyFont="1" applyFill="1" applyAlignment="1">
      <alignment wrapText="1"/>
    </xf>
    <xf numFmtId="0" fontId="0" fillId="0" borderId="0" xfId="0" applyAlignment="1">
      <alignment horizontal="left" vertical="top" wrapText="1"/>
    </xf>
    <xf numFmtId="0" fontId="0" fillId="0" borderId="1" xfId="0" applyBorder="1"/>
    <xf numFmtId="0" fontId="0" fillId="8" borderId="1" xfId="0" applyFill="1" applyBorder="1"/>
    <xf numFmtId="0" fontId="0" fillId="0" borderId="1" xfId="0" applyBorder="1" applyAlignment="1">
      <alignment wrapText="1"/>
    </xf>
    <xf numFmtId="0" fontId="0" fillId="0" borderId="1" xfId="0" applyFill="1" applyBorder="1"/>
    <xf numFmtId="0" fontId="0" fillId="0" borderId="5" xfId="0" applyBorder="1"/>
    <xf numFmtId="0" fontId="0" fillId="0" borderId="0" xfId="0" applyBorder="1"/>
    <xf numFmtId="0" fontId="0" fillId="0" borderId="0" xfId="0" applyBorder="1" applyAlignment="1">
      <alignment wrapText="1"/>
    </xf>
    <xf numFmtId="0" fontId="0" fillId="8" borderId="1" xfId="0" applyFill="1" applyBorder="1" applyAlignment="1">
      <alignment wrapText="1"/>
    </xf>
    <xf numFmtId="10" fontId="0" fillId="8" borderId="2" xfId="0" applyNumberFormat="1" applyFill="1" applyBorder="1"/>
    <xf numFmtId="0" fontId="0" fillId="0" borderId="5" xfId="0" applyFill="1" applyBorder="1"/>
    <xf numFmtId="0" fontId="0" fillId="0" borderId="0" xfId="0" applyFill="1" applyBorder="1"/>
    <xf numFmtId="0" fontId="0" fillId="0" borderId="0" xfId="0" applyBorder="1" applyAlignment="1">
      <alignment horizontal="left" wrapText="1"/>
    </xf>
    <xf numFmtId="16" fontId="0" fillId="0" borderId="0" xfId="0" applyNumberFormat="1" applyFill="1" applyAlignment="1">
      <alignment horizontal="right"/>
    </xf>
    <xf numFmtId="0" fontId="0" fillId="0" borderId="1" xfId="0" applyFill="1" applyBorder="1" applyAlignment="1">
      <alignment wrapText="1"/>
    </xf>
    <xf numFmtId="0" fontId="0" fillId="13" borderId="1" xfId="0" applyFill="1" applyBorder="1"/>
    <xf numFmtId="0" fontId="0" fillId="0" borderId="3" xfId="0" applyFill="1" applyBorder="1"/>
    <xf numFmtId="0" fontId="0" fillId="0" borderId="0" xfId="0" applyFill="1" applyAlignment="1">
      <alignment horizontal="right"/>
    </xf>
    <xf numFmtId="0" fontId="0" fillId="0" borderId="5" xfId="0" applyBorder="1" applyAlignment="1">
      <alignment wrapText="1"/>
    </xf>
    <xf numFmtId="43" fontId="0" fillId="0" borderId="0" xfId="0" applyNumberFormat="1"/>
    <xf numFmtId="0" fontId="0" fillId="0" borderId="0" xfId="0" applyFill="1" applyAlignment="1">
      <alignment horizontal="left" wrapText="1"/>
    </xf>
    <xf numFmtId="0" fontId="0" fillId="0" borderId="1" xfId="0" applyBorder="1" applyAlignment="1">
      <alignment horizontal="left" wrapText="1"/>
    </xf>
    <xf numFmtId="0" fontId="0" fillId="6" borderId="0" xfId="0" applyFill="1" applyBorder="1"/>
    <xf numFmtId="0" fontId="0" fillId="6" borderId="0" xfId="0" applyFill="1" applyBorder="1" applyAlignment="1">
      <alignment horizontal="left" vertical="top" wrapText="1"/>
    </xf>
    <xf numFmtId="169" fontId="7" fillId="0" borderId="9" xfId="4" applyNumberFormat="1" applyFont="1" applyFill="1" applyBorder="1" applyAlignment="1">
      <alignment horizontal="center"/>
    </xf>
    <xf numFmtId="0" fontId="0" fillId="0" borderId="9" xfId="0" applyFill="1" applyBorder="1" applyAlignment="1">
      <alignment horizontal="right"/>
    </xf>
    <xf numFmtId="169" fontId="0" fillId="0" borderId="0" xfId="4" applyNumberFormat="1" applyFont="1" applyFill="1"/>
    <xf numFmtId="0" fontId="12" fillId="0" borderId="0" xfId="0" applyFont="1" applyFill="1" applyBorder="1" applyAlignment="1" applyProtection="1">
      <alignment horizontal="right"/>
      <protection locked="0"/>
    </xf>
    <xf numFmtId="0" fontId="12" fillId="0" borderId="0" xfId="0" applyFont="1" applyFill="1" applyBorder="1" applyProtection="1">
      <protection locked="0"/>
    </xf>
    <xf numFmtId="0" fontId="0" fillId="6" borderId="0" xfId="0" applyFill="1" applyBorder="1" applyProtection="1"/>
    <xf numFmtId="0" fontId="0" fillId="0" borderId="0" xfId="0" applyFill="1" applyBorder="1" applyProtection="1"/>
    <xf numFmtId="0" fontId="0" fillId="0" borderId="0" xfId="0" applyProtection="1"/>
    <xf numFmtId="0" fontId="0" fillId="6" borderId="0" xfId="0" applyFill="1" applyProtection="1"/>
    <xf numFmtId="0" fontId="0" fillId="7" borderId="0" xfId="0" applyFill="1" applyProtection="1"/>
    <xf numFmtId="0" fontId="17" fillId="6" borderId="0" xfId="0" applyFont="1" applyFill="1" applyBorder="1" applyAlignment="1" applyProtection="1">
      <alignment horizontal="left"/>
    </xf>
    <xf numFmtId="0" fontId="0" fillId="0" borderId="0" xfId="0" applyFill="1" applyBorder="1" applyAlignment="1" applyProtection="1">
      <alignment horizontal="center"/>
    </xf>
    <xf numFmtId="169" fontId="14" fillId="7" borderId="0" xfId="4" applyNumberFormat="1" applyFont="1" applyFill="1" applyBorder="1" applyAlignment="1" applyProtection="1">
      <alignment horizontal="center"/>
    </xf>
    <xf numFmtId="0" fontId="0" fillId="5" borderId="0" xfId="0" applyFill="1" applyBorder="1" applyProtection="1"/>
    <xf numFmtId="0" fontId="13" fillId="5" borderId="0" xfId="0" applyFont="1" applyFill="1" applyBorder="1" applyAlignment="1" applyProtection="1">
      <alignment vertical="center"/>
    </xf>
    <xf numFmtId="0" fontId="15" fillId="5" borderId="0" xfId="5" applyFill="1" applyBorder="1" applyAlignment="1" applyProtection="1">
      <alignment vertical="center"/>
    </xf>
    <xf numFmtId="0" fontId="0" fillId="14" borderId="0" xfId="0" applyFill="1" applyProtection="1"/>
    <xf numFmtId="0" fontId="16" fillId="7" borderId="0" xfId="0" applyFont="1" applyFill="1" applyProtection="1"/>
    <xf numFmtId="0" fontId="18" fillId="6" borderId="0" xfId="0" applyFont="1" applyFill="1" applyBorder="1" applyAlignment="1" applyProtection="1">
      <alignment horizontal="left"/>
    </xf>
    <xf numFmtId="0" fontId="15" fillId="6" borderId="0" xfId="5" applyFill="1" applyBorder="1" applyAlignment="1" applyProtection="1"/>
    <xf numFmtId="1" fontId="1" fillId="0" borderId="9" xfId="0" applyNumberFormat="1" applyFont="1" applyBorder="1" applyAlignment="1">
      <alignment horizontal="center" vertical="center"/>
    </xf>
    <xf numFmtId="1" fontId="1" fillId="6" borderId="9" xfId="0" applyNumberFormat="1" applyFont="1" applyFill="1" applyBorder="1" applyAlignment="1">
      <alignment horizontal="center" vertical="center"/>
    </xf>
    <xf numFmtId="1" fontId="1" fillId="15" borderId="9" xfId="0" applyNumberFormat="1" applyFont="1" applyFill="1" applyBorder="1" applyAlignment="1">
      <alignment horizontal="center" vertical="center"/>
    </xf>
    <xf numFmtId="1" fontId="1" fillId="3" borderId="9" xfId="0" applyNumberFormat="1" applyFont="1" applyFill="1" applyBorder="1" applyAlignment="1">
      <alignment horizontal="center" vertical="center"/>
    </xf>
    <xf numFmtId="1" fontId="1" fillId="4" borderId="9" xfId="0" applyNumberFormat="1" applyFont="1" applyFill="1" applyBorder="1" applyAlignment="1">
      <alignment horizontal="center" vertical="center"/>
    </xf>
    <xf numFmtId="1" fontId="1" fillId="5" borderId="9" xfId="0" applyNumberFormat="1" applyFont="1" applyFill="1" applyBorder="1" applyAlignment="1">
      <alignment horizontal="center" vertical="center"/>
    </xf>
    <xf numFmtId="0" fontId="1" fillId="2" borderId="9" xfId="0" applyFont="1" applyFill="1" applyBorder="1" applyAlignment="1">
      <alignment horizontal="center" vertical="center"/>
    </xf>
    <xf numFmtId="0" fontId="1" fillId="5" borderId="9" xfId="0" applyFont="1" applyFill="1" applyBorder="1" applyAlignment="1">
      <alignment horizontal="center" vertical="center"/>
    </xf>
    <xf numFmtId="0" fontId="1" fillId="4" borderId="9" xfId="0" applyFont="1" applyFill="1" applyBorder="1" applyAlignment="1">
      <alignment horizontal="center" vertical="center"/>
    </xf>
    <xf numFmtId="1" fontId="1" fillId="12" borderId="9" xfId="0" applyNumberFormat="1" applyFont="1" applyFill="1" applyBorder="1" applyAlignment="1">
      <alignment horizontal="center" vertical="center"/>
    </xf>
    <xf numFmtId="0" fontId="1" fillId="4" borderId="1" xfId="0" applyFont="1" applyFill="1" applyBorder="1" applyAlignment="1">
      <alignment horizontal="center" vertical="center"/>
    </xf>
    <xf numFmtId="1" fontId="1" fillId="10" borderId="9" xfId="0" applyNumberFormat="1" applyFont="1" applyFill="1" applyBorder="1" applyAlignment="1">
      <alignment horizontal="center" vertical="center"/>
    </xf>
    <xf numFmtId="1" fontId="1" fillId="16" borderId="9" xfId="0" applyNumberFormat="1" applyFont="1" applyFill="1" applyBorder="1" applyAlignment="1">
      <alignment horizontal="center" vertical="center"/>
    </xf>
    <xf numFmtId="0" fontId="15" fillId="0" borderId="0" xfId="5" applyFill="1"/>
    <xf numFmtId="0" fontId="0" fillId="17" borderId="0" xfId="0" applyFill="1"/>
    <xf numFmtId="0" fontId="0" fillId="18" borderId="0" xfId="0" applyFill="1"/>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0" fontId="0" fillId="6" borderId="10" xfId="0" applyFill="1" applyBorder="1" applyAlignment="1">
      <alignment horizontal="left" vertical="top" wrapText="1"/>
    </xf>
    <xf numFmtId="0" fontId="0" fillId="6" borderId="11" xfId="0" applyFill="1" applyBorder="1" applyAlignment="1">
      <alignment horizontal="left" vertical="top" wrapText="1"/>
    </xf>
    <xf numFmtId="0" fontId="0" fillId="6" borderId="12" xfId="0" applyFill="1" applyBorder="1" applyAlignment="1">
      <alignment horizontal="left" vertical="top" wrapText="1"/>
    </xf>
    <xf numFmtId="0" fontId="0" fillId="6" borderId="0" xfId="0" applyFill="1" applyBorder="1" applyAlignment="1">
      <alignment horizontal="left" vertical="center" wrapText="1"/>
    </xf>
    <xf numFmtId="0" fontId="0" fillId="0" borderId="0" xfId="0" applyFill="1" applyAlignment="1">
      <alignment horizontal="left" wrapText="1"/>
    </xf>
    <xf numFmtId="0" fontId="0" fillId="0" borderId="1" xfId="0" applyBorder="1" applyAlignment="1">
      <alignment horizontal="left" wrapText="1"/>
    </xf>
    <xf numFmtId="0" fontId="0" fillId="9" borderId="6" xfId="0" applyFill="1" applyBorder="1" applyAlignment="1">
      <alignment horizontal="center"/>
    </xf>
    <xf numFmtId="0" fontId="0" fillId="9" borderId="7" xfId="0" applyFill="1" applyBorder="1" applyAlignment="1">
      <alignment horizontal="center"/>
    </xf>
    <xf numFmtId="0" fontId="0" fillId="9" borderId="8" xfId="0" applyFill="1" applyBorder="1" applyAlignment="1">
      <alignment horizontal="center"/>
    </xf>
    <xf numFmtId="0" fontId="0" fillId="10" borderId="6" xfId="0" applyFill="1" applyBorder="1" applyAlignment="1">
      <alignment horizontal="center"/>
    </xf>
    <xf numFmtId="0" fontId="0" fillId="10" borderId="7" xfId="0" applyFill="1" applyBorder="1" applyAlignment="1">
      <alignment horizontal="center"/>
    </xf>
    <xf numFmtId="0" fontId="0" fillId="10" borderId="8" xfId="0" applyFill="1" applyBorder="1" applyAlignment="1">
      <alignment horizontal="center"/>
    </xf>
    <xf numFmtId="0" fontId="0" fillId="12" borderId="6" xfId="0" applyFill="1" applyBorder="1" applyAlignment="1">
      <alignment horizontal="center"/>
    </xf>
    <xf numFmtId="0" fontId="0" fillId="12" borderId="7" xfId="0" applyFill="1" applyBorder="1" applyAlignment="1">
      <alignment horizontal="center"/>
    </xf>
    <xf numFmtId="0" fontId="0" fillId="12" borderId="8" xfId="0" applyFill="1" applyBorder="1" applyAlignment="1">
      <alignment horizontal="center"/>
    </xf>
    <xf numFmtId="0" fontId="0" fillId="11" borderId="6" xfId="0" applyFill="1" applyBorder="1" applyAlignment="1">
      <alignment horizontal="center"/>
    </xf>
    <xf numFmtId="0" fontId="0" fillId="11" borderId="7" xfId="0" applyFill="1" applyBorder="1" applyAlignment="1">
      <alignment horizontal="center"/>
    </xf>
    <xf numFmtId="0" fontId="0" fillId="11" borderId="8" xfId="0" applyFill="1" applyBorder="1" applyAlignment="1">
      <alignment horizontal="center"/>
    </xf>
    <xf numFmtId="0" fontId="0" fillId="11" borderId="6" xfId="0" applyFill="1" applyBorder="1" applyAlignment="1">
      <alignment horizontal="left" wrapText="1"/>
    </xf>
    <xf numFmtId="0" fontId="0" fillId="11" borderId="7" xfId="0" applyFill="1" applyBorder="1" applyAlignment="1">
      <alignment horizontal="left" wrapText="1"/>
    </xf>
    <xf numFmtId="0" fontId="0" fillId="11" borderId="8" xfId="0" applyFill="1" applyBorder="1" applyAlignment="1">
      <alignment horizontal="left" wrapText="1"/>
    </xf>
    <xf numFmtId="0" fontId="0" fillId="0" borderId="0" xfId="0" applyAlignment="1">
      <alignment horizontal="center"/>
    </xf>
  </cellXfs>
  <cellStyles count="6">
    <cellStyle name="Comma" xfId="2" builtinId="3"/>
    <cellStyle name="Currency" xfId="4" builtinId="4"/>
    <cellStyle name="Hyperlink" xfId="5" builtinId="8"/>
    <cellStyle name="Normal" xfId="0" builtinId="0"/>
    <cellStyle name="Normal 2" xfId="1" xr:uid="{00000000-0005-0000-0000-000004000000}"/>
    <cellStyle name="Percent" xfId="3" builtinId="5"/>
  </cellStyles>
  <dxfs count="4">
    <dxf>
      <fill>
        <patternFill>
          <bgColor rgb="FFFFFF00"/>
        </patternFill>
      </fill>
    </dxf>
    <dxf>
      <font>
        <b/>
        <i val="0"/>
        <color auto="1"/>
      </font>
    </dxf>
    <dxf>
      <fill>
        <patternFill>
          <bgColor rgb="FFFFFF00"/>
        </patternFill>
      </fill>
    </dxf>
    <dxf>
      <font>
        <color auto="1"/>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https://csulb.financialaidtv.com/play/13876-upcoming-financial-aid-changes/50505-can-i-receive-pell-grant-if-i-go-school-year-round" TargetMode="External"/><Relationship Id="rId1" Type="http://schemas.openxmlformats.org/officeDocument/2006/relationships/hyperlink" Target="https://csulb.financialaidtv.com/play/1003-grant-programs-including-ccpg/50505-can-i-receive-pell-grant-if-i-go-school-year-round"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159997</xdr:colOff>
      <xdr:row>17</xdr:row>
      <xdr:rowOff>53576</xdr:rowOff>
    </xdr:from>
    <xdr:to>
      <xdr:col>4</xdr:col>
      <xdr:colOff>52552</xdr:colOff>
      <xdr:row>23</xdr:row>
      <xdr:rowOff>73269</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453074" y="3592480"/>
          <a:ext cx="3035805" cy="1521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This amount shall be used as an estimate and should not substitute your actual award</a:t>
          </a:r>
          <a:r>
            <a:rPr lang="en-US" sz="1000" b="0" i="0" baseline="0">
              <a:solidFill>
                <a:schemeClr val="dk1"/>
              </a:solidFill>
              <a:effectLst/>
              <a:latin typeface="Arial" panose="020B0604020202020204" pitchFamily="34" charset="0"/>
              <a:ea typeface="+mn-ea"/>
              <a:cs typeface="Arial" panose="020B0604020202020204" pitchFamily="34" charset="0"/>
            </a:rPr>
            <a:t>. To find </a:t>
          </a:r>
          <a:r>
            <a:rPr lang="en-US" sz="1100">
              <a:solidFill>
                <a:schemeClr val="dk1"/>
              </a:solidFill>
              <a:effectLst/>
              <a:latin typeface="+mn-lt"/>
              <a:ea typeface="+mn-ea"/>
              <a:cs typeface="+mn-cs"/>
            </a:rPr>
            <a:t>your official Summer Pell amount, review your financial aid award package.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To learn more about Year-round</a:t>
          </a:r>
        </a:p>
        <a:p>
          <a:r>
            <a:rPr lang="en-US" sz="1100">
              <a:solidFill>
                <a:schemeClr val="dk1"/>
              </a:solidFill>
              <a:effectLst/>
              <a:latin typeface="+mn-lt"/>
              <a:ea typeface="+mn-ea"/>
              <a:cs typeface="+mn-cs"/>
            </a:rPr>
            <a:t>Pell, click on the Financial Aid video.</a:t>
          </a:r>
        </a:p>
        <a:p>
          <a:endParaRPr lang="en-US" sz="1100">
            <a:solidFill>
              <a:schemeClr val="dk1"/>
            </a:solidFill>
            <a:effectLst/>
            <a:latin typeface="+mn-lt"/>
            <a:ea typeface="+mn-ea"/>
            <a:cs typeface="+mn-cs"/>
          </a:endParaRPr>
        </a:p>
      </xdr:txBody>
    </xdr:sp>
    <xdr:clientData/>
  </xdr:twoCellAnchor>
  <xdr:twoCellAnchor>
    <xdr:from>
      <xdr:col>3</xdr:col>
      <xdr:colOff>2088425</xdr:colOff>
      <xdr:row>22</xdr:row>
      <xdr:rowOff>21980</xdr:rowOff>
    </xdr:from>
    <xdr:to>
      <xdr:col>3</xdr:col>
      <xdr:colOff>2856053</xdr:colOff>
      <xdr:row>22</xdr:row>
      <xdr:rowOff>629197</xdr:rowOff>
    </xdr:to>
    <xdr:grpSp>
      <xdr:nvGrpSpPr>
        <xdr:cNvPr id="4" name="Group 3">
          <a:hlinkClick xmlns:r="http://schemas.openxmlformats.org/officeDocument/2006/relationships" r:id="rId1"/>
          <a:extLst>
            <a:ext uri="{FF2B5EF4-FFF2-40B4-BE49-F238E27FC236}">
              <a16:creationId xmlns:a16="http://schemas.microsoft.com/office/drawing/2014/main" id="{00000000-0008-0000-0100-000004000000}"/>
            </a:ext>
          </a:extLst>
        </xdr:cNvPr>
        <xdr:cNvGrpSpPr/>
      </xdr:nvGrpSpPr>
      <xdr:grpSpPr>
        <a:xfrm>
          <a:off x="2615963" y="4366845"/>
          <a:ext cx="767628" cy="607217"/>
          <a:chOff x="4572000" y="4460328"/>
          <a:chExt cx="762322" cy="607217"/>
        </a:xfrm>
      </xdr:grpSpPr>
      <xdr:pic>
        <xdr:nvPicPr>
          <xdr:cNvPr id="17" name="Picture 16" descr="24/7 Financial Aid TV ">
            <a:hlinkClick xmlns:r="http://schemas.openxmlformats.org/officeDocument/2006/relationships" r:id="rId2" tooltip="https://csulb.financialaidtv.com/play/13876-upcoming-financial-aid-changes/50505-can-i-receive-pell-grant-if-i-go-school-year-round"/>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0" y="4460328"/>
            <a:ext cx="762322" cy="607217"/>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8" name="Group 7">
            <a:extLst>
              <a:ext uri="{FF2B5EF4-FFF2-40B4-BE49-F238E27FC236}">
                <a16:creationId xmlns:a16="http://schemas.microsoft.com/office/drawing/2014/main" id="{00000000-0008-0000-0100-000008000000}"/>
              </a:ext>
            </a:extLst>
          </xdr:cNvPr>
          <xdr:cNvGrpSpPr/>
        </xdr:nvGrpSpPr>
        <xdr:grpSpPr>
          <a:xfrm>
            <a:off x="4729655" y="4604843"/>
            <a:ext cx="387569" cy="302173"/>
            <a:chOff x="4407775" y="5156637"/>
            <a:chExt cx="387569" cy="302173"/>
          </a:xfrm>
        </xdr:grpSpPr>
        <xdr:sp macro="" textlink="">
          <xdr:nvSpPr>
            <xdr:cNvPr id="3" name="Rounded Rectangle 2">
              <a:extLst>
                <a:ext uri="{FF2B5EF4-FFF2-40B4-BE49-F238E27FC236}">
                  <a16:creationId xmlns:a16="http://schemas.microsoft.com/office/drawing/2014/main" id="{00000000-0008-0000-0100-000003000000}"/>
                </a:ext>
              </a:extLst>
            </xdr:cNvPr>
            <xdr:cNvSpPr/>
          </xdr:nvSpPr>
          <xdr:spPr bwMode="auto">
            <a:xfrm>
              <a:off x="4407775" y="5156637"/>
              <a:ext cx="387569" cy="302173"/>
            </a:xfrm>
            <a:prstGeom prst="roundRect">
              <a:avLst/>
            </a:prstGeom>
            <a:solidFill>
              <a:schemeClr val="tx1">
                <a:alpha val="53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6" name="Isosceles Triangle 5">
              <a:extLst>
                <a:ext uri="{FF2B5EF4-FFF2-40B4-BE49-F238E27FC236}">
                  <a16:creationId xmlns:a16="http://schemas.microsoft.com/office/drawing/2014/main" id="{00000000-0008-0000-0100-000006000000}"/>
                </a:ext>
              </a:extLst>
            </xdr:cNvPr>
            <xdr:cNvSpPr/>
          </xdr:nvSpPr>
          <xdr:spPr bwMode="auto">
            <a:xfrm rot="5400000">
              <a:off x="4514520" y="5223970"/>
              <a:ext cx="239767" cy="170793"/>
            </a:xfrm>
            <a:prstGeom prst="triangle">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clientData/>
  </xdr:twoCellAnchor>
  <xdr:twoCellAnchor editAs="oneCell">
    <xdr:from>
      <xdr:col>3</xdr:col>
      <xdr:colOff>58619</xdr:colOff>
      <xdr:row>2</xdr:row>
      <xdr:rowOff>96303</xdr:rowOff>
    </xdr:from>
    <xdr:to>
      <xdr:col>3</xdr:col>
      <xdr:colOff>2513137</xdr:colOff>
      <xdr:row>2</xdr:row>
      <xdr:rowOff>587207</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86157" y="360072"/>
          <a:ext cx="2454518" cy="4909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aid.ed.gov/sa/fafsa/next-steps/student-aid-repor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csulb.financialaidtv.com/play/13876-upcoming-financial-aid-changes/50505-can-i-receive-pell-grant-if-i-go-school-year-roun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DY699"/>
  <sheetViews>
    <sheetView showGridLines="0" showRowColHeaders="0" tabSelected="1" zoomScale="130" zoomScaleNormal="130" workbookViewId="0">
      <pane xSplit="57" ySplit="65" topLeftCell="BG66" activePane="bottomRight" state="frozen"/>
      <selection pane="topRight" activeCell="BF1" sqref="BF1"/>
      <selection pane="bottomLeft" activeCell="A66" sqref="A66"/>
      <selection pane="bottomRight" activeCell="D5" sqref="D5"/>
    </sheetView>
  </sheetViews>
  <sheetFormatPr defaultRowHeight="12.75"/>
  <cols>
    <col min="1" max="1" width="4.42578125" style="65" customWidth="1"/>
    <col min="2" max="2" width="2.5703125" style="63" customWidth="1"/>
    <col min="3" max="3" width="1" style="63" customWidth="1"/>
    <col min="4" max="4" width="43.5703125" style="63" customWidth="1"/>
    <col min="5" max="5" width="1.85546875" style="63" customWidth="1"/>
    <col min="6" max="6" width="2" style="63" customWidth="1"/>
    <col min="7" max="7" width="2.5703125" style="63" customWidth="1"/>
    <col min="8" max="8" width="4.28515625" style="65" customWidth="1"/>
    <col min="9" max="85" width="9.140625" style="65"/>
    <col min="86" max="129" width="9.140625" style="63"/>
    <col min="130" max="16384" width="9.140625" style="65"/>
  </cols>
  <sheetData>
    <row r="1" spans="2:129" ht="10.5" customHeight="1">
      <c r="B1" s="65"/>
      <c r="C1" s="65"/>
      <c r="D1" s="65"/>
      <c r="E1" s="65"/>
      <c r="F1" s="65"/>
      <c r="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row>
    <row r="2" spans="2:129" ht="10.5" customHeight="1">
      <c r="B2" s="64"/>
      <c r="C2" s="64"/>
      <c r="D2" s="64"/>
      <c r="E2" s="64"/>
      <c r="F2" s="64"/>
      <c r="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row>
    <row r="3" spans="2:129" ht="64.5" customHeight="1">
      <c r="B3" s="64"/>
      <c r="C3" s="61"/>
      <c r="D3" s="61"/>
      <c r="E3" s="61"/>
      <c r="F3" s="61"/>
      <c r="G3" s="72"/>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row>
    <row r="4" spans="2:129" ht="23.25">
      <c r="B4" s="64"/>
      <c r="C4" s="61"/>
      <c r="D4" s="66" t="s">
        <v>109</v>
      </c>
      <c r="E4" s="61"/>
      <c r="F4" s="61"/>
      <c r="G4" s="72"/>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row>
    <row r="5" spans="2:129" ht="23.25">
      <c r="B5" s="64"/>
      <c r="C5" s="61"/>
      <c r="D5" s="59"/>
      <c r="E5" s="61"/>
      <c r="F5" s="61"/>
      <c r="G5" s="72"/>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row>
    <row r="6" spans="2:129">
      <c r="B6" s="64"/>
      <c r="C6" s="61"/>
      <c r="D6" s="61"/>
      <c r="E6" s="61"/>
      <c r="F6" s="61"/>
      <c r="G6" s="72"/>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row>
    <row r="7" spans="2:129" ht="12.75" hidden="1" customHeight="1">
      <c r="B7" s="64"/>
      <c r="C7" s="61"/>
      <c r="D7" s="62" t="s">
        <v>19</v>
      </c>
      <c r="E7" s="61"/>
      <c r="F7" s="67" t="str">
        <f>IF(D5="6-8.99","half time",IF(D5="9-11.99","Three-quarter time",IF(D5="12+","Full time","Less than half time")))</f>
        <v>Less than half time</v>
      </c>
      <c r="G7" s="72"/>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row>
    <row r="8" spans="2:129" ht="23.25">
      <c r="B8" s="64"/>
      <c r="C8" s="61"/>
      <c r="D8" s="66" t="s">
        <v>110</v>
      </c>
      <c r="E8" s="61"/>
      <c r="F8" s="61"/>
      <c r="G8" s="72"/>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row>
    <row r="9" spans="2:129">
      <c r="B9" s="64"/>
      <c r="C9" s="61"/>
      <c r="D9" s="75" t="s">
        <v>111</v>
      </c>
      <c r="E9" s="61"/>
      <c r="F9" s="61"/>
      <c r="G9" s="72"/>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row>
    <row r="10" spans="2:129" ht="23.25">
      <c r="B10" s="64"/>
      <c r="C10" s="61"/>
      <c r="D10" s="60"/>
      <c r="E10" s="61"/>
      <c r="F10" s="61"/>
      <c r="G10" s="72"/>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row>
    <row r="11" spans="2:129">
      <c r="B11" s="64"/>
      <c r="C11" s="61"/>
      <c r="D11" s="61"/>
      <c r="E11" s="61"/>
      <c r="F11" s="61"/>
      <c r="G11" s="72"/>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row>
    <row r="12" spans="2:129" hidden="1">
      <c r="B12" s="64"/>
      <c r="C12" s="61"/>
      <c r="D12" s="62" t="s">
        <v>16</v>
      </c>
      <c r="E12" s="61"/>
      <c r="F12" s="61">
        <f>'SUMMER PELL CAL'!E9</f>
        <v>4</v>
      </c>
      <c r="G12" s="72"/>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row>
    <row r="13" spans="2:129" hidden="1">
      <c r="B13" s="64"/>
      <c r="C13" s="61"/>
      <c r="D13" s="61"/>
      <c r="E13" s="61"/>
      <c r="F13" s="61"/>
      <c r="G13" s="72"/>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row>
    <row r="14" spans="2:129" hidden="1">
      <c r="B14" s="64"/>
      <c r="C14" s="61"/>
      <c r="D14" s="62" t="s">
        <v>14</v>
      </c>
      <c r="E14" s="61"/>
      <c r="F14" s="61">
        <f>'SUMMER PELL CAL'!E11</f>
        <v>1</v>
      </c>
      <c r="G14" s="72"/>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row>
    <row r="15" spans="2:129" ht="18">
      <c r="B15" s="64"/>
      <c r="C15" s="61"/>
      <c r="D15" s="74" t="s">
        <v>112</v>
      </c>
      <c r="E15" s="61"/>
      <c r="F15" s="61"/>
      <c r="G15" s="72"/>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row>
    <row r="16" spans="2:129" ht="30">
      <c r="B16" s="64"/>
      <c r="C16" s="61"/>
      <c r="D16" s="68">
        <f>'SUMMER PELL CAL'!E19</f>
        <v>0</v>
      </c>
      <c r="E16" s="61"/>
      <c r="F16" s="61"/>
      <c r="G16" s="72"/>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row>
    <row r="17" spans="2:129">
      <c r="B17" s="64"/>
      <c r="C17" s="61"/>
      <c r="D17" s="61"/>
      <c r="E17" s="61"/>
      <c r="F17" s="61"/>
      <c r="G17" s="72"/>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row>
    <row r="18" spans="2:129">
      <c r="B18" s="64"/>
      <c r="C18" s="61"/>
      <c r="D18" s="61"/>
      <c r="E18" s="61"/>
      <c r="F18" s="61"/>
      <c r="G18" s="72"/>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65"/>
      <c r="DL18" s="65"/>
      <c r="DM18" s="65"/>
      <c r="DN18" s="65"/>
      <c r="DO18" s="65"/>
      <c r="DP18" s="65"/>
      <c r="DQ18" s="65"/>
      <c r="DR18" s="65"/>
      <c r="DS18" s="65"/>
      <c r="DT18" s="65"/>
      <c r="DU18" s="65"/>
      <c r="DV18" s="65"/>
      <c r="DW18" s="65"/>
      <c r="DX18" s="65"/>
      <c r="DY18" s="65"/>
    </row>
    <row r="19" spans="2:129">
      <c r="B19" s="64"/>
      <c r="C19" s="69"/>
      <c r="D19" s="69"/>
      <c r="E19" s="61"/>
      <c r="F19" s="61"/>
      <c r="G19" s="72"/>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row>
    <row r="20" spans="2:129">
      <c r="B20" s="64"/>
      <c r="C20" s="69"/>
      <c r="D20" s="69"/>
      <c r="E20" s="61"/>
      <c r="F20" s="61"/>
      <c r="G20" s="72"/>
      <c r="CH20" s="65"/>
      <c r="CI20" s="65"/>
      <c r="CJ20" s="65"/>
      <c r="CK20" s="65"/>
      <c r="CL20" s="65"/>
      <c r="CM20" s="65"/>
      <c r="CN20" s="65"/>
      <c r="CO20" s="65"/>
      <c r="CP20" s="65"/>
      <c r="CQ20" s="65"/>
      <c r="CR20" s="65"/>
      <c r="CS20" s="65"/>
      <c r="CT20" s="65"/>
      <c r="CU20" s="65"/>
      <c r="CV20" s="65"/>
      <c r="CW20" s="65"/>
      <c r="CX20" s="65"/>
      <c r="CY20" s="65"/>
      <c r="CZ20" s="65"/>
      <c r="DA20" s="65"/>
      <c r="DB20" s="65"/>
      <c r="DC20" s="65"/>
      <c r="DD20" s="65"/>
      <c r="DE20" s="65"/>
      <c r="DF20" s="65"/>
      <c r="DG20" s="65"/>
      <c r="DH20" s="65"/>
      <c r="DI20" s="65"/>
      <c r="DJ20" s="65"/>
      <c r="DK20" s="65"/>
      <c r="DL20" s="65"/>
      <c r="DM20" s="65"/>
      <c r="DN20" s="65"/>
      <c r="DO20" s="65"/>
      <c r="DP20" s="65"/>
      <c r="DQ20" s="65"/>
      <c r="DR20" s="65"/>
      <c r="DS20" s="65"/>
      <c r="DT20" s="65"/>
      <c r="DU20" s="65"/>
      <c r="DV20" s="65"/>
      <c r="DW20" s="65"/>
      <c r="DX20" s="65"/>
      <c r="DY20" s="65"/>
    </row>
    <row r="21" spans="2:129" ht="15">
      <c r="B21" s="64"/>
      <c r="C21" s="69"/>
      <c r="D21" s="70"/>
      <c r="E21" s="61"/>
      <c r="F21" s="61"/>
      <c r="G21" s="72"/>
      <c r="CH21" s="65"/>
      <c r="CI21" s="65"/>
      <c r="CJ21" s="65"/>
      <c r="CK21" s="65"/>
      <c r="CL21" s="65"/>
      <c r="CM21" s="65"/>
      <c r="CN21" s="65"/>
      <c r="CO21" s="65"/>
      <c r="CP21" s="65"/>
      <c r="CQ21" s="65"/>
      <c r="CR21" s="65"/>
      <c r="CS21" s="65"/>
      <c r="CT21" s="65"/>
      <c r="CU21" s="65"/>
      <c r="CV21" s="65"/>
      <c r="CW21" s="65"/>
      <c r="CX21" s="65"/>
      <c r="CY21" s="65"/>
      <c r="CZ21" s="65"/>
      <c r="DA21" s="65"/>
      <c r="DB21" s="65"/>
      <c r="DC21" s="65"/>
      <c r="DD21" s="65"/>
      <c r="DE21" s="65"/>
      <c r="DF21" s="65"/>
      <c r="DG21" s="65"/>
      <c r="DH21" s="65"/>
      <c r="DI21" s="65"/>
      <c r="DJ21" s="65"/>
      <c r="DK21" s="65"/>
      <c r="DL21" s="65"/>
      <c r="DM21" s="65"/>
      <c r="DN21" s="65"/>
      <c r="DO21" s="65"/>
      <c r="DP21" s="65"/>
      <c r="DQ21" s="65"/>
      <c r="DR21" s="65"/>
      <c r="DS21" s="65"/>
      <c r="DT21" s="65"/>
      <c r="DU21" s="65"/>
      <c r="DV21" s="65"/>
      <c r="DW21" s="65"/>
      <c r="DX21" s="65"/>
      <c r="DY21" s="65"/>
    </row>
    <row r="22" spans="2:129">
      <c r="B22" s="64"/>
      <c r="C22" s="69"/>
      <c r="D22" s="71"/>
      <c r="E22" s="61"/>
      <c r="F22" s="61"/>
      <c r="G22" s="72"/>
      <c r="CH22" s="65"/>
      <c r="CI22" s="65"/>
      <c r="CJ22" s="65"/>
      <c r="CK22" s="65"/>
      <c r="CL22" s="65"/>
      <c r="CM22" s="65"/>
      <c r="CN22" s="65"/>
      <c r="CO22" s="65"/>
      <c r="CP22" s="65"/>
      <c r="CQ22" s="65"/>
      <c r="CR22" s="65"/>
      <c r="CS22" s="65"/>
      <c r="CT22" s="65"/>
      <c r="CU22" s="65"/>
      <c r="CV22" s="65"/>
      <c r="CW22" s="65"/>
      <c r="CX22" s="65"/>
      <c r="CY22" s="65"/>
      <c r="CZ22" s="65"/>
      <c r="DA22" s="65"/>
      <c r="DB22" s="65"/>
      <c r="DC22" s="65"/>
      <c r="DD22" s="65"/>
      <c r="DE22" s="65"/>
      <c r="DF22" s="65"/>
      <c r="DG22" s="65"/>
      <c r="DH22" s="65"/>
      <c r="DI22" s="65"/>
      <c r="DJ22" s="65"/>
      <c r="DK22" s="65"/>
      <c r="DL22" s="65"/>
      <c r="DM22" s="65"/>
      <c r="DN22" s="65"/>
      <c r="DO22" s="65"/>
      <c r="DP22" s="65"/>
      <c r="DQ22" s="65"/>
      <c r="DR22" s="65"/>
      <c r="DS22" s="65"/>
      <c r="DT22" s="65"/>
      <c r="DU22" s="65"/>
      <c r="DV22" s="65"/>
      <c r="DW22" s="65"/>
      <c r="DX22" s="65"/>
      <c r="DY22" s="65"/>
    </row>
    <row r="23" spans="2:129" ht="52.5" customHeight="1">
      <c r="B23" s="64"/>
      <c r="C23" s="69"/>
      <c r="D23" s="69"/>
      <c r="E23" s="61"/>
      <c r="F23" s="61"/>
      <c r="G23" s="72"/>
      <c r="I23" s="73"/>
      <c r="CH23" s="65"/>
      <c r="CI23" s="65"/>
      <c r="CJ23" s="65"/>
      <c r="CK23" s="65"/>
      <c r="CL23" s="65"/>
      <c r="CM23" s="65"/>
      <c r="CN23" s="65"/>
      <c r="CO23" s="65"/>
      <c r="CP23" s="65"/>
      <c r="CQ23" s="65"/>
      <c r="CR23" s="65"/>
      <c r="CS23" s="65"/>
      <c r="CT23" s="65"/>
      <c r="CU23" s="65"/>
      <c r="CV23" s="65"/>
      <c r="CW23" s="65"/>
      <c r="CX23" s="65"/>
      <c r="CY23" s="65"/>
      <c r="CZ23" s="65"/>
      <c r="DA23" s="65"/>
      <c r="DB23" s="65"/>
      <c r="DC23" s="65"/>
      <c r="DD23" s="65"/>
      <c r="DE23" s="65"/>
      <c r="DF23" s="65"/>
      <c r="DG23" s="65"/>
      <c r="DH23" s="65"/>
      <c r="DI23" s="65"/>
      <c r="DJ23" s="65"/>
      <c r="DK23" s="65"/>
      <c r="DL23" s="65"/>
      <c r="DM23" s="65"/>
      <c r="DN23" s="65"/>
      <c r="DO23" s="65"/>
      <c r="DP23" s="65"/>
      <c r="DQ23" s="65"/>
      <c r="DR23" s="65"/>
      <c r="DS23" s="65"/>
      <c r="DT23" s="65"/>
      <c r="DU23" s="65"/>
      <c r="DV23" s="65"/>
      <c r="DW23" s="65"/>
      <c r="DX23" s="65"/>
      <c r="DY23" s="65"/>
    </row>
    <row r="24" spans="2:129">
      <c r="B24" s="64"/>
      <c r="C24" s="64"/>
      <c r="D24" s="64"/>
      <c r="E24" s="64"/>
      <c r="F24" s="64"/>
      <c r="G24" s="72"/>
      <c r="CH24" s="65"/>
      <c r="CI24" s="65"/>
      <c r="CJ24" s="65"/>
      <c r="CK24" s="65"/>
      <c r="CL24" s="65"/>
      <c r="CM24" s="65"/>
      <c r="CN24" s="65"/>
      <c r="CO24" s="65"/>
      <c r="CP24" s="65"/>
      <c r="CQ24" s="65"/>
      <c r="CR24" s="65"/>
      <c r="CS24" s="65"/>
      <c r="CT24" s="65"/>
      <c r="CU24" s="65"/>
      <c r="CV24" s="65"/>
      <c r="CW24" s="65"/>
      <c r="CX24" s="65"/>
      <c r="CY24" s="65"/>
      <c r="CZ24" s="65"/>
      <c r="DA24" s="65"/>
      <c r="DB24" s="65"/>
      <c r="DC24" s="65"/>
      <c r="DD24" s="65"/>
      <c r="DE24" s="65"/>
      <c r="DF24" s="65"/>
      <c r="DG24" s="65"/>
      <c r="DH24" s="65"/>
      <c r="DI24" s="65"/>
      <c r="DJ24" s="65"/>
      <c r="DK24" s="65"/>
      <c r="DL24" s="65"/>
      <c r="DM24" s="65"/>
      <c r="DN24" s="65"/>
      <c r="DO24" s="65"/>
      <c r="DP24" s="65"/>
      <c r="DQ24" s="65"/>
      <c r="DR24" s="65"/>
      <c r="DS24" s="65"/>
      <c r="DT24" s="65"/>
      <c r="DU24" s="65"/>
      <c r="DV24" s="65"/>
      <c r="DW24" s="65"/>
      <c r="DX24" s="65"/>
      <c r="DY24" s="65"/>
    </row>
    <row r="25" spans="2:129" ht="21" customHeight="1">
      <c r="B25" s="65"/>
      <c r="C25" s="72"/>
      <c r="D25" s="72"/>
      <c r="E25" s="72"/>
      <c r="F25" s="72"/>
      <c r="G25" s="72"/>
      <c r="CH25" s="65"/>
      <c r="CI25" s="65"/>
      <c r="CJ25" s="65"/>
      <c r="CK25" s="65"/>
      <c r="CL25" s="65"/>
      <c r="CM25" s="65"/>
      <c r="CN25" s="65"/>
      <c r="CO25" s="65"/>
      <c r="CP25" s="65"/>
      <c r="CQ25" s="65"/>
      <c r="CR25" s="65"/>
      <c r="CS25" s="65"/>
      <c r="CT25" s="65"/>
      <c r="CU25" s="65"/>
      <c r="CV25" s="65"/>
      <c r="CW25" s="65"/>
      <c r="CX25" s="65"/>
      <c r="CY25" s="65"/>
      <c r="CZ25" s="65"/>
      <c r="DA25" s="65"/>
      <c r="DB25" s="65"/>
      <c r="DC25" s="65"/>
      <c r="DD25" s="65"/>
      <c r="DE25" s="65"/>
      <c r="DF25" s="65"/>
      <c r="DG25" s="65"/>
      <c r="DH25" s="65"/>
      <c r="DI25" s="65"/>
      <c r="DJ25" s="65"/>
      <c r="DK25" s="65"/>
      <c r="DL25" s="65"/>
      <c r="DM25" s="65"/>
      <c r="DN25" s="65"/>
      <c r="DO25" s="65"/>
      <c r="DP25" s="65"/>
      <c r="DQ25" s="65"/>
      <c r="DR25" s="65"/>
      <c r="DS25" s="65"/>
      <c r="DT25" s="65"/>
      <c r="DU25" s="65"/>
      <c r="DV25" s="65"/>
      <c r="DW25" s="65"/>
      <c r="DX25" s="65"/>
      <c r="DY25" s="65"/>
    </row>
    <row r="26" spans="2:129">
      <c r="B26" s="65"/>
      <c r="C26" s="65"/>
      <c r="D26" s="65"/>
      <c r="E26" s="65"/>
      <c r="F26" s="65"/>
      <c r="G26" s="65"/>
      <c r="CH26" s="65"/>
      <c r="CI26" s="65"/>
      <c r="CJ26" s="65"/>
      <c r="CK26" s="65"/>
      <c r="CL26" s="65"/>
      <c r="CM26" s="65"/>
      <c r="CN26" s="65"/>
      <c r="CO26" s="65"/>
      <c r="CP26" s="65"/>
      <c r="CQ26" s="65"/>
      <c r="CR26" s="65"/>
      <c r="CS26" s="65"/>
      <c r="CT26" s="65"/>
      <c r="CU26" s="65"/>
      <c r="CV26" s="65"/>
      <c r="CW26" s="65"/>
      <c r="CX26" s="65"/>
      <c r="CY26" s="65"/>
      <c r="CZ26" s="65"/>
      <c r="DA26" s="65"/>
      <c r="DB26" s="65"/>
      <c r="DC26" s="65"/>
      <c r="DD26" s="65"/>
      <c r="DE26" s="65"/>
      <c r="DF26" s="65"/>
      <c r="DG26" s="65"/>
      <c r="DH26" s="65"/>
      <c r="DI26" s="65"/>
      <c r="DJ26" s="65"/>
      <c r="DK26" s="65"/>
      <c r="DL26" s="65"/>
      <c r="DM26" s="65"/>
      <c r="DN26" s="65"/>
      <c r="DO26" s="65"/>
      <c r="DP26" s="65"/>
      <c r="DQ26" s="65"/>
      <c r="DR26" s="65"/>
      <c r="DS26" s="65"/>
      <c r="DT26" s="65"/>
      <c r="DU26" s="65"/>
      <c r="DV26" s="65"/>
      <c r="DW26" s="65"/>
      <c r="DX26" s="65"/>
      <c r="DY26" s="65"/>
    </row>
    <row r="27" spans="2:129">
      <c r="B27" s="65"/>
      <c r="C27" s="65"/>
      <c r="D27" s="65"/>
      <c r="E27" s="65"/>
      <c r="F27" s="65"/>
      <c r="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row>
    <row r="28" spans="2:129">
      <c r="B28" s="65"/>
      <c r="C28" s="65"/>
      <c r="D28" s="65"/>
      <c r="E28" s="65"/>
      <c r="F28" s="65"/>
      <c r="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row>
    <row r="29" spans="2:129">
      <c r="B29" s="65"/>
      <c r="C29" s="65"/>
      <c r="D29" s="65"/>
      <c r="E29" s="65"/>
      <c r="F29" s="65"/>
      <c r="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row>
    <row r="30" spans="2:129">
      <c r="B30" s="65"/>
      <c r="C30" s="65"/>
      <c r="D30" s="65"/>
      <c r="E30" s="65"/>
      <c r="F30" s="65" t="s">
        <v>0</v>
      </c>
      <c r="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row>
    <row r="31" spans="2:129">
      <c r="B31" s="65"/>
      <c r="C31" s="65"/>
      <c r="D31" s="65"/>
      <c r="E31" s="65"/>
      <c r="F31" s="65"/>
      <c r="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row>
    <row r="32" spans="2:129" ht="31.5" customHeight="1">
      <c r="B32" s="65"/>
      <c r="C32" s="65"/>
      <c r="D32" s="65"/>
      <c r="E32" s="65"/>
      <c r="F32" s="65"/>
      <c r="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row>
    <row r="33" s="65" customFormat="1"/>
    <row r="34" s="65" customFormat="1"/>
    <row r="35" s="65" customFormat="1"/>
    <row r="36" s="65" customFormat="1"/>
    <row r="37" s="65" customFormat="1"/>
    <row r="38" s="65" customFormat="1"/>
    <row r="39" s="65" customFormat="1"/>
    <row r="40" s="65" customFormat="1"/>
    <row r="41" s="65" customFormat="1"/>
    <row r="42" s="65" customFormat="1"/>
    <row r="43" s="65" customFormat="1"/>
    <row r="44" s="65" customFormat="1"/>
    <row r="45" s="65" customFormat="1"/>
    <row r="46" s="65" customFormat="1"/>
    <row r="47" s="65" customFormat="1"/>
    <row r="48" s="65" customFormat="1"/>
    <row r="49" s="65" customFormat="1"/>
    <row r="50" s="65" customFormat="1"/>
    <row r="51" s="65" customFormat="1"/>
    <row r="52" s="65" customFormat="1"/>
    <row r="53" s="65" customFormat="1"/>
    <row r="54" s="65" customFormat="1"/>
    <row r="55" s="65" customFormat="1"/>
    <row r="56" s="65" customFormat="1"/>
    <row r="57" s="65" customFormat="1"/>
    <row r="58" s="65" customFormat="1"/>
    <row r="59" s="65" customFormat="1"/>
    <row r="60" s="65" customFormat="1"/>
    <row r="61" s="65" customFormat="1"/>
    <row r="62" s="65" customFormat="1"/>
    <row r="63" s="65" customFormat="1"/>
    <row r="64" s="65" customFormat="1"/>
    <row r="65" s="65" customFormat="1"/>
    <row r="66" s="65" customFormat="1"/>
    <row r="67" s="65" customFormat="1"/>
    <row r="68" s="65" customFormat="1"/>
    <row r="69" s="65" customFormat="1"/>
    <row r="70" s="65" customFormat="1"/>
    <row r="71" s="65" customFormat="1"/>
    <row r="72" s="65" customFormat="1"/>
    <row r="73" s="65" customFormat="1"/>
    <row r="74" s="65" customFormat="1"/>
    <row r="75" s="65" customFormat="1"/>
    <row r="76" s="65" customFormat="1"/>
    <row r="77" s="65" customFormat="1"/>
    <row r="78" s="65" customFormat="1"/>
    <row r="79" s="65" customFormat="1"/>
    <row r="80" s="65" customFormat="1"/>
    <row r="81" s="65" customFormat="1"/>
    <row r="82" s="65" customFormat="1"/>
    <row r="83" s="65" customFormat="1"/>
    <row r="84" s="65" customFormat="1"/>
    <row r="85" s="65" customFormat="1"/>
    <row r="86" s="65" customFormat="1"/>
    <row r="87" s="65" customFormat="1"/>
    <row r="88" s="65" customFormat="1"/>
    <row r="89" s="65" customFormat="1"/>
    <row r="90" s="65" customFormat="1"/>
    <row r="91" s="65" customFormat="1"/>
    <row r="92" s="65" customFormat="1"/>
    <row r="93" s="65" customFormat="1"/>
    <row r="94" s="65" customFormat="1"/>
    <row r="95" s="65" customFormat="1"/>
    <row r="96" s="65" customFormat="1"/>
    <row r="97" s="65" customFormat="1"/>
    <row r="98" s="65" customFormat="1"/>
    <row r="99" s="65" customFormat="1"/>
    <row r="100" s="65" customFormat="1"/>
    <row r="101" s="65" customFormat="1"/>
    <row r="102" s="65" customFormat="1"/>
    <row r="103" s="65" customFormat="1"/>
    <row r="104" s="65" customFormat="1"/>
    <row r="105" s="65" customFormat="1"/>
    <row r="106" s="65" customFormat="1"/>
    <row r="107" s="65" customFormat="1"/>
    <row r="108" s="65" customFormat="1"/>
    <row r="109" s="65" customFormat="1"/>
    <row r="110" s="65" customFormat="1"/>
    <row r="111" s="65" customFormat="1"/>
    <row r="112" s="65" customFormat="1"/>
    <row r="113" s="65" customFormat="1"/>
    <row r="114" s="65" customFormat="1"/>
    <row r="115" s="65" customFormat="1"/>
    <row r="116" s="65" customFormat="1"/>
    <row r="117" s="65" customFormat="1"/>
    <row r="118" s="65" customFormat="1"/>
    <row r="119" s="65" customFormat="1"/>
    <row r="120" s="65" customFormat="1"/>
    <row r="121" s="65" customFormat="1"/>
    <row r="122" s="65" customFormat="1"/>
    <row r="123" s="65" customFormat="1"/>
    <row r="124" s="65" customFormat="1"/>
    <row r="125" s="65" customFormat="1"/>
    <row r="126" s="65" customFormat="1"/>
    <row r="127" s="65" customFormat="1"/>
    <row r="128" s="65" customFormat="1"/>
    <row r="129" s="65" customFormat="1"/>
    <row r="130" s="65" customFormat="1"/>
    <row r="131" s="65" customFormat="1"/>
    <row r="132" s="65" customFormat="1"/>
    <row r="133" s="65" customFormat="1"/>
    <row r="134" s="65" customFormat="1"/>
    <row r="135" s="65" customFormat="1"/>
    <row r="136" s="65" customFormat="1"/>
    <row r="137" s="65" customFormat="1"/>
    <row r="138" s="65" customFormat="1"/>
    <row r="139" s="65" customFormat="1"/>
    <row r="140" s="65" customFormat="1"/>
    <row r="141" s="65" customFormat="1"/>
    <row r="142" s="65" customFormat="1"/>
    <row r="143" s="65" customFormat="1"/>
    <row r="144" s="65" customFormat="1"/>
    <row r="145" s="65" customFormat="1"/>
    <row r="146" s="65" customFormat="1"/>
    <row r="147" s="65" customFormat="1"/>
    <row r="148" s="65" customFormat="1"/>
    <row r="149" s="65" customFormat="1"/>
    <row r="150" s="65" customFormat="1"/>
    <row r="151" s="65" customFormat="1"/>
    <row r="152" s="65" customFormat="1"/>
    <row r="153" s="65" customFormat="1"/>
    <row r="154" s="65" customFormat="1"/>
    <row r="155" s="65" customFormat="1"/>
    <row r="156" s="65" customFormat="1"/>
    <row r="157" s="65" customFormat="1"/>
    <row r="158" s="65" customFormat="1"/>
    <row r="159" s="65" customFormat="1"/>
    <row r="160" s="65" customFormat="1"/>
    <row r="161" s="65" customFormat="1"/>
    <row r="162" s="65" customFormat="1"/>
    <row r="163" s="65" customFormat="1"/>
    <row r="164" s="65" customFormat="1"/>
    <row r="165" s="65" customFormat="1"/>
    <row r="166" s="65" customFormat="1"/>
    <row r="167" s="65" customFormat="1"/>
    <row r="168" s="65" customFormat="1"/>
    <row r="169" s="65" customFormat="1"/>
    <row r="170" s="65" customFormat="1"/>
    <row r="171" s="65" customFormat="1"/>
    <row r="172" s="65" customFormat="1"/>
    <row r="173" s="65" customFormat="1"/>
    <row r="174" s="65" customFormat="1"/>
    <row r="175" s="65" customFormat="1"/>
    <row r="176" s="65" customFormat="1"/>
    <row r="177" s="65" customFormat="1"/>
    <row r="178" s="65" customFormat="1"/>
    <row r="179" s="65" customFormat="1"/>
    <row r="180" s="65" customFormat="1"/>
    <row r="181" s="65" customFormat="1"/>
    <row r="182" s="65" customFormat="1"/>
    <row r="183" s="65" customFormat="1"/>
    <row r="184" s="65" customFormat="1"/>
    <row r="185" s="65" customFormat="1"/>
    <row r="186" s="65" customFormat="1"/>
    <row r="187" s="65" customFormat="1"/>
    <row r="188" s="65" customFormat="1"/>
    <row r="189" s="65" customFormat="1"/>
    <row r="190" s="65" customFormat="1"/>
    <row r="191" s="65" customFormat="1"/>
    <row r="192" s="65" customFormat="1"/>
    <row r="193" s="65" customFormat="1"/>
    <row r="194" s="65" customFormat="1"/>
    <row r="195" s="65" customFormat="1"/>
    <row r="196" s="65" customFormat="1"/>
    <row r="197" s="65" customFormat="1"/>
    <row r="198" s="65" customFormat="1"/>
    <row r="199" s="65" customFormat="1"/>
    <row r="200" s="65" customFormat="1"/>
    <row r="201" s="65" customFormat="1"/>
    <row r="202" s="65" customFormat="1"/>
    <row r="203" s="65" customFormat="1"/>
    <row r="204" s="65" customFormat="1"/>
    <row r="205" s="65" customFormat="1"/>
    <row r="206" s="65" customFormat="1"/>
    <row r="207" s="65" customFormat="1"/>
    <row r="208" s="65" customFormat="1"/>
    <row r="209" s="65" customFormat="1"/>
    <row r="210" s="65" customFormat="1"/>
    <row r="211" s="65" customFormat="1"/>
    <row r="212" s="65" customFormat="1"/>
    <row r="213" s="65" customFormat="1"/>
    <row r="214" s="65" customFormat="1"/>
    <row r="215" s="65" customFormat="1"/>
    <row r="216" s="65" customFormat="1"/>
    <row r="217" s="65" customFormat="1"/>
    <row r="218" s="65" customFormat="1"/>
    <row r="219" s="65" customFormat="1"/>
    <row r="220" s="65" customFormat="1"/>
    <row r="221" s="65" customFormat="1"/>
    <row r="222" s="65" customFormat="1"/>
    <row r="223" s="65" customFormat="1"/>
    <row r="224" s="65" customFormat="1"/>
    <row r="225" s="65" customFormat="1"/>
    <row r="226" s="65" customFormat="1"/>
    <row r="227" s="65" customFormat="1"/>
    <row r="228" s="65" customFormat="1"/>
    <row r="229" s="65" customFormat="1"/>
    <row r="230" s="65" customFormat="1"/>
    <row r="231" s="65" customFormat="1"/>
    <row r="232" s="65" customFormat="1"/>
    <row r="233" s="65" customFormat="1"/>
    <row r="234" s="65" customFormat="1"/>
    <row r="235" s="65" customFormat="1"/>
    <row r="236" s="65" customFormat="1"/>
    <row r="237" s="65" customFormat="1"/>
    <row r="238" s="65" customFormat="1"/>
    <row r="239" s="65" customFormat="1"/>
    <row r="240" s="65" customFormat="1"/>
    <row r="241" s="65" customFormat="1"/>
    <row r="242" s="65" customFormat="1"/>
    <row r="243" s="65" customFormat="1"/>
    <row r="244" s="65" customFormat="1"/>
    <row r="245" s="65" customFormat="1"/>
    <row r="246" s="65" customFormat="1"/>
    <row r="247" s="65" customFormat="1"/>
    <row r="248" s="65" customFormat="1"/>
    <row r="249" s="65" customFormat="1"/>
    <row r="250" s="65" customFormat="1"/>
    <row r="251" s="65" customFormat="1"/>
    <row r="252" s="65" customFormat="1"/>
    <row r="253" s="65" customFormat="1"/>
    <row r="254" s="65" customFormat="1"/>
    <row r="255" s="65" customFormat="1"/>
    <row r="256" s="65" customFormat="1"/>
    <row r="257" s="65" customFormat="1"/>
    <row r="258" s="65" customFormat="1"/>
    <row r="259" s="65" customFormat="1"/>
    <row r="260" s="65" customFormat="1"/>
    <row r="261" s="65" customFormat="1"/>
    <row r="262" s="65" customFormat="1"/>
    <row r="263" s="65" customFormat="1"/>
    <row r="264" s="65" customFormat="1"/>
    <row r="265" s="65" customFormat="1"/>
    <row r="266" s="65" customFormat="1"/>
    <row r="267" s="65" customFormat="1"/>
    <row r="268" s="65" customFormat="1"/>
    <row r="269" s="65" customFormat="1"/>
    <row r="270" s="65" customFormat="1"/>
    <row r="271" s="65" customFormat="1"/>
    <row r="272" s="65" customFormat="1"/>
    <row r="273" s="65" customFormat="1"/>
    <row r="274" s="65" customFormat="1"/>
    <row r="275" s="65" customFormat="1"/>
    <row r="276" s="65" customFormat="1"/>
    <row r="277" s="65" customFormat="1"/>
    <row r="278" s="65" customFormat="1"/>
    <row r="279" s="65" customFormat="1"/>
    <row r="280" s="65" customFormat="1"/>
    <row r="281" s="65" customFormat="1"/>
    <row r="282" s="65" customFormat="1"/>
    <row r="283" s="65" customFormat="1"/>
    <row r="284" s="65" customFormat="1"/>
    <row r="285" s="65" customFormat="1"/>
    <row r="286" s="65" customFormat="1"/>
    <row r="287" s="65" customFormat="1"/>
    <row r="288" s="65" customFormat="1"/>
    <row r="289" s="65" customFormat="1"/>
    <row r="290" s="65" customFormat="1"/>
    <row r="291" s="65" customFormat="1"/>
    <row r="292" s="65" customFormat="1"/>
    <row r="293" s="65" customFormat="1"/>
    <row r="294" s="65" customFormat="1"/>
    <row r="295" s="65" customFormat="1"/>
    <row r="296" s="65" customFormat="1"/>
    <row r="297" s="65" customFormat="1"/>
    <row r="298" s="65" customFormat="1"/>
    <row r="299" s="65" customFormat="1"/>
    <row r="300" s="65" customFormat="1"/>
    <row r="301" s="65" customFormat="1"/>
    <row r="302" s="65" customFormat="1"/>
    <row r="303" s="65" customFormat="1"/>
    <row r="304" s="65" customFormat="1"/>
    <row r="305" s="65" customFormat="1"/>
    <row r="306" s="65" customFormat="1"/>
    <row r="307" s="65" customFormat="1"/>
    <row r="308" s="65" customFormat="1"/>
    <row r="309" s="65" customFormat="1"/>
    <row r="310" s="65" customFormat="1"/>
    <row r="311" s="65" customFormat="1"/>
    <row r="312" s="65" customFormat="1"/>
    <row r="313" s="65" customFormat="1"/>
    <row r="314" s="65" customFormat="1"/>
    <row r="315" s="65" customFormat="1"/>
    <row r="316" s="65" customFormat="1"/>
    <row r="317" s="65" customFormat="1"/>
    <row r="318" s="65" customFormat="1"/>
    <row r="319" s="65" customFormat="1"/>
    <row r="320" s="65" customFormat="1"/>
    <row r="321" s="65" customFormat="1"/>
    <row r="322" s="65" customFormat="1"/>
    <row r="323" s="65" customFormat="1"/>
    <row r="324" s="65" customFormat="1"/>
    <row r="325" s="65" customFormat="1"/>
    <row r="326" s="65" customFormat="1"/>
    <row r="327" s="65" customFormat="1"/>
    <row r="328" s="65" customFormat="1"/>
    <row r="329" s="65" customFormat="1"/>
    <row r="330" s="65" customFormat="1"/>
    <row r="331" s="65" customFormat="1"/>
    <row r="332" s="65" customFormat="1"/>
    <row r="333" s="65" customFormat="1"/>
    <row r="334" s="65" customFormat="1"/>
    <row r="335" s="65" customFormat="1"/>
    <row r="336" s="65" customFormat="1"/>
    <row r="337" s="65" customFormat="1"/>
    <row r="338" s="65" customFormat="1"/>
    <row r="339" s="65" customFormat="1"/>
    <row r="340" s="65" customFormat="1"/>
    <row r="341" s="65" customFormat="1"/>
    <row r="342" s="65" customFormat="1"/>
    <row r="343" s="65" customFormat="1"/>
    <row r="344" s="65" customFormat="1"/>
    <row r="345" s="65" customFormat="1"/>
    <row r="346" s="65" customFormat="1"/>
    <row r="347" s="65" customFormat="1"/>
    <row r="348" s="65" customFormat="1"/>
    <row r="349" s="65" customFormat="1"/>
    <row r="350" s="65" customFormat="1"/>
    <row r="351" s="65" customFormat="1"/>
    <row r="352" s="65" customFormat="1"/>
    <row r="353" s="65" customFormat="1"/>
    <row r="354" s="65" customFormat="1"/>
    <row r="355" s="65" customFormat="1"/>
    <row r="356" s="65" customFormat="1"/>
    <row r="357" s="65" customFormat="1"/>
    <row r="358" s="65" customFormat="1"/>
    <row r="359" s="65" customFormat="1"/>
    <row r="360" s="65" customFormat="1"/>
    <row r="361" s="65" customFormat="1"/>
    <row r="362" s="65" customFormat="1"/>
    <row r="363" s="65" customFormat="1"/>
    <row r="364" s="65" customFormat="1"/>
    <row r="365" s="65" customFormat="1"/>
    <row r="366" s="65" customFormat="1"/>
    <row r="367" s="65" customFormat="1"/>
    <row r="368" s="65" customFormat="1"/>
    <row r="369" s="65" customFormat="1"/>
    <row r="370" s="65" customFormat="1"/>
    <row r="371" s="65" customFormat="1"/>
    <row r="372" s="65" customFormat="1"/>
    <row r="373" s="65" customFormat="1"/>
    <row r="374" s="65" customFormat="1"/>
    <row r="375" s="65" customFormat="1"/>
    <row r="376" s="65" customFormat="1"/>
    <row r="377" s="65" customFormat="1"/>
    <row r="378" s="65" customFormat="1"/>
    <row r="379" s="65" customFormat="1"/>
    <row r="380" s="65" customFormat="1"/>
    <row r="381" s="65" customFormat="1"/>
    <row r="382" s="65" customFormat="1"/>
    <row r="383" s="65" customFormat="1"/>
    <row r="384" s="65" customFormat="1"/>
    <row r="385" s="65" customFormat="1"/>
    <row r="386" s="65" customFormat="1"/>
    <row r="387" s="65" customFormat="1"/>
    <row r="388" s="65" customFormat="1"/>
    <row r="389" s="65" customFormat="1"/>
    <row r="390" s="65" customFormat="1"/>
    <row r="391" s="65" customFormat="1"/>
    <row r="392" s="65" customFormat="1"/>
    <row r="393" s="65" customFormat="1"/>
    <row r="394" s="65" customFormat="1"/>
    <row r="395" s="65" customFormat="1"/>
    <row r="396" s="65" customFormat="1"/>
    <row r="397" s="65" customFormat="1"/>
    <row r="398" s="65" customFormat="1"/>
    <row r="399" s="65" customFormat="1"/>
    <row r="400" s="65" customFormat="1"/>
    <row r="401" s="65" customFormat="1"/>
    <row r="402" s="65" customFormat="1"/>
    <row r="403" s="65" customFormat="1"/>
    <row r="404" s="65" customFormat="1"/>
    <row r="405" s="65" customFormat="1"/>
    <row r="406" s="65" customFormat="1"/>
    <row r="407" s="65" customFormat="1"/>
    <row r="408" s="65" customFormat="1"/>
    <row r="409" s="65" customFormat="1"/>
    <row r="410" s="65" customFormat="1"/>
    <row r="411" s="65" customFormat="1"/>
    <row r="412" s="65" customFormat="1"/>
    <row r="413" s="65" customFormat="1"/>
    <row r="414" s="65" customFormat="1"/>
    <row r="415" s="65" customFormat="1"/>
    <row r="416" s="65" customFormat="1"/>
    <row r="417" s="65" customFormat="1"/>
    <row r="418" s="65" customFormat="1"/>
    <row r="419" s="65" customFormat="1"/>
    <row r="420" s="65" customFormat="1"/>
    <row r="421" s="65" customFormat="1"/>
    <row r="422" s="65" customFormat="1"/>
    <row r="423" s="65" customFormat="1"/>
    <row r="424" s="65" customFormat="1"/>
    <row r="425" s="65" customFormat="1"/>
    <row r="426" s="65" customFormat="1"/>
    <row r="427" s="65" customFormat="1"/>
    <row r="428" s="65" customFormat="1"/>
    <row r="429" s="65" customFormat="1"/>
    <row r="430" s="65" customFormat="1"/>
    <row r="431" s="65" customFormat="1"/>
    <row r="432" s="65" customFormat="1"/>
    <row r="433" s="65" customFormat="1"/>
    <row r="434" s="65" customFormat="1"/>
    <row r="435" s="65" customFormat="1"/>
    <row r="436" s="65" customFormat="1"/>
    <row r="437" s="65" customFormat="1"/>
    <row r="438" s="65" customFormat="1"/>
    <row r="439" s="65" customFormat="1"/>
    <row r="440" s="65" customFormat="1"/>
    <row r="441" s="65" customFormat="1"/>
    <row r="442" s="65" customFormat="1"/>
    <row r="443" s="65" customFormat="1"/>
    <row r="444" s="65" customFormat="1"/>
    <row r="445" s="65" customFormat="1"/>
    <row r="446" s="65" customFormat="1"/>
    <row r="447" s="65" customFormat="1"/>
    <row r="448" s="65" customFormat="1"/>
    <row r="449" s="65" customFormat="1"/>
    <row r="450" s="65" customFormat="1"/>
    <row r="451" s="65" customFormat="1"/>
    <row r="452" s="65" customFormat="1"/>
    <row r="453" s="65" customFormat="1"/>
    <row r="454" s="65" customFormat="1"/>
    <row r="455" s="65" customFormat="1"/>
    <row r="456" s="65" customFormat="1"/>
    <row r="457" s="65" customFormat="1"/>
    <row r="458" s="65" customFormat="1"/>
    <row r="459" s="65" customFormat="1"/>
    <row r="460" s="65" customFormat="1"/>
    <row r="461" s="65" customFormat="1"/>
    <row r="462" s="65" customFormat="1"/>
    <row r="463" s="65" customFormat="1"/>
    <row r="464" s="65" customFormat="1"/>
    <row r="465" s="65" customFormat="1"/>
    <row r="466" s="65" customFormat="1"/>
    <row r="467" s="65" customFormat="1"/>
    <row r="468" s="65" customFormat="1"/>
    <row r="469" s="65" customFormat="1"/>
    <row r="470" s="65" customFormat="1"/>
    <row r="471" s="65" customFormat="1"/>
    <row r="472" s="65" customFormat="1"/>
    <row r="473" s="65" customFormat="1"/>
    <row r="474" s="65" customFormat="1"/>
    <row r="475" s="65" customFormat="1"/>
    <row r="476" s="65" customFormat="1"/>
    <row r="477" s="65" customFormat="1"/>
    <row r="478" s="65" customFormat="1"/>
    <row r="479" s="65" customFormat="1"/>
    <row r="480" s="65" customFormat="1"/>
    <row r="481" s="65" customFormat="1"/>
    <row r="482" s="65" customFormat="1"/>
    <row r="483" s="65" customFormat="1"/>
    <row r="484" s="65" customFormat="1"/>
    <row r="485" s="65" customFormat="1"/>
    <row r="486" s="65" customFormat="1"/>
    <row r="487" s="65" customFormat="1"/>
    <row r="488" s="65" customFormat="1"/>
    <row r="489" s="65" customFormat="1"/>
    <row r="490" s="65" customFormat="1"/>
    <row r="491" s="65" customFormat="1"/>
    <row r="492" s="65" customFormat="1"/>
    <row r="493" s="65" customFormat="1"/>
    <row r="494" s="65" customFormat="1"/>
    <row r="495" s="65" customFormat="1"/>
    <row r="496" s="65" customFormat="1"/>
    <row r="497" s="65" customFormat="1"/>
    <row r="498" s="65" customFormat="1"/>
    <row r="499" s="65" customFormat="1"/>
    <row r="500" s="65" customFormat="1"/>
    <row r="501" s="65" customFormat="1"/>
    <row r="502" s="65" customFormat="1"/>
    <row r="503" s="65" customFormat="1"/>
    <row r="504" s="65" customFormat="1"/>
    <row r="505" s="65" customFormat="1"/>
    <row r="506" s="65" customFormat="1"/>
    <row r="507" s="65" customFormat="1"/>
    <row r="508" s="65" customFormat="1"/>
    <row r="509" s="65" customFormat="1"/>
    <row r="510" s="65" customFormat="1"/>
    <row r="511" s="65" customFormat="1"/>
    <row r="512" s="65" customFormat="1"/>
    <row r="513" s="65" customFormat="1"/>
    <row r="514" s="65" customFormat="1"/>
    <row r="515" s="65" customFormat="1"/>
    <row r="516" s="65" customFormat="1"/>
    <row r="517" s="65" customFormat="1"/>
    <row r="518" s="65" customFormat="1"/>
    <row r="519" s="65" customFormat="1"/>
    <row r="520" s="65" customFormat="1"/>
    <row r="521" s="65" customFormat="1"/>
    <row r="522" s="65" customFormat="1"/>
    <row r="523" s="65" customFormat="1"/>
    <row r="524" s="65" customFormat="1"/>
    <row r="525" s="65" customFormat="1"/>
    <row r="526" s="65" customFormat="1"/>
    <row r="527" s="65" customFormat="1"/>
    <row r="528" s="65" customFormat="1"/>
    <row r="529" s="65" customFormat="1"/>
    <row r="530" s="65" customFormat="1"/>
    <row r="531" s="65" customFormat="1"/>
    <row r="532" s="65" customFormat="1"/>
    <row r="533" s="65" customFormat="1"/>
    <row r="534" s="65" customFormat="1"/>
    <row r="535" s="65" customFormat="1"/>
    <row r="536" s="65" customFormat="1"/>
    <row r="537" s="65" customFormat="1"/>
    <row r="538" s="65" customFormat="1"/>
    <row r="539" s="65" customFormat="1"/>
    <row r="540" s="65" customFormat="1"/>
    <row r="541" s="65" customFormat="1"/>
    <row r="542" s="65" customFormat="1"/>
    <row r="543" s="65" customFormat="1"/>
    <row r="544" s="65" customFormat="1"/>
    <row r="545" s="65" customFormat="1"/>
    <row r="546" s="65" customFormat="1"/>
    <row r="547" s="65" customFormat="1"/>
    <row r="548" s="65" customFormat="1"/>
    <row r="549" s="65" customFormat="1"/>
    <row r="550" s="65" customFormat="1"/>
    <row r="551" s="65" customFormat="1"/>
    <row r="552" s="65" customFormat="1"/>
    <row r="553" s="65" customFormat="1"/>
    <row r="554" s="65" customFormat="1"/>
    <row r="555" s="65" customFormat="1"/>
    <row r="556" s="65" customFormat="1"/>
    <row r="557" s="65" customFormat="1"/>
    <row r="558" s="65" customFormat="1"/>
    <row r="559" s="65" customFormat="1"/>
    <row r="560" s="65" customFormat="1"/>
    <row r="561" s="65" customFormat="1"/>
    <row r="562" s="65" customFormat="1"/>
    <row r="563" s="65" customFormat="1"/>
    <row r="564" s="65" customFormat="1"/>
    <row r="565" s="65" customFormat="1"/>
    <row r="566" s="65" customFormat="1"/>
    <row r="567" s="65" customFormat="1"/>
    <row r="568" s="65" customFormat="1"/>
    <row r="569" s="65" customFormat="1"/>
    <row r="570" s="65" customFormat="1"/>
    <row r="571" s="65" customFormat="1"/>
    <row r="572" s="65" customFormat="1"/>
    <row r="573" s="65" customFormat="1"/>
    <row r="574" s="65" customFormat="1"/>
    <row r="575" s="65" customFormat="1"/>
    <row r="576" s="65" customFormat="1"/>
    <row r="577" s="65" customFormat="1"/>
    <row r="578" s="65" customFormat="1"/>
    <row r="579" s="65" customFormat="1"/>
    <row r="580" s="65" customFormat="1"/>
    <row r="581" s="65" customFormat="1"/>
    <row r="582" s="65" customFormat="1"/>
    <row r="583" s="65" customFormat="1"/>
    <row r="584" s="65" customFormat="1"/>
    <row r="585" s="65" customFormat="1"/>
    <row r="586" s="65" customFormat="1"/>
    <row r="587" s="65" customFormat="1"/>
    <row r="588" s="65" customFormat="1"/>
    <row r="589" s="65" customFormat="1"/>
    <row r="590" s="65" customFormat="1"/>
    <row r="591" s="65" customFormat="1"/>
    <row r="592" s="65" customFormat="1"/>
    <row r="593" s="65" customFormat="1"/>
    <row r="594" s="65" customFormat="1"/>
    <row r="595" s="65" customFormat="1"/>
    <row r="596" s="65" customFormat="1"/>
    <row r="597" s="65" customFormat="1"/>
    <row r="598" s="65" customFormat="1"/>
    <row r="599" s="65" customFormat="1"/>
    <row r="600" s="65" customFormat="1"/>
    <row r="601" s="65" customFormat="1"/>
    <row r="602" s="65" customFormat="1"/>
    <row r="603" s="65" customFormat="1"/>
    <row r="604" s="65" customFormat="1"/>
    <row r="605" s="65" customFormat="1"/>
    <row r="606" s="65" customFormat="1"/>
    <row r="607" s="65" customFormat="1"/>
    <row r="608" s="65" customFormat="1"/>
    <row r="609" s="65" customFormat="1"/>
    <row r="610" s="65" customFormat="1"/>
    <row r="611" s="65" customFormat="1"/>
    <row r="612" s="65" customFormat="1"/>
    <row r="613" s="65" customFormat="1"/>
    <row r="614" s="65" customFormat="1"/>
    <row r="615" s="65" customFormat="1"/>
    <row r="616" s="65" customFormat="1"/>
    <row r="617" s="65" customFormat="1"/>
    <row r="618" s="65" customFormat="1"/>
    <row r="619" s="65" customFormat="1"/>
    <row r="620" s="65" customFormat="1"/>
    <row r="621" s="65" customFormat="1"/>
    <row r="622" s="65" customFormat="1"/>
    <row r="623" s="65" customFormat="1"/>
    <row r="624" s="65" customFormat="1"/>
    <row r="625" s="65" customFormat="1"/>
    <row r="626" s="65" customFormat="1"/>
    <row r="627" s="65" customFormat="1"/>
    <row r="628" s="65" customFormat="1"/>
    <row r="629" s="65" customFormat="1"/>
    <row r="630" s="65" customFormat="1"/>
    <row r="631" s="65" customFormat="1"/>
    <row r="632" s="65" customFormat="1"/>
    <row r="633" s="65" customFormat="1"/>
    <row r="634" s="65" customFormat="1"/>
    <row r="635" s="65" customFormat="1"/>
    <row r="636" s="65" customFormat="1"/>
    <row r="637" s="65" customFormat="1"/>
    <row r="638" s="65" customFormat="1"/>
    <row r="639" s="65" customFormat="1"/>
    <row r="640" s="65" customFormat="1"/>
    <row r="641" s="65" customFormat="1"/>
    <row r="642" s="65" customFormat="1"/>
    <row r="643" s="65" customFormat="1"/>
    <row r="644" s="65" customFormat="1"/>
    <row r="645" s="65" customFormat="1"/>
    <row r="646" s="65" customFormat="1"/>
    <row r="647" s="65" customFormat="1"/>
    <row r="648" s="65" customFormat="1"/>
    <row r="649" s="65" customFormat="1"/>
    <row r="650" s="65" customFormat="1"/>
    <row r="651" s="65" customFormat="1"/>
    <row r="652" s="65" customFormat="1"/>
    <row r="653" s="65" customFormat="1"/>
    <row r="654" s="65" customFormat="1"/>
    <row r="655" s="65" customFormat="1"/>
    <row r="656" s="65" customFormat="1"/>
    <row r="657" s="65" customFormat="1"/>
    <row r="658" s="65" customFormat="1"/>
    <row r="659" s="65" customFormat="1"/>
    <row r="660" s="65" customFormat="1"/>
    <row r="661" s="65" customFormat="1"/>
    <row r="662" s="65" customFormat="1"/>
    <row r="663" s="65" customFormat="1"/>
    <row r="664" s="65" customFormat="1"/>
    <row r="665" s="65" customFormat="1"/>
    <row r="666" s="65" customFormat="1"/>
    <row r="667" s="65" customFormat="1"/>
    <row r="668" s="65" customFormat="1"/>
    <row r="669" s="65" customFormat="1"/>
    <row r="670" s="65" customFormat="1"/>
    <row r="671" s="65" customFormat="1"/>
    <row r="672" s="65" customFormat="1"/>
    <row r="673" s="65" customFormat="1"/>
    <row r="674" s="65" customFormat="1"/>
    <row r="675" s="65" customFormat="1"/>
    <row r="676" s="65" customFormat="1"/>
    <row r="677" s="65" customFormat="1"/>
    <row r="678" s="65" customFormat="1"/>
    <row r="679" s="65" customFormat="1"/>
    <row r="680" s="65" customFormat="1"/>
    <row r="681" s="65" customFormat="1"/>
    <row r="682" s="65" customFormat="1"/>
    <row r="683" s="65" customFormat="1"/>
    <row r="684" s="65" customFormat="1"/>
    <row r="685" s="65" customFormat="1"/>
    <row r="686" s="65" customFormat="1"/>
    <row r="687" s="65" customFormat="1"/>
    <row r="688" s="65" customFormat="1"/>
    <row r="689" s="65" customFormat="1"/>
    <row r="690" s="65" customFormat="1"/>
    <row r="691" s="65" customFormat="1"/>
    <row r="692" s="65" customFormat="1"/>
    <row r="693" s="65" customFormat="1"/>
    <row r="694" s="65" customFormat="1"/>
    <row r="695" s="65" customFormat="1"/>
    <row r="696" s="65" customFormat="1"/>
    <row r="697" s="65" customFormat="1"/>
    <row r="698" s="65" customFormat="1"/>
    <row r="699" s="65" customFormat="1"/>
  </sheetData>
  <sheetProtection algorithmName="SHA-512" hashValue="hoKJpxnFzhgeGwMA5+xAnNTwYMYn2EGGVDGDH1wV67tUKH3x0m9ehE/nBqKxT8ugnWO91JP2zaHsgV/ju7H4ng==" saltValue="QhGi6qn5MIi4T6Yn2BTXUw==" spinCount="100000" sheet="1" objects="1" scenarios="1"/>
  <conditionalFormatting sqref="D16">
    <cfRule type="cellIs" dxfId="3" priority="2" operator="greaterThan">
      <formula>1</formula>
    </cfRule>
    <cfRule type="cellIs" dxfId="2" priority="4" operator="greaterThan">
      <formula>1</formula>
    </cfRule>
  </conditionalFormatting>
  <conditionalFormatting sqref="D15">
    <cfRule type="expression" dxfId="1" priority="5">
      <formula>$D$16&gt;1</formula>
    </cfRule>
  </conditionalFormatting>
  <dataValidations count="2">
    <dataValidation type="list" allowBlank="1" showInputMessage="1" showErrorMessage="1" sqref="D5" xr:uid="{00000000-0002-0000-0100-000000000000}">
      <formula1>"6-8.99,9-11.99,12+"</formula1>
    </dataValidation>
    <dataValidation type="list" allowBlank="1" showInputMessage="1" showErrorMessage="1" sqref="F7" xr:uid="{00000000-0002-0000-0100-000001000000}">
      <formula1>"Full time,Three-quarter time,half time,Less than half time"</formula1>
    </dataValidation>
  </dataValidations>
  <hyperlinks>
    <hyperlink ref="D9" r:id="rId1" xr:uid="{00000000-0004-0000-0100-000000000000}"/>
  </hyperlinks>
  <pageMargins left="0.7" right="0.7" top="0.75" bottom="0.75" header="0.3" footer="0.3"/>
  <pageSetup orientation="portrait"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X206"/>
  <sheetViews>
    <sheetView topLeftCell="A207" zoomScale="130" zoomScaleNormal="130" workbookViewId="0">
      <selection activeCell="A206" sqref="A1:XFD206"/>
    </sheetView>
  </sheetViews>
  <sheetFormatPr defaultRowHeight="12.75"/>
  <cols>
    <col min="3" max="3" width="29.42578125" customWidth="1"/>
    <col min="4" max="4" width="2.42578125" customWidth="1"/>
    <col min="5" max="5" width="13.42578125" customWidth="1"/>
    <col min="6" max="6" width="3.5703125" customWidth="1"/>
    <col min="7" max="7" width="9.140625" customWidth="1"/>
    <col min="8" max="8" width="2.85546875" customWidth="1"/>
    <col min="9" max="9" width="11.7109375" customWidth="1"/>
    <col min="10" max="10" width="2" customWidth="1"/>
    <col min="11" max="11" width="11.7109375" customWidth="1"/>
    <col min="12" max="12" width="2.28515625" customWidth="1"/>
    <col min="13" max="13" width="11.7109375" customWidth="1"/>
    <col min="14" max="14" width="2.140625" customWidth="1"/>
    <col min="15" max="15" width="11.7109375" customWidth="1"/>
    <col min="17" max="17" width="9.42578125" bestFit="1" customWidth="1"/>
    <col min="20" max="20" width="9.140625" bestFit="1" customWidth="1"/>
    <col min="22" max="22" width="76" customWidth="1"/>
    <col min="23" max="23" width="59.85546875" customWidth="1"/>
  </cols>
  <sheetData>
    <row r="1" spans="2:24" hidden="1">
      <c r="B1" s="5"/>
      <c r="C1" s="5"/>
      <c r="D1" s="5"/>
      <c r="E1" s="5"/>
      <c r="F1" s="5"/>
      <c r="G1" s="5"/>
      <c r="H1" s="5"/>
      <c r="I1" s="5"/>
      <c r="J1" s="5"/>
      <c r="K1" s="5"/>
      <c r="L1" s="5"/>
      <c r="M1" s="5"/>
      <c r="N1" s="5"/>
      <c r="O1" s="5"/>
      <c r="P1" s="5"/>
      <c r="Q1" s="5"/>
      <c r="R1" s="5"/>
    </row>
    <row r="2" spans="2:24" ht="13.5" hidden="1" thickBot="1">
      <c r="B2" s="5"/>
      <c r="C2" s="5"/>
      <c r="D2" s="5"/>
      <c r="E2" s="5"/>
      <c r="F2" s="5"/>
      <c r="G2" s="5"/>
      <c r="H2" s="5"/>
      <c r="I2" s="5"/>
      <c r="J2" s="5"/>
      <c r="K2" s="5"/>
      <c r="L2" s="5"/>
      <c r="M2" s="5"/>
      <c r="N2" s="5"/>
      <c r="O2" s="5"/>
      <c r="P2" s="5"/>
      <c r="Q2" s="5"/>
      <c r="R2" s="5"/>
    </row>
    <row r="3" spans="2:24" ht="26.1" hidden="1" customHeight="1" thickBot="1">
      <c r="B3" s="5"/>
      <c r="C3" s="4" t="s">
        <v>106</v>
      </c>
      <c r="D3" s="5"/>
      <c r="E3" s="57">
        <f>Sheet1!D5</f>
        <v>0</v>
      </c>
      <c r="F3" s="5"/>
      <c r="G3" s="5"/>
      <c r="H3" s="5"/>
      <c r="I3" s="5"/>
      <c r="J3" s="5"/>
      <c r="K3" s="5"/>
      <c r="L3" s="5"/>
      <c r="M3" s="5"/>
      <c r="N3" s="5"/>
      <c r="O3" s="5"/>
      <c r="P3" s="5"/>
      <c r="Q3" s="5"/>
      <c r="R3" s="5"/>
    </row>
    <row r="4" spans="2:24" ht="13.5" hidden="1" thickBot="1">
      <c r="B4" s="5"/>
      <c r="C4" s="5"/>
      <c r="D4" s="5"/>
      <c r="E4" s="5"/>
      <c r="F4" s="5"/>
      <c r="G4" s="5"/>
      <c r="H4" s="5"/>
      <c r="I4" s="5"/>
      <c r="J4" s="5"/>
      <c r="K4" s="5"/>
      <c r="L4" s="5"/>
      <c r="M4" s="5"/>
      <c r="N4" s="5"/>
      <c r="O4" s="5"/>
      <c r="P4" s="5"/>
      <c r="Q4" s="5"/>
      <c r="R4" s="5"/>
      <c r="T4" s="92"/>
      <c r="U4" s="93"/>
      <c r="V4" s="94"/>
    </row>
    <row r="5" spans="2:24" ht="25.9" hidden="1" customHeight="1" thickBot="1">
      <c r="B5" s="5"/>
      <c r="C5" s="4" t="s">
        <v>19</v>
      </c>
      <c r="D5" s="5"/>
      <c r="E5" s="92" t="str">
        <f>IF(E3="6-8.99","half time",IF(E3="9-11.99","Three-quarter time",IF(E3="12+","Full time","Less than half time")))</f>
        <v>Less than half time</v>
      </c>
      <c r="F5" s="93"/>
      <c r="G5" s="94"/>
      <c r="H5" s="5"/>
      <c r="I5" s="5"/>
      <c r="J5" s="5"/>
      <c r="K5" s="5"/>
      <c r="L5" s="5"/>
      <c r="M5" s="5"/>
      <c r="N5" s="5"/>
      <c r="O5" s="5"/>
      <c r="P5" s="5"/>
      <c r="Q5" s="5"/>
      <c r="R5" s="5"/>
      <c r="T5" s="51"/>
    </row>
    <row r="6" spans="2:24" ht="34.5" hidden="1" thickBot="1">
      <c r="B6" s="5"/>
      <c r="C6" s="5"/>
      <c r="D6" s="5"/>
      <c r="E6" s="5"/>
      <c r="F6" s="5"/>
      <c r="G6" s="5"/>
      <c r="H6" s="5"/>
      <c r="I6" s="10" t="s">
        <v>22</v>
      </c>
      <c r="J6" s="11"/>
      <c r="K6" s="10" t="s">
        <v>20</v>
      </c>
      <c r="L6" s="11"/>
      <c r="M6" s="10" t="s">
        <v>23</v>
      </c>
      <c r="N6" s="11"/>
      <c r="O6" s="10" t="s">
        <v>21</v>
      </c>
      <c r="P6" s="5"/>
      <c r="Q6" s="5"/>
      <c r="R6" s="5"/>
      <c r="V6" t="s">
        <v>60</v>
      </c>
      <c r="W6" t="s">
        <v>61</v>
      </c>
    </row>
    <row r="7" spans="2:24" ht="27" hidden="1" customHeight="1" thickBot="1">
      <c r="B7" s="5"/>
      <c r="C7" s="4" t="s">
        <v>15</v>
      </c>
      <c r="D7" s="5"/>
      <c r="E7" s="4">
        <f>Sheet1!D10</f>
        <v>0</v>
      </c>
      <c r="F7" s="5"/>
      <c r="G7" s="6" t="s">
        <v>17</v>
      </c>
      <c r="H7" s="5"/>
      <c r="I7" s="8">
        <f>IFERROR(VLOOKUP(E7,'pell chart'!$A$5:$D$70,4),"")</f>
        <v>6895</v>
      </c>
      <c r="J7" s="5"/>
      <c r="K7" s="8">
        <f>IFERROR(VLOOKUP(E7,'pell chart'!$A$5:$G$70,7),"")</f>
        <v>5171</v>
      </c>
      <c r="L7" s="5"/>
      <c r="M7" s="8">
        <f>IFERROR(VLOOKUP(E7,'pell chart'!$A$5:$J$70,10),"")</f>
        <v>3448</v>
      </c>
      <c r="N7" s="5"/>
      <c r="O7" s="8">
        <f>IFERROR(VLOOKUP(E7,'pell chart'!$A$5:$M$61,13),"")</f>
        <v>1724</v>
      </c>
      <c r="P7" s="5"/>
      <c r="Q7" s="5"/>
      <c r="R7" s="5"/>
      <c r="V7" t="s">
        <v>62</v>
      </c>
    </row>
    <row r="8" spans="2:24" ht="13.5" hidden="1" thickBot="1">
      <c r="B8" s="5"/>
      <c r="C8" s="5"/>
      <c r="D8" s="5"/>
      <c r="E8" s="5"/>
      <c r="F8" s="5"/>
      <c r="G8" s="5"/>
      <c r="H8" s="5"/>
      <c r="I8" s="5"/>
      <c r="J8" s="5"/>
      <c r="K8" s="5"/>
      <c r="L8" s="5"/>
      <c r="M8" s="5"/>
      <c r="N8" s="5"/>
      <c r="O8" s="5"/>
      <c r="P8" s="5"/>
      <c r="Q8" s="5"/>
      <c r="R8" s="5"/>
      <c r="V8" t="s">
        <v>63</v>
      </c>
      <c r="X8" s="29"/>
    </row>
    <row r="9" spans="2:24" ht="24" hidden="1" customHeight="1" thickBot="1">
      <c r="B9" s="5"/>
      <c r="C9" s="4" t="s">
        <v>16</v>
      </c>
      <c r="D9" s="5"/>
      <c r="E9" s="19">
        <v>4</v>
      </c>
      <c r="F9" s="5"/>
      <c r="G9" s="28" t="s">
        <v>64</v>
      </c>
      <c r="H9" s="5"/>
      <c r="I9" s="23">
        <f>IF(E5="full time",50%,IF(E5="three-quarter time",37.5%,IF(E5="half time",25%,IF(E5="less than half time",12.5%,""))))</f>
        <v>0.125</v>
      </c>
      <c r="J9" s="5"/>
      <c r="K9" s="28" t="s">
        <v>59</v>
      </c>
      <c r="L9" s="5"/>
      <c r="M9" s="27">
        <f>600%-E9</f>
        <v>2</v>
      </c>
      <c r="N9" s="5"/>
      <c r="O9" s="8"/>
      <c r="P9" s="5"/>
      <c r="Q9" s="25">
        <f>E13*K7</f>
        <v>0</v>
      </c>
      <c r="R9" s="5"/>
    </row>
    <row r="10" spans="2:24" ht="13.5" hidden="1" thickBot="1">
      <c r="B10" s="5"/>
      <c r="C10" s="5"/>
      <c r="D10" s="5"/>
      <c r="E10" s="5"/>
      <c r="F10" s="5"/>
      <c r="G10" s="5"/>
      <c r="H10" s="5"/>
      <c r="I10" s="5"/>
      <c r="J10" s="5"/>
      <c r="K10" s="5"/>
      <c r="L10" s="5"/>
      <c r="M10" s="5"/>
      <c r="N10" s="5"/>
      <c r="O10" s="5"/>
      <c r="P10" s="5"/>
      <c r="Q10" s="25">
        <f>E14*K7</f>
        <v>0</v>
      </c>
      <c r="R10" s="5"/>
      <c r="T10" s="101" t="s">
        <v>78</v>
      </c>
      <c r="U10" s="102"/>
      <c r="V10" s="103"/>
    </row>
    <row r="11" spans="2:24" ht="25.5" hidden="1" customHeight="1" thickBot="1">
      <c r="B11" s="5"/>
      <c r="C11" s="4" t="s">
        <v>14</v>
      </c>
      <c r="D11" s="5"/>
      <c r="E11" s="19">
        <v>1</v>
      </c>
      <c r="F11" s="5"/>
      <c r="G11" s="31" t="s">
        <v>73</v>
      </c>
      <c r="H11" s="5"/>
      <c r="I11" s="23" t="str">
        <f>IF(ISNUMBER(Sheet1!D10),50%,"")</f>
        <v/>
      </c>
      <c r="J11" s="5"/>
      <c r="K11" s="8"/>
      <c r="L11" s="5"/>
      <c r="M11" s="8"/>
      <c r="N11" s="5"/>
      <c r="O11" s="8"/>
      <c r="P11" s="5"/>
      <c r="Q11" s="25">
        <f>SUM(Q9+Q10)</f>
        <v>0</v>
      </c>
      <c r="R11" s="5"/>
      <c r="T11" s="37">
        <f>IF(U11="y",1,0)*1</f>
        <v>1</v>
      </c>
      <c r="U11" s="42" t="str">
        <f>IF(I9&lt;M9,"Y","N")</f>
        <v>Y</v>
      </c>
      <c r="V11" s="37" t="s">
        <v>71</v>
      </c>
    </row>
    <row r="12" spans="2:24" ht="13.5" hidden="1" thickBot="1">
      <c r="B12" s="5"/>
      <c r="C12" s="5"/>
      <c r="D12" s="5"/>
      <c r="E12" s="5"/>
      <c r="F12" s="5"/>
      <c r="G12" s="5"/>
      <c r="H12" s="5"/>
      <c r="I12" s="5"/>
      <c r="J12" s="5"/>
      <c r="K12" s="5"/>
      <c r="L12" s="5"/>
      <c r="M12" s="5"/>
      <c r="N12" s="5"/>
      <c r="O12" s="5"/>
      <c r="P12" s="5"/>
      <c r="Q12" s="25">
        <f>I9*K7</f>
        <v>646.375</v>
      </c>
      <c r="R12" s="5"/>
      <c r="T12" s="33">
        <f t="shared" ref="T12:T16" si="0">IF(U12="y",1,0)*1</f>
        <v>1</v>
      </c>
      <c r="U12" s="36" t="str">
        <f>IF(I9&lt;=I11,"Y","N")</f>
        <v>Y</v>
      </c>
      <c r="V12" s="33" t="s">
        <v>91</v>
      </c>
    </row>
    <row r="13" spans="2:24" ht="24" hidden="1" customHeight="1" thickBot="1">
      <c r="B13" s="5"/>
      <c r="C13" s="5" t="s">
        <v>18</v>
      </c>
      <c r="D13" s="5"/>
      <c r="E13" s="9">
        <f>100%-E11</f>
        <v>0</v>
      </c>
      <c r="F13" s="5"/>
      <c r="G13" s="13"/>
      <c r="H13" s="14"/>
      <c r="I13" s="14"/>
      <c r="J13" s="14"/>
      <c r="K13" s="14"/>
      <c r="L13" s="14"/>
      <c r="M13" s="14"/>
      <c r="N13" s="14"/>
      <c r="O13" s="14"/>
      <c r="P13" s="14"/>
      <c r="Q13" s="26"/>
      <c r="R13" s="5"/>
      <c r="T13" s="33">
        <f t="shared" si="0"/>
        <v>0</v>
      </c>
      <c r="U13" s="36" t="str">
        <f>IF(E13&gt;0.01,"Y","N")</f>
        <v>N</v>
      </c>
      <c r="V13" s="33" t="s">
        <v>67</v>
      </c>
    </row>
    <row r="14" spans="2:24" hidden="1">
      <c r="B14" s="5"/>
      <c r="C14" s="5" t="s">
        <v>65</v>
      </c>
      <c r="D14" s="5"/>
      <c r="E14" s="41">
        <f>IF(E11-100%,I9-E13,0)</f>
        <v>0</v>
      </c>
      <c r="F14" s="5"/>
      <c r="G14" s="5"/>
      <c r="H14" s="5"/>
      <c r="I14" s="5"/>
      <c r="J14" s="5"/>
      <c r="K14" s="5"/>
      <c r="L14" s="5"/>
      <c r="M14" s="5"/>
      <c r="N14" s="5"/>
      <c r="O14" s="5"/>
      <c r="P14" s="5"/>
      <c r="Q14" s="5"/>
      <c r="R14" s="5"/>
      <c r="T14" s="33">
        <f t="shared" si="0"/>
        <v>1</v>
      </c>
      <c r="U14" s="36" t="str">
        <f>IF(E13&lt;I9,"Y","N")</f>
        <v>Y</v>
      </c>
      <c r="V14" s="34" t="s">
        <v>68</v>
      </c>
    </row>
    <row r="15" spans="2:24" ht="26.25" hidden="1" thickBot="1">
      <c r="B15" s="5"/>
      <c r="C15" s="5" t="s">
        <v>66</v>
      </c>
      <c r="D15" s="5"/>
      <c r="E15" s="30">
        <f>E13+E14</f>
        <v>0</v>
      </c>
      <c r="F15" s="5"/>
      <c r="G15" s="5"/>
      <c r="H15" s="5"/>
      <c r="I15" s="5"/>
      <c r="J15" s="5"/>
      <c r="K15" s="5"/>
      <c r="L15" s="5"/>
      <c r="M15" s="5"/>
      <c r="N15" s="5"/>
      <c r="O15" s="5"/>
      <c r="P15" s="5"/>
      <c r="Q15" s="5"/>
      <c r="R15" s="5"/>
      <c r="T15" s="33">
        <f t="shared" si="0"/>
        <v>1</v>
      </c>
      <c r="U15" s="36" t="str">
        <f>IF(AND(E13&lt;M9,E15&lt;M9),"Y","N")</f>
        <v>Y</v>
      </c>
      <c r="V15" s="35" t="s">
        <v>69</v>
      </c>
    </row>
    <row r="16" spans="2:24" ht="45.6" hidden="1" customHeight="1" thickBot="1">
      <c r="B16" s="5"/>
      <c r="C16" s="5" t="s">
        <v>24</v>
      </c>
      <c r="D16" s="5"/>
      <c r="E16" s="24">
        <f>IF(E13&lt;51%,IF(E5="Full time",E13*I7,IF(E5="Three-quarter time",E13*K7,IF(E5="half time",E13*M7,IF(E5="less than half time",E13*O7)))),IF(E5="Full time",50%*I7,IF(E5="Three-quarter time",50%*K7,IF(E5="half time",50%*M7,IF(E5="less than half time",50%*O7)))))</f>
        <v>0</v>
      </c>
      <c r="F16" s="5"/>
      <c r="G16" s="95" t="s">
        <v>26</v>
      </c>
      <c r="H16" s="96"/>
      <c r="I16" s="96"/>
      <c r="J16" s="96"/>
      <c r="K16" s="96"/>
      <c r="L16" s="96"/>
      <c r="M16" s="96"/>
      <c r="N16" s="96"/>
      <c r="O16" s="96"/>
      <c r="P16" s="96"/>
      <c r="Q16" s="97"/>
      <c r="R16" s="5"/>
      <c r="T16" s="33">
        <f t="shared" si="0"/>
        <v>1</v>
      </c>
      <c r="U16" s="36" t="str">
        <f>IF(E15&lt;M9,"Y","N")</f>
        <v>Y</v>
      </c>
      <c r="V16" s="33" t="s">
        <v>70</v>
      </c>
    </row>
    <row r="17" spans="1:22" ht="13.5" hidden="1" thickBot="1">
      <c r="B17" s="5"/>
      <c r="C17" s="5"/>
      <c r="D17" s="5"/>
      <c r="E17" s="5"/>
      <c r="F17" s="5"/>
      <c r="G17" s="5"/>
      <c r="H17" s="5"/>
      <c r="I17" s="5"/>
      <c r="J17" s="5"/>
      <c r="K17" s="5"/>
      <c r="L17" s="5"/>
      <c r="M17" s="5"/>
      <c r="N17" s="5"/>
      <c r="O17" s="5"/>
      <c r="P17" s="5"/>
      <c r="Q17" s="5"/>
      <c r="R17" s="5"/>
      <c r="T17" s="33">
        <f>SUM(T11:T16)</f>
        <v>5</v>
      </c>
      <c r="U17" s="33"/>
      <c r="V17" s="33"/>
    </row>
    <row r="18" spans="1:22" ht="24" hidden="1" customHeight="1" thickBot="1">
      <c r="B18" s="5"/>
      <c r="C18" s="5" t="s">
        <v>25</v>
      </c>
      <c r="D18" s="5"/>
      <c r="E18" s="22" t="str">
        <f>IF(AND(E9&lt;551%,E11=100%),"YES","NO ")</f>
        <v>YES</v>
      </c>
      <c r="F18" s="5"/>
      <c r="G18" s="15" t="s">
        <v>27</v>
      </c>
      <c r="H18" s="16"/>
      <c r="I18" s="16"/>
      <c r="J18" s="16"/>
      <c r="K18" s="16"/>
      <c r="L18" s="16"/>
      <c r="M18" s="16"/>
      <c r="N18" s="16"/>
      <c r="O18" s="16"/>
      <c r="P18" s="16"/>
      <c r="Q18" s="17"/>
      <c r="R18" s="5"/>
      <c r="T18" s="33"/>
      <c r="U18" s="33"/>
      <c r="V18" s="100" t="s">
        <v>72</v>
      </c>
    </row>
    <row r="19" spans="1:22" ht="31.15" hidden="1" customHeight="1" thickBot="1">
      <c r="B19" s="5"/>
      <c r="C19" s="7" t="s">
        <v>107</v>
      </c>
      <c r="D19" s="5"/>
      <c r="E19" s="56">
        <f>I33</f>
        <v>0</v>
      </c>
      <c r="F19" s="54"/>
      <c r="G19" s="98"/>
      <c r="H19" s="98"/>
      <c r="I19" s="98"/>
      <c r="J19" s="98"/>
      <c r="K19" s="98"/>
      <c r="L19" s="98"/>
      <c r="M19" s="98"/>
      <c r="N19" s="98"/>
      <c r="O19" s="98"/>
      <c r="P19" s="98"/>
      <c r="Q19" s="98"/>
      <c r="R19" s="98"/>
      <c r="T19" s="33" t="s">
        <v>5</v>
      </c>
      <c r="U19" s="36">
        <f>IF(AND(T17=6,E5="less than half time"),(E13)*(O7),0)</f>
        <v>0</v>
      </c>
      <c r="V19" s="100"/>
    </row>
    <row r="20" spans="1:22" hidden="1">
      <c r="B20" s="5"/>
      <c r="C20" s="5"/>
      <c r="D20" s="5"/>
      <c r="E20" s="5"/>
      <c r="F20" s="54"/>
      <c r="G20" s="98"/>
      <c r="H20" s="98"/>
      <c r="I20" s="98"/>
      <c r="J20" s="98"/>
      <c r="K20" s="98"/>
      <c r="L20" s="98"/>
      <c r="M20" s="98"/>
      <c r="N20" s="98"/>
      <c r="O20" s="98"/>
      <c r="P20" s="98"/>
      <c r="Q20" s="98"/>
      <c r="R20" s="98"/>
      <c r="T20" s="33" t="s">
        <v>5</v>
      </c>
      <c r="U20" s="36">
        <f>IF(AND(E5="Less than half time",E11&lt;100%),0,0)</f>
        <v>0</v>
      </c>
      <c r="V20" s="53" t="s">
        <v>77</v>
      </c>
    </row>
    <row r="21" spans="1:22" ht="25.5" hidden="1">
      <c r="B21" s="5"/>
      <c r="C21" s="5"/>
      <c r="D21" s="5"/>
      <c r="E21" s="5"/>
      <c r="F21" s="54"/>
      <c r="G21" s="98"/>
      <c r="H21" s="98"/>
      <c r="I21" s="98"/>
      <c r="J21" s="98"/>
      <c r="K21" s="98"/>
      <c r="L21" s="98"/>
      <c r="M21" s="98"/>
      <c r="N21" s="98"/>
      <c r="O21" s="98"/>
      <c r="P21" s="98"/>
      <c r="Q21" s="98"/>
      <c r="R21" s="98"/>
      <c r="T21" s="33" t="s">
        <v>2</v>
      </c>
      <c r="U21" s="36">
        <f>IF(AND(T17=6,E5="full time"),(E15)*(I7),0)</f>
        <v>0</v>
      </c>
      <c r="V21" s="53" t="s">
        <v>76</v>
      </c>
    </row>
    <row r="22" spans="1:22" ht="30" hidden="1" customHeight="1">
      <c r="B22" s="5"/>
      <c r="C22" s="5"/>
      <c r="D22" s="5"/>
      <c r="E22" s="5"/>
      <c r="F22" s="54"/>
      <c r="G22" s="55"/>
      <c r="H22" s="55"/>
      <c r="I22" s="55"/>
      <c r="J22" s="55"/>
      <c r="K22" s="55"/>
      <c r="L22" s="55"/>
      <c r="M22" s="55"/>
      <c r="N22" s="55"/>
      <c r="O22" s="55"/>
      <c r="P22" s="55"/>
      <c r="Q22" s="55"/>
      <c r="R22" s="55"/>
      <c r="T22" s="33" t="s">
        <v>58</v>
      </c>
      <c r="U22" s="33">
        <f>IF(AND(T17=6,E5="three-quarter time"),(E15)*(K7),0)</f>
        <v>0</v>
      </c>
      <c r="V22" s="53" t="s">
        <v>75</v>
      </c>
    </row>
    <row r="23" spans="1:22" ht="25.5" hidden="1">
      <c r="A23" s="3"/>
      <c r="B23" s="5"/>
      <c r="C23" s="5"/>
      <c r="D23" s="5"/>
      <c r="E23" s="5"/>
      <c r="F23" s="5"/>
      <c r="G23" s="5"/>
      <c r="H23" s="5"/>
      <c r="I23" s="5"/>
      <c r="J23" s="5"/>
      <c r="K23" s="5"/>
      <c r="L23" s="5"/>
      <c r="M23" s="5"/>
      <c r="N23" s="5"/>
      <c r="O23" s="5"/>
      <c r="P23" s="5"/>
      <c r="Q23" s="5"/>
      <c r="R23" s="5"/>
      <c r="S23" s="3"/>
      <c r="T23" s="36" t="s">
        <v>4</v>
      </c>
      <c r="U23" s="36">
        <f>IF(AND(T17=6,E5="half time"),(E15)*(M7),0)</f>
        <v>0</v>
      </c>
      <c r="V23" s="53" t="s">
        <v>74</v>
      </c>
    </row>
    <row r="24" spans="1:22" hidden="1">
      <c r="A24" s="3"/>
      <c r="B24" s="3"/>
      <c r="C24" s="3"/>
      <c r="D24" s="3"/>
      <c r="E24" s="3"/>
      <c r="F24" s="3"/>
      <c r="G24" s="3"/>
      <c r="H24" s="3"/>
      <c r="I24" s="3"/>
      <c r="J24" s="3"/>
      <c r="K24" s="3"/>
      <c r="L24" s="3"/>
      <c r="M24" s="3"/>
      <c r="N24" s="3"/>
      <c r="O24" s="3"/>
      <c r="P24" s="3"/>
      <c r="Q24" s="3"/>
      <c r="R24" s="3"/>
      <c r="S24" s="3"/>
      <c r="T24" s="3"/>
      <c r="U24" s="3"/>
      <c r="V24" s="32"/>
    </row>
    <row r="25" spans="1:22" ht="13.5" hidden="1" thickBot="1">
      <c r="A25" s="3"/>
      <c r="B25" s="3"/>
      <c r="C25" s="3"/>
      <c r="D25" s="3"/>
      <c r="E25" s="3"/>
      <c r="F25" s="3"/>
      <c r="G25" s="3"/>
      <c r="H25" s="3"/>
      <c r="I25" s="3">
        <f>IF(K11=" ","",0.5)</f>
        <v>0.5</v>
      </c>
      <c r="J25" s="3"/>
      <c r="K25" s="3"/>
      <c r="L25" s="3"/>
      <c r="M25" s="3"/>
      <c r="N25" s="3"/>
      <c r="O25" s="3"/>
      <c r="P25" s="3"/>
      <c r="Q25" s="3"/>
      <c r="R25" s="3"/>
      <c r="S25" s="3"/>
      <c r="T25" s="3"/>
      <c r="U25" s="3"/>
      <c r="V25" s="32"/>
    </row>
    <row r="26" spans="1:22" ht="13.5" hidden="1" thickBot="1">
      <c r="A26" s="3"/>
      <c r="B26" s="3" t="s">
        <v>113</v>
      </c>
      <c r="C26" s="3"/>
      <c r="D26" s="3"/>
      <c r="E26" s="3"/>
      <c r="F26" s="3"/>
      <c r="G26" s="3"/>
      <c r="H26" s="3"/>
      <c r="I26" s="3"/>
      <c r="J26" s="3"/>
      <c r="K26" s="3"/>
      <c r="L26" s="3"/>
      <c r="M26" s="3"/>
      <c r="N26" s="3"/>
      <c r="O26" s="91" t="s">
        <v>114</v>
      </c>
      <c r="P26" s="91"/>
      <c r="Q26" s="3"/>
      <c r="R26" s="3"/>
      <c r="S26" s="3"/>
      <c r="T26" s="110" t="s">
        <v>93</v>
      </c>
      <c r="U26" s="111"/>
      <c r="V26" s="112"/>
    </row>
    <row r="27" spans="1:22" hidden="1">
      <c r="A27" s="3"/>
      <c r="B27" s="89" t="s">
        <v>108</v>
      </c>
      <c r="C27" s="3"/>
      <c r="D27" s="3"/>
      <c r="E27" s="3"/>
      <c r="F27" s="3"/>
      <c r="G27" s="3"/>
      <c r="H27" s="3"/>
      <c r="I27" s="3"/>
      <c r="J27" s="3"/>
      <c r="K27" s="3"/>
      <c r="L27" s="3"/>
      <c r="M27" s="3"/>
      <c r="N27" s="3"/>
      <c r="O27" s="90" t="s">
        <v>115</v>
      </c>
      <c r="P27" s="90"/>
      <c r="Q27" s="3"/>
      <c r="R27" s="3"/>
      <c r="S27" s="3"/>
      <c r="T27" s="37">
        <f>IF(U27="y",1,0)*1</f>
        <v>0</v>
      </c>
      <c r="U27" s="3" t="str">
        <f>IF(E13&gt;0.01,"Y","N")</f>
        <v>N</v>
      </c>
      <c r="V27" s="33" t="s">
        <v>67</v>
      </c>
    </row>
    <row r="28" spans="1:22" hidden="1">
      <c r="A28" s="3"/>
      <c r="B28" s="3"/>
      <c r="C28" s="3"/>
      <c r="D28" s="3"/>
      <c r="E28" s="3"/>
      <c r="F28" s="3"/>
      <c r="G28" s="3"/>
      <c r="H28" s="3"/>
      <c r="I28" s="3"/>
      <c r="J28" s="3"/>
      <c r="K28" s="3"/>
      <c r="L28" s="3"/>
      <c r="M28" s="3"/>
      <c r="N28" s="3"/>
      <c r="O28" s="3"/>
      <c r="P28" s="3"/>
      <c r="Q28" s="3"/>
      <c r="R28" s="3"/>
      <c r="S28" s="3"/>
      <c r="T28" s="37">
        <f t="shared" ref="T28:T32" si="1">IF(U28="y",1,0)*1</f>
        <v>0</v>
      </c>
      <c r="U28" s="3" t="str">
        <f>IF(E13&gt;=I9,"Y","N")</f>
        <v>N</v>
      </c>
      <c r="V28" s="37" t="s">
        <v>92</v>
      </c>
    </row>
    <row r="29" spans="1:22" hidden="1">
      <c r="A29" s="3"/>
      <c r="B29" s="3"/>
      <c r="C29" s="3"/>
      <c r="D29" s="3"/>
      <c r="E29" s="3"/>
      <c r="F29" s="3"/>
      <c r="G29" s="3"/>
      <c r="H29" s="3" t="s">
        <v>2</v>
      </c>
      <c r="I29" s="3">
        <f>IFERROR(ROUND(IF(Sheet1!D5="12+",(I11)*I7),0),"")</f>
        <v>0</v>
      </c>
      <c r="J29" s="3"/>
      <c r="K29" s="3"/>
      <c r="L29" s="3"/>
      <c r="M29" s="3"/>
      <c r="N29" s="3"/>
      <c r="O29" s="3"/>
      <c r="P29" s="3"/>
      <c r="Q29" s="3"/>
      <c r="R29" s="3"/>
      <c r="S29" s="3"/>
      <c r="T29" s="37">
        <f t="shared" si="1"/>
        <v>1</v>
      </c>
      <c r="U29" s="3" t="str">
        <f>IF(I9&lt;M9,"Y","N")</f>
        <v>Y</v>
      </c>
      <c r="V29" s="37" t="s">
        <v>94</v>
      </c>
    </row>
    <row r="30" spans="1:22" hidden="1">
      <c r="A30" s="3"/>
      <c r="B30" s="3"/>
      <c r="C30" s="3"/>
      <c r="D30" s="3"/>
      <c r="E30" s="3"/>
      <c r="F30" s="3"/>
      <c r="G30" s="3"/>
      <c r="H30" s="3" t="s">
        <v>58</v>
      </c>
      <c r="I30" s="3">
        <f>IFERROR(ROUND(IF(Sheet1!D5="9-11.99",(I11)*K7,0),0),"")</f>
        <v>0</v>
      </c>
      <c r="J30" s="3"/>
      <c r="K30" s="3"/>
      <c r="L30" s="3"/>
      <c r="M30" s="3"/>
      <c r="N30" s="3"/>
      <c r="O30" s="3"/>
      <c r="P30" s="3"/>
      <c r="Q30" s="3"/>
      <c r="R30" s="3"/>
      <c r="S30" s="3"/>
      <c r="T30" s="37">
        <f t="shared" si="1"/>
        <v>1</v>
      </c>
      <c r="U30" s="3" t="str">
        <f>IF(I9&lt;=I11,"Y","N")</f>
        <v>Y</v>
      </c>
      <c r="V30" s="33" t="s">
        <v>91</v>
      </c>
    </row>
    <row r="31" spans="1:22" ht="25.5" hidden="1">
      <c r="A31" s="3"/>
      <c r="B31" s="3"/>
      <c r="C31" s="3"/>
      <c r="D31" s="3"/>
      <c r="E31" s="3"/>
      <c r="F31" s="3"/>
      <c r="G31" s="3"/>
      <c r="H31" s="3" t="s">
        <v>4</v>
      </c>
      <c r="I31" s="3">
        <f>IFERROR(ROUND(IF(Sheet1!D5="6-8.99",(I11)*M7,0),0),"")</f>
        <v>0</v>
      </c>
      <c r="J31" s="3"/>
      <c r="K31" s="3"/>
      <c r="L31" s="3"/>
      <c r="M31" s="3"/>
      <c r="N31" s="3"/>
      <c r="O31" s="3"/>
      <c r="P31" s="3"/>
      <c r="Q31" s="3"/>
      <c r="R31" s="3"/>
      <c r="S31" s="3"/>
      <c r="T31" s="37">
        <f t="shared" si="1"/>
        <v>1</v>
      </c>
      <c r="U31" s="12" t="str">
        <f>IF(AND(E13&lt;M9,E15&lt;M9),"Y","N")</f>
        <v>Y</v>
      </c>
      <c r="V31" s="40" t="s">
        <v>69</v>
      </c>
    </row>
    <row r="32" spans="1:22" hidden="1">
      <c r="A32" s="3"/>
      <c r="B32" s="3"/>
      <c r="C32" s="3"/>
      <c r="D32" s="3"/>
      <c r="E32" s="3"/>
      <c r="F32" s="3"/>
      <c r="G32" s="3"/>
      <c r="H32" s="3"/>
      <c r="I32" s="3"/>
      <c r="J32" s="3"/>
      <c r="K32" s="3"/>
      <c r="L32" s="3"/>
      <c r="M32" s="3"/>
      <c r="N32" s="3"/>
      <c r="O32" s="3"/>
      <c r="P32" s="3"/>
      <c r="Q32" s="3"/>
      <c r="R32" s="3"/>
      <c r="S32" s="3"/>
      <c r="T32" s="37">
        <f t="shared" si="1"/>
        <v>1</v>
      </c>
      <c r="U32" s="3" t="str">
        <f>IF(E15&lt;M9,"Y","N")</f>
        <v>Y</v>
      </c>
      <c r="V32" s="33" t="s">
        <v>70</v>
      </c>
    </row>
    <row r="33" spans="1:23" hidden="1">
      <c r="A33" s="3"/>
      <c r="B33" s="3"/>
      <c r="C33" s="3"/>
      <c r="D33" s="3"/>
      <c r="E33" s="3"/>
      <c r="F33" s="3"/>
      <c r="G33" s="3"/>
      <c r="H33" s="3"/>
      <c r="I33" s="58">
        <f>SUM(I29:I31)</f>
        <v>0</v>
      </c>
      <c r="J33" s="3"/>
      <c r="K33" s="3"/>
      <c r="L33" s="3"/>
      <c r="M33" s="3"/>
      <c r="N33" s="3"/>
      <c r="O33" s="3"/>
      <c r="P33" s="3"/>
      <c r="Q33" s="3"/>
      <c r="R33" s="3"/>
      <c r="S33" s="3"/>
      <c r="T33" s="37">
        <f>SUM(T27:T32)</f>
        <v>4</v>
      </c>
      <c r="U33" s="3"/>
      <c r="V33" s="32"/>
    </row>
    <row r="34" spans="1:23" hidden="1">
      <c r="A34" s="3"/>
      <c r="B34" s="3"/>
      <c r="C34" s="3"/>
      <c r="D34" s="3"/>
      <c r="E34" s="3"/>
      <c r="F34" s="3"/>
      <c r="G34" s="3"/>
      <c r="H34" s="3"/>
      <c r="I34" s="3"/>
      <c r="J34" s="3"/>
      <c r="K34" s="3"/>
      <c r="L34" s="3"/>
      <c r="M34" s="3"/>
      <c r="N34" s="3"/>
      <c r="O34" s="3" t="s">
        <v>0</v>
      </c>
      <c r="P34" s="3"/>
      <c r="Q34" s="3"/>
      <c r="R34" s="3"/>
      <c r="S34" s="3"/>
      <c r="T34" s="33" t="s">
        <v>5</v>
      </c>
      <c r="U34" s="36">
        <f>IF(AND(E5="Less than half time",E13&lt;100%),0,0)</f>
        <v>0</v>
      </c>
      <c r="V34" s="53" t="s">
        <v>95</v>
      </c>
    </row>
    <row r="35" spans="1:23" ht="25.5" hidden="1">
      <c r="A35" s="3"/>
      <c r="B35" s="3"/>
      <c r="C35" s="3"/>
      <c r="D35" s="3"/>
      <c r="E35" s="3"/>
      <c r="F35" s="3"/>
      <c r="G35" s="3"/>
      <c r="H35" s="3"/>
      <c r="I35" s="3"/>
      <c r="J35" s="3"/>
      <c r="K35" s="3"/>
      <c r="L35" s="3"/>
      <c r="M35" s="3"/>
      <c r="N35" s="3"/>
      <c r="O35" s="3"/>
      <c r="P35" s="3"/>
      <c r="Q35" s="3"/>
      <c r="R35" s="3"/>
      <c r="S35" s="3"/>
      <c r="T35" s="33" t="s">
        <v>5</v>
      </c>
      <c r="U35" s="34">
        <f>IF(AND(E5="Less than half time",E13&lt;100%),(E15)*(O7),0)</f>
        <v>0</v>
      </c>
      <c r="V35" s="53" t="s">
        <v>96</v>
      </c>
    </row>
    <row r="36" spans="1:23" ht="25.5" hidden="1">
      <c r="A36" s="3"/>
      <c r="B36" s="3"/>
      <c r="C36" s="3"/>
      <c r="D36" s="3"/>
      <c r="E36" s="3"/>
      <c r="F36" s="3"/>
      <c r="G36" s="3"/>
      <c r="H36" s="3"/>
      <c r="I36" s="3"/>
      <c r="J36" s="3"/>
      <c r="K36" s="3"/>
      <c r="L36" s="3"/>
      <c r="M36" s="3"/>
      <c r="N36" s="3"/>
      <c r="O36" s="3"/>
      <c r="P36" s="3"/>
      <c r="Q36" s="3"/>
      <c r="R36" s="3"/>
      <c r="S36" s="3"/>
      <c r="T36" s="33" t="s">
        <v>2</v>
      </c>
      <c r="U36" s="36">
        <f>IF(AND(T33=6,E5="full time"),(E15)*(I7),0)</f>
        <v>0</v>
      </c>
      <c r="V36" s="53" t="s">
        <v>76</v>
      </c>
    </row>
    <row r="37" spans="1:23" ht="25.5" hidden="1">
      <c r="A37" s="3"/>
      <c r="B37" s="3"/>
      <c r="C37" s="3"/>
      <c r="D37" s="3"/>
      <c r="E37" s="3"/>
      <c r="F37" s="3"/>
      <c r="G37" s="3"/>
      <c r="H37" s="3"/>
      <c r="I37" s="3"/>
      <c r="J37" s="3"/>
      <c r="K37" s="3"/>
      <c r="L37" s="3"/>
      <c r="M37" s="3"/>
      <c r="N37" s="3"/>
      <c r="O37" s="3"/>
      <c r="P37" s="3"/>
      <c r="Q37" s="3"/>
      <c r="R37" s="3"/>
      <c r="S37" s="3"/>
      <c r="T37" s="33" t="s">
        <v>58</v>
      </c>
      <c r="U37" s="33">
        <f>IF(AND(T33=6,E5="three-quarter time"),(E15)*(K7),0)</f>
        <v>0</v>
      </c>
      <c r="V37" s="53" t="s">
        <v>75</v>
      </c>
    </row>
    <row r="38" spans="1:23" ht="25.5" hidden="1">
      <c r="A38" s="3"/>
      <c r="B38" s="3"/>
      <c r="C38" s="3"/>
      <c r="D38" s="3"/>
      <c r="E38" s="3"/>
      <c r="F38" s="3"/>
      <c r="G38" s="3"/>
      <c r="H38" s="3"/>
      <c r="I38" s="3"/>
      <c r="J38" s="3"/>
      <c r="K38" s="3"/>
      <c r="L38" s="3"/>
      <c r="M38" s="3"/>
      <c r="N38" s="3"/>
      <c r="O38" s="3"/>
      <c r="P38" s="3"/>
      <c r="Q38" s="3"/>
      <c r="R38" s="3"/>
      <c r="S38" s="3"/>
      <c r="T38" s="36" t="s">
        <v>4</v>
      </c>
      <c r="U38" s="36">
        <f>IF(AND(T33=6,E5="half time"),(E15)*(M7),0)</f>
        <v>0</v>
      </c>
      <c r="V38" s="53" t="s">
        <v>74</v>
      </c>
    </row>
    <row r="39" spans="1:23" hidden="1">
      <c r="A39" s="3"/>
      <c r="B39" s="3"/>
      <c r="C39" s="3"/>
      <c r="D39" s="3"/>
      <c r="E39" s="3"/>
      <c r="F39" s="3"/>
      <c r="G39" s="3"/>
      <c r="H39" s="3"/>
      <c r="I39" s="3"/>
      <c r="J39" s="3"/>
      <c r="K39" s="3"/>
      <c r="L39" s="3"/>
      <c r="M39" s="3"/>
      <c r="N39" s="3"/>
      <c r="O39" s="3"/>
      <c r="P39" s="3"/>
      <c r="Q39" s="3"/>
      <c r="R39" s="3"/>
      <c r="S39" s="3"/>
      <c r="T39" s="43"/>
      <c r="U39" s="43"/>
      <c r="V39" s="44"/>
    </row>
    <row r="40" spans="1:23" ht="13.5" hidden="1" thickBot="1">
      <c r="A40" s="3"/>
      <c r="B40" s="3"/>
      <c r="C40" s="3"/>
      <c r="D40" s="3"/>
      <c r="E40" s="3"/>
      <c r="F40" s="3"/>
      <c r="G40" s="3"/>
      <c r="H40" s="3"/>
      <c r="I40" s="3"/>
      <c r="J40" s="3"/>
      <c r="K40" s="3"/>
      <c r="L40" s="3"/>
      <c r="M40" s="3"/>
      <c r="N40" s="3"/>
      <c r="O40" s="3"/>
      <c r="P40" s="3"/>
      <c r="Q40" s="3"/>
      <c r="R40" s="3"/>
      <c r="S40" s="3"/>
      <c r="T40" s="43"/>
      <c r="U40" s="43"/>
      <c r="V40" s="44"/>
    </row>
    <row r="41" spans="1:23" ht="25.5" hidden="1" customHeight="1" thickBot="1">
      <c r="A41" s="3"/>
      <c r="B41" s="3"/>
      <c r="C41" s="3"/>
      <c r="D41" s="3"/>
      <c r="E41" s="3"/>
      <c r="F41" s="3"/>
      <c r="G41" s="3"/>
      <c r="H41" s="3"/>
      <c r="I41" s="3"/>
      <c r="J41" s="3"/>
      <c r="K41" s="3"/>
      <c r="L41" s="3"/>
      <c r="M41" s="3"/>
      <c r="N41" s="3"/>
      <c r="O41" s="3"/>
      <c r="P41" s="3"/>
      <c r="Q41" s="3"/>
      <c r="R41" s="3"/>
      <c r="S41" s="45" t="s">
        <v>98</v>
      </c>
      <c r="T41" s="113" t="s">
        <v>97</v>
      </c>
      <c r="U41" s="114"/>
      <c r="V41" s="115"/>
    </row>
    <row r="42" spans="1:23" hidden="1">
      <c r="A42" s="3"/>
      <c r="B42" s="3"/>
      <c r="C42" s="3"/>
      <c r="D42" s="3"/>
      <c r="E42" s="3"/>
      <c r="F42" s="3"/>
      <c r="G42" s="3"/>
      <c r="H42" s="3"/>
      <c r="I42" s="3"/>
      <c r="J42" s="3"/>
      <c r="K42" s="3"/>
      <c r="L42" s="3"/>
      <c r="M42" s="3"/>
      <c r="N42" s="3"/>
      <c r="O42" s="3"/>
      <c r="P42" s="3"/>
      <c r="Q42" s="3"/>
      <c r="R42" s="3"/>
      <c r="S42" s="3"/>
      <c r="T42" s="37">
        <f>IF(U42="y",1,0)*1</f>
        <v>0</v>
      </c>
      <c r="U42" s="3" t="str">
        <f>IF(E13&gt;0.01,"Y","N")</f>
        <v>N</v>
      </c>
      <c r="V42" s="33" t="s">
        <v>67</v>
      </c>
      <c r="W42" s="37"/>
    </row>
    <row r="43" spans="1:23" ht="25.5" hidden="1">
      <c r="A43" s="3"/>
      <c r="B43" s="3"/>
      <c r="C43" s="3"/>
      <c r="D43" s="3"/>
      <c r="E43" s="3"/>
      <c r="F43" s="3"/>
      <c r="G43" s="3"/>
      <c r="H43" s="3"/>
      <c r="I43" s="3"/>
      <c r="J43" s="3"/>
      <c r="K43" s="3"/>
      <c r="L43" s="3"/>
      <c r="M43" s="3"/>
      <c r="N43" s="3"/>
      <c r="O43" s="3"/>
      <c r="P43" s="3"/>
      <c r="Q43" s="3"/>
      <c r="R43" s="3"/>
      <c r="S43" s="3"/>
      <c r="T43" s="37">
        <f t="shared" ref="T43:T47" si="2">IF(U43="y",1,0)*1</f>
        <v>0</v>
      </c>
      <c r="U43" s="3" t="str">
        <f>IF(AND(E13&gt;=I9,E13&gt;=M9),"Y","N")</f>
        <v>N</v>
      </c>
      <c r="V43" s="50" t="s">
        <v>99</v>
      </c>
    </row>
    <row r="44" spans="1:23" hidden="1">
      <c r="A44" s="3"/>
      <c r="B44" s="3"/>
      <c r="C44" s="3"/>
      <c r="D44" s="3"/>
      <c r="E44" s="3"/>
      <c r="F44" s="3"/>
      <c r="G44" s="3"/>
      <c r="H44" s="3"/>
      <c r="I44" s="3"/>
      <c r="J44" s="3"/>
      <c r="K44" s="3"/>
      <c r="L44" s="3"/>
      <c r="M44" s="3"/>
      <c r="N44" s="3"/>
      <c r="O44" s="3"/>
      <c r="P44" s="3"/>
      <c r="Q44" s="3"/>
      <c r="R44" s="3"/>
      <c r="S44" s="3"/>
      <c r="T44" s="37">
        <f t="shared" si="2"/>
        <v>0</v>
      </c>
      <c r="U44" s="43" t="str">
        <f>IF(I9&gt;M9,"Y","N")</f>
        <v>N</v>
      </c>
      <c r="V44" s="37" t="s">
        <v>100</v>
      </c>
    </row>
    <row r="45" spans="1:23" hidden="1">
      <c r="A45" s="3"/>
      <c r="B45" s="3"/>
      <c r="C45" s="3"/>
      <c r="D45" s="3"/>
      <c r="E45" s="3"/>
      <c r="F45" s="3"/>
      <c r="G45" s="3"/>
      <c r="H45" s="3"/>
      <c r="I45" s="3"/>
      <c r="J45" s="3"/>
      <c r="K45" s="3"/>
      <c r="L45" s="3"/>
      <c r="M45" s="3"/>
      <c r="N45" s="3"/>
      <c r="O45" s="3"/>
      <c r="P45" s="3"/>
      <c r="Q45" s="3"/>
      <c r="R45" s="3"/>
      <c r="S45" s="3"/>
      <c r="T45" s="37">
        <f t="shared" si="2"/>
        <v>1</v>
      </c>
      <c r="U45" s="43" t="str">
        <f>IF(I9&lt;I11,"Y","N")</f>
        <v>Y</v>
      </c>
      <c r="V45" s="33" t="s">
        <v>91</v>
      </c>
    </row>
    <row r="46" spans="1:23" ht="38.25" hidden="1">
      <c r="A46" s="3"/>
      <c r="B46" s="3"/>
      <c r="C46" s="3"/>
      <c r="D46" s="3"/>
      <c r="E46" s="3"/>
      <c r="F46" s="3"/>
      <c r="G46" s="3"/>
      <c r="H46" s="3"/>
      <c r="I46" s="3"/>
      <c r="J46" s="3"/>
      <c r="K46" s="3"/>
      <c r="L46" s="3"/>
      <c r="M46" s="3"/>
      <c r="N46" s="3"/>
      <c r="O46" s="3"/>
      <c r="P46" s="3"/>
      <c r="Q46" s="3"/>
      <c r="R46" s="3"/>
      <c r="S46" s="3"/>
      <c r="T46" s="37">
        <f t="shared" si="2"/>
        <v>0</v>
      </c>
      <c r="U46" s="43" t="str">
        <f>IF(AND(E13&gt;I9,E15&gt;M9),"Y","N")</f>
        <v>N</v>
      </c>
      <c r="V46" s="46" t="s">
        <v>101</v>
      </c>
    </row>
    <row r="47" spans="1:23" hidden="1">
      <c r="A47" s="3"/>
      <c r="B47" s="3"/>
      <c r="C47" s="3"/>
      <c r="D47" s="3"/>
      <c r="E47" s="3"/>
      <c r="F47" s="3"/>
      <c r="G47" s="3"/>
      <c r="H47" s="3"/>
      <c r="I47" s="3"/>
      <c r="J47" s="3"/>
      <c r="K47" s="3"/>
      <c r="L47" s="3"/>
      <c r="M47" s="3"/>
      <c r="N47" s="3"/>
      <c r="O47" s="3"/>
      <c r="P47" s="3"/>
      <c r="Q47" s="3"/>
      <c r="R47" s="3"/>
      <c r="S47" s="3"/>
      <c r="T47" s="37">
        <f t="shared" si="2"/>
        <v>0</v>
      </c>
      <c r="U47" s="43" t="str">
        <f>IF(E15&gt;M9,"Y","N")</f>
        <v>N</v>
      </c>
      <c r="V47" s="33" t="s">
        <v>70</v>
      </c>
    </row>
    <row r="48" spans="1:23" hidden="1">
      <c r="A48" s="3"/>
      <c r="B48" s="3"/>
      <c r="C48" s="3"/>
      <c r="D48" s="3"/>
      <c r="E48" s="3"/>
      <c r="F48" s="3"/>
      <c r="G48" s="3"/>
      <c r="H48" s="3"/>
      <c r="I48" s="3"/>
      <c r="J48" s="3"/>
      <c r="K48" s="3"/>
      <c r="L48" s="3"/>
      <c r="M48" s="3"/>
      <c r="N48" s="3"/>
      <c r="O48" s="3"/>
      <c r="P48" s="3"/>
      <c r="Q48" s="3"/>
      <c r="R48" s="3"/>
      <c r="S48" s="3"/>
      <c r="T48" s="48">
        <f>SUM(T42:T47)</f>
        <v>1</v>
      </c>
      <c r="U48" s="43"/>
      <c r="V48" s="38"/>
      <c r="W48" s="38"/>
    </row>
    <row r="49" spans="1:23" hidden="1">
      <c r="A49" s="3"/>
      <c r="B49" s="3"/>
      <c r="C49" s="3"/>
      <c r="D49" s="3"/>
      <c r="E49" s="3"/>
      <c r="F49" s="3"/>
      <c r="G49" s="3"/>
      <c r="H49" s="3"/>
      <c r="I49" s="3"/>
      <c r="J49" s="3"/>
      <c r="K49" s="3"/>
      <c r="L49" s="3"/>
      <c r="M49" s="3"/>
      <c r="N49" s="3"/>
      <c r="O49" s="3"/>
      <c r="P49" s="3"/>
      <c r="Q49" s="3"/>
      <c r="R49" s="3"/>
      <c r="S49" s="3"/>
      <c r="T49" s="33" t="s">
        <v>5</v>
      </c>
      <c r="U49" s="36">
        <f>IF(AND(E20="Less than half time",E28&lt;100%),0,0)</f>
        <v>0</v>
      </c>
      <c r="V49" s="38"/>
      <c r="W49" s="38"/>
    </row>
    <row r="50" spans="1:23" ht="25.5" hidden="1">
      <c r="A50" s="3"/>
      <c r="B50" s="3"/>
      <c r="C50" s="3"/>
      <c r="D50" s="3"/>
      <c r="E50" s="3"/>
      <c r="F50" s="3"/>
      <c r="G50" s="3"/>
      <c r="H50" s="3"/>
      <c r="I50" s="3"/>
      <c r="J50" s="3"/>
      <c r="K50" s="3"/>
      <c r="L50" s="3"/>
      <c r="M50" s="3"/>
      <c r="N50" s="3"/>
      <c r="O50" s="3"/>
      <c r="P50" s="3"/>
      <c r="Q50" s="3"/>
      <c r="R50" s="3"/>
      <c r="S50" s="3"/>
      <c r="T50" s="47" t="s">
        <v>5</v>
      </c>
      <c r="U50" s="34">
        <f>IF(AND(E5="Less than half time",E11&lt;100%),(M9)*(O7),0)</f>
        <v>0</v>
      </c>
      <c r="V50" s="53" t="s">
        <v>96</v>
      </c>
      <c r="W50" s="38"/>
    </row>
    <row r="51" spans="1:23" ht="25.5" hidden="1">
      <c r="A51" s="3"/>
      <c r="B51" s="3"/>
      <c r="C51" s="3"/>
      <c r="D51" s="3"/>
      <c r="E51" s="3"/>
      <c r="F51" s="3"/>
      <c r="G51" s="3"/>
      <c r="H51" s="3"/>
      <c r="I51" s="3"/>
      <c r="J51" s="3"/>
      <c r="K51" s="3"/>
      <c r="L51" s="3"/>
      <c r="M51" s="3"/>
      <c r="N51" s="3"/>
      <c r="O51" s="3"/>
      <c r="P51" s="3"/>
      <c r="Q51" s="3"/>
      <c r="R51" s="3"/>
      <c r="S51" s="3"/>
      <c r="T51" s="33" t="s">
        <v>2</v>
      </c>
      <c r="U51" s="36">
        <f>IF(AND(T48=6,E5="full time"),(M9)*(I7),0)</f>
        <v>0</v>
      </c>
      <c r="V51" s="53" t="s">
        <v>76</v>
      </c>
      <c r="W51" s="38"/>
    </row>
    <row r="52" spans="1:23" ht="25.5" hidden="1">
      <c r="A52" s="3"/>
      <c r="B52" s="3"/>
      <c r="C52" s="3"/>
      <c r="D52" s="3"/>
      <c r="E52" s="3"/>
      <c r="F52" s="3"/>
      <c r="G52" s="3"/>
      <c r="H52" s="3"/>
      <c r="I52" s="3"/>
      <c r="J52" s="3"/>
      <c r="K52" s="3"/>
      <c r="L52" s="3"/>
      <c r="M52" s="3"/>
      <c r="N52" s="3"/>
      <c r="O52" s="3"/>
      <c r="P52" s="3"/>
      <c r="Q52" s="3"/>
      <c r="R52" s="3"/>
      <c r="S52" s="3"/>
      <c r="T52" s="33" t="s">
        <v>58</v>
      </c>
      <c r="U52" s="33">
        <f>IF(AND(T48=6,E5="three-quarter time"),(M9)*(K7),0)</f>
        <v>0</v>
      </c>
      <c r="V52" s="53" t="s">
        <v>75</v>
      </c>
      <c r="W52" s="38"/>
    </row>
    <row r="53" spans="1:23" ht="25.5" hidden="1">
      <c r="A53" s="3"/>
      <c r="B53" s="3"/>
      <c r="C53" s="3"/>
      <c r="D53" s="3"/>
      <c r="E53" s="3"/>
      <c r="F53" s="3"/>
      <c r="G53" s="3"/>
      <c r="H53" s="3"/>
      <c r="I53" s="3"/>
      <c r="J53" s="3"/>
      <c r="K53" s="3"/>
      <c r="L53" s="3"/>
      <c r="M53" s="3"/>
      <c r="N53" s="3"/>
      <c r="O53" s="3"/>
      <c r="P53" s="3"/>
      <c r="Q53" s="3"/>
      <c r="R53" s="3"/>
      <c r="S53" s="3"/>
      <c r="T53" s="36" t="s">
        <v>4</v>
      </c>
      <c r="U53" s="36">
        <f>IF(AND(T48=6,E5="half time"),(M9)*(M7),0)</f>
        <v>0</v>
      </c>
      <c r="V53" s="53" t="s">
        <v>74</v>
      </c>
      <c r="W53" s="38"/>
    </row>
    <row r="54" spans="1:23" hidden="1">
      <c r="A54" s="3"/>
      <c r="B54" s="3"/>
      <c r="C54" s="3"/>
      <c r="D54" s="3"/>
      <c r="E54" s="3"/>
      <c r="F54" s="3"/>
      <c r="G54" s="3"/>
      <c r="H54" s="3"/>
      <c r="I54" s="3"/>
      <c r="J54" s="3"/>
      <c r="K54" s="3"/>
      <c r="L54" s="3"/>
      <c r="M54" s="3"/>
      <c r="N54" s="3"/>
      <c r="O54" s="3"/>
      <c r="P54" s="3"/>
      <c r="Q54" s="3"/>
      <c r="R54" s="3"/>
      <c r="S54" s="3"/>
      <c r="T54" s="43"/>
      <c r="U54" s="43"/>
      <c r="V54" s="38"/>
      <c r="W54" s="38"/>
    </row>
    <row r="55" spans="1:23" hidden="1">
      <c r="A55" s="3"/>
      <c r="B55" s="3"/>
      <c r="C55" s="3"/>
      <c r="D55" s="3"/>
      <c r="E55" s="3"/>
      <c r="F55" s="3"/>
      <c r="G55" s="3"/>
      <c r="H55" s="3"/>
      <c r="I55" s="3"/>
      <c r="J55" s="3"/>
      <c r="K55" s="3"/>
      <c r="L55" s="3"/>
      <c r="M55" s="3"/>
      <c r="N55" s="3"/>
      <c r="O55" s="3"/>
      <c r="P55" s="3"/>
      <c r="Q55" s="3"/>
      <c r="R55" s="3"/>
      <c r="S55" s="3"/>
      <c r="T55" s="43"/>
      <c r="U55" s="43"/>
      <c r="V55" s="38"/>
      <c r="W55" s="38"/>
    </row>
    <row r="56" spans="1:23" ht="13.5" hidden="1" thickBot="1">
      <c r="A56" s="3"/>
      <c r="B56" s="3"/>
      <c r="C56" s="3"/>
      <c r="D56" s="3"/>
      <c r="E56" s="3"/>
      <c r="F56" s="3"/>
      <c r="G56" s="3"/>
      <c r="H56" s="3"/>
      <c r="I56" s="3"/>
      <c r="J56" s="3"/>
      <c r="K56" s="3"/>
      <c r="L56" s="3"/>
      <c r="M56" s="3"/>
      <c r="N56" s="3"/>
      <c r="O56" s="3"/>
      <c r="P56" s="3"/>
      <c r="Q56" s="3"/>
      <c r="R56" s="3"/>
      <c r="S56" s="3"/>
      <c r="T56" s="43"/>
      <c r="U56" s="43"/>
      <c r="V56" s="38"/>
      <c r="W56" s="38"/>
    </row>
    <row r="57" spans="1:23" ht="36" hidden="1" customHeight="1" thickBot="1">
      <c r="A57" s="3"/>
      <c r="B57" s="3"/>
      <c r="C57" s="3"/>
      <c r="D57" s="3"/>
      <c r="E57" s="3"/>
      <c r="F57" s="3"/>
      <c r="G57" s="3"/>
      <c r="H57" s="3"/>
      <c r="I57" s="3"/>
      <c r="J57" s="3"/>
      <c r="K57" s="3"/>
      <c r="L57" s="3"/>
      <c r="M57" s="3"/>
      <c r="N57" s="3"/>
      <c r="O57" s="3"/>
      <c r="P57" s="3"/>
      <c r="Q57" s="3"/>
      <c r="R57" s="3"/>
      <c r="S57" s="49" t="s">
        <v>103</v>
      </c>
      <c r="T57" s="113" t="s">
        <v>105</v>
      </c>
      <c r="U57" s="114"/>
      <c r="V57" s="115"/>
      <c r="W57" s="38"/>
    </row>
    <row r="58" spans="1:23" hidden="1">
      <c r="A58" s="3"/>
      <c r="B58" s="3"/>
      <c r="C58" s="3"/>
      <c r="D58" s="3"/>
      <c r="E58" s="3"/>
      <c r="F58" s="3"/>
      <c r="G58" s="3"/>
      <c r="H58" s="3"/>
      <c r="I58" s="3"/>
      <c r="J58" s="3"/>
      <c r="K58" s="3"/>
      <c r="L58" s="3"/>
      <c r="M58" s="3"/>
      <c r="N58" s="3"/>
      <c r="O58" s="3"/>
      <c r="P58" s="3"/>
      <c r="Q58" s="3"/>
      <c r="R58" s="3"/>
      <c r="S58" s="3"/>
      <c r="T58" s="43"/>
      <c r="U58" s="43"/>
      <c r="V58" s="38"/>
      <c r="W58" s="38"/>
    </row>
    <row r="59" spans="1:23" hidden="1">
      <c r="A59" s="3"/>
      <c r="B59" s="3"/>
      <c r="C59" s="3"/>
      <c r="D59" s="3"/>
      <c r="E59" s="3"/>
      <c r="F59" s="3"/>
      <c r="G59" s="3"/>
      <c r="H59" s="3"/>
      <c r="I59" s="3"/>
      <c r="J59" s="3"/>
      <c r="K59" s="3"/>
      <c r="L59" s="3"/>
      <c r="M59" s="3"/>
      <c r="N59" s="3"/>
      <c r="O59" s="3"/>
      <c r="P59" s="3"/>
      <c r="Q59" s="3"/>
      <c r="R59" s="3"/>
      <c r="S59" s="3"/>
      <c r="T59" s="43"/>
      <c r="U59" s="43"/>
      <c r="V59" s="38"/>
      <c r="W59" s="38"/>
    </row>
    <row r="60" spans="1:23" hidden="1">
      <c r="A60" s="3"/>
      <c r="B60" s="3"/>
      <c r="C60" s="3"/>
      <c r="D60" s="3"/>
      <c r="E60" s="3"/>
      <c r="F60" s="3"/>
      <c r="G60" s="3"/>
      <c r="H60" s="3"/>
      <c r="I60" s="3"/>
      <c r="J60" s="3"/>
      <c r="K60" s="3"/>
      <c r="L60" s="3"/>
      <c r="M60" s="3"/>
      <c r="N60" s="3"/>
      <c r="O60" s="3"/>
      <c r="P60" s="3"/>
      <c r="Q60" s="3"/>
      <c r="R60" s="3"/>
      <c r="S60" s="3"/>
      <c r="T60" s="43"/>
      <c r="U60" s="43"/>
      <c r="V60" s="38"/>
      <c r="W60" s="38"/>
    </row>
    <row r="61" spans="1:23" hidden="1">
      <c r="A61" s="3"/>
      <c r="B61" s="3"/>
      <c r="C61" s="3"/>
      <c r="D61" s="3"/>
      <c r="E61" s="3"/>
      <c r="F61" s="3"/>
      <c r="G61" s="3"/>
      <c r="H61" s="3"/>
      <c r="I61" s="3"/>
      <c r="J61" s="3"/>
      <c r="K61" s="3"/>
      <c r="L61" s="3"/>
      <c r="M61" s="3"/>
      <c r="N61" s="3"/>
      <c r="O61" s="3"/>
      <c r="P61" s="3"/>
      <c r="Q61" s="3"/>
      <c r="R61" s="3"/>
      <c r="S61" s="3"/>
      <c r="T61" s="43"/>
      <c r="U61" s="43"/>
      <c r="V61" s="38"/>
      <c r="W61" s="38"/>
    </row>
    <row r="62" spans="1:23" hidden="1">
      <c r="A62" s="3"/>
      <c r="B62" s="3"/>
      <c r="C62" s="3"/>
      <c r="D62" s="3"/>
      <c r="E62" s="3"/>
      <c r="F62" s="3"/>
      <c r="G62" s="3"/>
      <c r="H62" s="3"/>
      <c r="I62" s="3"/>
      <c r="J62" s="3"/>
      <c r="K62" s="3"/>
      <c r="L62" s="3"/>
      <c r="M62" s="3"/>
      <c r="N62" s="3"/>
      <c r="O62" s="3"/>
      <c r="P62" s="3"/>
      <c r="Q62" s="3"/>
      <c r="R62" s="3"/>
      <c r="S62" s="3"/>
      <c r="T62" s="43"/>
      <c r="U62" s="43"/>
      <c r="V62" s="38"/>
      <c r="W62" s="38"/>
    </row>
    <row r="63" spans="1:23" hidden="1">
      <c r="A63" s="3"/>
      <c r="B63" s="3"/>
      <c r="C63" s="3"/>
      <c r="D63" s="3"/>
      <c r="E63" s="3"/>
      <c r="F63" s="3"/>
      <c r="G63" s="3"/>
      <c r="H63" s="3"/>
      <c r="I63" s="3"/>
      <c r="J63" s="3"/>
      <c r="K63" s="3"/>
      <c r="L63" s="3"/>
      <c r="M63" s="3"/>
      <c r="N63" s="3"/>
      <c r="O63" s="3"/>
      <c r="P63" s="3"/>
      <c r="Q63" s="3"/>
      <c r="R63" s="3"/>
      <c r="S63" s="3"/>
      <c r="T63" s="43"/>
      <c r="U63" s="43"/>
      <c r="V63" s="38"/>
      <c r="W63" s="38"/>
    </row>
    <row r="64" spans="1:23" hidden="1">
      <c r="A64" s="3"/>
      <c r="B64" s="3"/>
      <c r="C64" s="3"/>
      <c r="D64" s="3"/>
      <c r="E64" s="3"/>
      <c r="F64" s="3"/>
      <c r="G64" s="3"/>
      <c r="H64" s="3"/>
      <c r="I64" s="3"/>
      <c r="J64" s="3"/>
      <c r="K64" s="3"/>
      <c r="L64" s="3"/>
      <c r="M64" s="3"/>
      <c r="N64" s="3"/>
      <c r="O64" s="3"/>
      <c r="P64" s="3"/>
      <c r="Q64" s="3"/>
      <c r="R64" s="3"/>
      <c r="S64" s="3"/>
      <c r="T64" s="43"/>
      <c r="U64" s="43"/>
      <c r="V64" s="38"/>
      <c r="W64" s="38"/>
    </row>
    <row r="65" spans="1:23" hidden="1">
      <c r="A65" s="3"/>
      <c r="B65" s="3"/>
      <c r="C65" s="3"/>
      <c r="D65" s="3"/>
      <c r="E65" s="3"/>
      <c r="F65" s="3"/>
      <c r="G65" s="3"/>
      <c r="H65" s="3"/>
      <c r="I65" s="3"/>
      <c r="J65" s="3"/>
      <c r="K65" s="3"/>
      <c r="L65" s="3"/>
      <c r="M65" s="3"/>
      <c r="N65" s="3"/>
      <c r="O65" s="3"/>
      <c r="P65" s="3"/>
      <c r="Q65" s="3"/>
      <c r="R65" s="3"/>
      <c r="S65" s="3"/>
      <c r="T65" s="43"/>
      <c r="U65" s="43"/>
      <c r="V65" s="38"/>
      <c r="W65" s="38"/>
    </row>
    <row r="66" spans="1:23" hidden="1">
      <c r="A66" s="3"/>
      <c r="B66" s="3"/>
      <c r="C66" s="3"/>
      <c r="D66" s="3"/>
      <c r="E66" s="3"/>
      <c r="F66" s="3"/>
      <c r="G66" s="3"/>
      <c r="H66" s="3"/>
      <c r="I66" s="3"/>
      <c r="J66" s="3"/>
      <c r="K66" s="3"/>
      <c r="L66" s="3"/>
      <c r="M66" s="3"/>
      <c r="N66" s="3"/>
      <c r="O66" s="3"/>
      <c r="P66" s="3"/>
      <c r="Q66" s="3"/>
      <c r="R66" s="3"/>
      <c r="S66" s="3"/>
      <c r="T66" s="43"/>
      <c r="U66" s="43"/>
      <c r="V66" s="38"/>
      <c r="W66" s="38"/>
    </row>
    <row r="67" spans="1:23" hidden="1">
      <c r="A67" s="3"/>
      <c r="B67" s="3"/>
      <c r="C67" s="3"/>
      <c r="D67" s="3"/>
      <c r="E67" s="3"/>
      <c r="F67" s="3"/>
      <c r="G67" s="3"/>
      <c r="H67" s="3"/>
      <c r="I67" s="3"/>
      <c r="J67" s="3"/>
      <c r="K67" s="3"/>
      <c r="L67" s="3"/>
      <c r="M67" s="3"/>
      <c r="N67" s="3"/>
      <c r="O67" s="3"/>
      <c r="P67" s="3"/>
      <c r="Q67" s="3"/>
      <c r="R67" s="3"/>
      <c r="S67" s="3"/>
      <c r="T67" s="43"/>
      <c r="U67" s="43"/>
      <c r="V67" s="38"/>
      <c r="W67" s="38"/>
    </row>
    <row r="68" spans="1:23" hidden="1">
      <c r="A68" s="3"/>
      <c r="B68" s="3"/>
      <c r="C68" s="3"/>
      <c r="D68" s="3"/>
      <c r="E68" s="3"/>
      <c r="F68" s="3"/>
      <c r="G68" s="3"/>
      <c r="H68" s="3"/>
      <c r="I68" s="3"/>
      <c r="J68" s="3"/>
      <c r="K68" s="3"/>
      <c r="L68" s="3"/>
      <c r="M68" s="3"/>
      <c r="N68" s="3"/>
      <c r="O68" s="3"/>
      <c r="P68" s="3"/>
      <c r="Q68" s="3"/>
      <c r="R68" s="3"/>
      <c r="S68" s="3"/>
      <c r="T68" s="43"/>
      <c r="U68" s="43"/>
      <c r="V68" s="38"/>
      <c r="W68" s="38"/>
    </row>
    <row r="69" spans="1:23" hidden="1">
      <c r="A69" s="3"/>
      <c r="B69" s="3"/>
      <c r="C69" s="3"/>
      <c r="D69" s="3"/>
      <c r="E69" s="3"/>
      <c r="F69" s="3"/>
      <c r="G69" s="3"/>
      <c r="H69" s="3"/>
      <c r="I69" s="3"/>
      <c r="J69" s="3"/>
      <c r="K69" s="3"/>
      <c r="L69" s="3"/>
      <c r="M69" s="3"/>
      <c r="N69" s="3"/>
      <c r="O69" s="3"/>
      <c r="P69" s="3"/>
      <c r="Q69" s="3"/>
      <c r="R69" s="3"/>
      <c r="S69" s="3"/>
      <c r="T69" s="43"/>
      <c r="U69" s="43"/>
      <c r="V69" s="38"/>
      <c r="W69" s="38"/>
    </row>
    <row r="70" spans="1:23" hidden="1">
      <c r="A70" s="3"/>
      <c r="B70" s="3"/>
      <c r="C70" s="3"/>
      <c r="D70" s="3"/>
      <c r="E70" s="3"/>
      <c r="F70" s="3"/>
      <c r="G70" s="3"/>
      <c r="H70" s="3"/>
      <c r="I70" s="3"/>
      <c r="J70" s="3"/>
      <c r="K70" s="3"/>
      <c r="L70" s="3"/>
      <c r="M70" s="3"/>
      <c r="N70" s="3"/>
      <c r="O70" s="3"/>
      <c r="P70" s="3"/>
      <c r="Q70" s="3"/>
      <c r="R70" s="3"/>
      <c r="S70" s="3"/>
      <c r="T70" s="43"/>
      <c r="U70" s="43"/>
      <c r="V70" s="38"/>
      <c r="W70" s="38"/>
    </row>
    <row r="71" spans="1:23" hidden="1">
      <c r="A71" s="3"/>
      <c r="B71" s="3"/>
      <c r="C71" s="3"/>
      <c r="D71" s="3"/>
      <c r="E71" s="3"/>
      <c r="F71" s="3"/>
      <c r="G71" s="3"/>
      <c r="H71" s="3"/>
      <c r="I71" s="3"/>
      <c r="J71" s="3"/>
      <c r="K71" s="3"/>
      <c r="L71" s="3"/>
      <c r="M71" s="3"/>
      <c r="N71" s="3"/>
      <c r="O71" s="3"/>
      <c r="P71" s="3"/>
      <c r="Q71" s="3"/>
      <c r="R71" s="3"/>
      <c r="S71" s="3"/>
      <c r="T71" s="43"/>
      <c r="U71" s="43"/>
      <c r="V71" s="38"/>
      <c r="W71" s="38"/>
    </row>
    <row r="72" spans="1:23" hidden="1">
      <c r="A72" s="3"/>
      <c r="B72" s="3"/>
      <c r="C72" s="3"/>
      <c r="D72" s="3"/>
      <c r="E72" s="3"/>
      <c r="F72" s="3"/>
      <c r="G72" s="3"/>
      <c r="H72" s="3"/>
      <c r="I72" s="3"/>
      <c r="J72" s="3"/>
      <c r="K72" s="3"/>
      <c r="L72" s="3"/>
      <c r="M72" s="3"/>
      <c r="N72" s="3"/>
      <c r="O72" s="3"/>
      <c r="P72" s="3"/>
      <c r="Q72" s="3"/>
      <c r="R72" s="3"/>
      <c r="S72" s="3"/>
      <c r="T72" s="43"/>
      <c r="U72" s="43"/>
      <c r="V72" s="38"/>
      <c r="W72" s="38"/>
    </row>
    <row r="73" spans="1:23" hidden="1">
      <c r="A73" s="3"/>
      <c r="B73" s="3"/>
      <c r="C73" s="3"/>
      <c r="D73" s="3"/>
      <c r="E73" s="3"/>
      <c r="F73" s="3"/>
      <c r="G73" s="3"/>
      <c r="H73" s="3"/>
      <c r="I73" s="3"/>
      <c r="J73" s="3"/>
      <c r="K73" s="3"/>
      <c r="L73" s="3"/>
      <c r="M73" s="3"/>
      <c r="N73" s="3"/>
      <c r="O73" s="3"/>
      <c r="P73" s="3"/>
      <c r="Q73" s="3"/>
      <c r="R73" s="3"/>
      <c r="S73" s="3"/>
      <c r="T73" s="43"/>
      <c r="U73" s="43"/>
      <c r="V73" s="38"/>
      <c r="W73" s="38"/>
    </row>
    <row r="74" spans="1:23" ht="13.5" hidden="1" thickBot="1">
      <c r="A74" s="3"/>
      <c r="B74" s="3"/>
      <c r="C74" s="3"/>
      <c r="D74" s="3"/>
      <c r="E74" s="3"/>
      <c r="F74" s="3"/>
      <c r="G74" s="3"/>
      <c r="H74" s="3"/>
      <c r="I74" s="3"/>
      <c r="J74" s="3"/>
      <c r="K74" s="3"/>
      <c r="L74" s="3"/>
      <c r="M74" s="3"/>
      <c r="N74" s="3"/>
      <c r="O74" s="3"/>
      <c r="P74" s="3"/>
      <c r="Q74" s="3"/>
      <c r="R74" s="3"/>
      <c r="S74" s="3"/>
      <c r="T74" s="43"/>
      <c r="U74" s="43"/>
      <c r="V74" s="38"/>
      <c r="W74" s="38"/>
    </row>
    <row r="75" spans="1:23" ht="13.5" hidden="1" thickBot="1">
      <c r="A75" s="3"/>
      <c r="B75" s="3"/>
      <c r="C75" s="3"/>
      <c r="D75" s="3"/>
      <c r="E75" s="3"/>
      <c r="F75" s="3"/>
      <c r="G75" s="3"/>
      <c r="H75" s="3"/>
      <c r="I75" s="3"/>
      <c r="J75" s="3"/>
      <c r="K75" s="3"/>
      <c r="L75" s="3"/>
      <c r="M75" s="3"/>
      <c r="N75" s="3"/>
      <c r="O75" s="3"/>
      <c r="P75" s="3"/>
      <c r="Q75" s="3"/>
      <c r="R75" s="3"/>
      <c r="S75" s="49" t="s">
        <v>102</v>
      </c>
      <c r="T75" s="113" t="s">
        <v>104</v>
      </c>
      <c r="U75" s="114"/>
      <c r="V75" s="115"/>
      <c r="W75" s="38"/>
    </row>
    <row r="76" spans="1:23" hidden="1">
      <c r="A76" s="3"/>
      <c r="B76" s="3"/>
      <c r="C76" s="3"/>
      <c r="D76" s="3"/>
      <c r="E76" s="3"/>
      <c r="F76" s="3"/>
      <c r="G76" s="3"/>
      <c r="H76" s="3"/>
      <c r="I76" s="3"/>
      <c r="J76" s="3"/>
      <c r="K76" s="3"/>
      <c r="L76" s="3"/>
      <c r="M76" s="3"/>
      <c r="N76" s="3"/>
      <c r="O76" s="3"/>
      <c r="P76" s="3"/>
      <c r="Q76" s="3"/>
      <c r="R76" s="3"/>
      <c r="S76" s="3"/>
      <c r="T76" s="43"/>
      <c r="U76" s="43"/>
      <c r="V76" s="38"/>
      <c r="W76" s="38"/>
    </row>
    <row r="77" spans="1:23" hidden="1">
      <c r="A77" s="3"/>
      <c r="B77" s="3"/>
      <c r="C77" s="3"/>
      <c r="D77" s="3"/>
      <c r="E77" s="3"/>
      <c r="F77" s="3"/>
      <c r="G77" s="3"/>
      <c r="H77" s="3"/>
      <c r="I77" s="3"/>
      <c r="J77" s="3"/>
      <c r="K77" s="3"/>
      <c r="L77" s="3"/>
      <c r="M77" s="3"/>
      <c r="N77" s="3"/>
      <c r="O77" s="3"/>
      <c r="P77" s="3"/>
      <c r="Q77" s="3"/>
      <c r="R77" s="3"/>
      <c r="S77" s="3"/>
      <c r="T77" s="43"/>
      <c r="U77" s="43"/>
      <c r="V77" s="38"/>
      <c r="W77" s="38"/>
    </row>
    <row r="78" spans="1:23" hidden="1">
      <c r="A78" s="3"/>
      <c r="B78" s="3"/>
      <c r="C78" s="3"/>
      <c r="D78" s="3"/>
      <c r="E78" s="3"/>
      <c r="F78" s="3"/>
      <c r="G78" s="3"/>
      <c r="H78" s="3"/>
      <c r="I78" s="3"/>
      <c r="J78" s="3"/>
      <c r="K78" s="3"/>
      <c r="L78" s="3"/>
      <c r="M78" s="3"/>
      <c r="N78" s="3"/>
      <c r="O78" s="3"/>
      <c r="P78" s="3"/>
      <c r="Q78" s="3"/>
      <c r="R78" s="3"/>
      <c r="S78" s="3"/>
      <c r="T78" s="43"/>
      <c r="U78" s="43"/>
      <c r="V78" s="38"/>
      <c r="W78" s="38"/>
    </row>
    <row r="79" spans="1:23" hidden="1">
      <c r="A79" s="3"/>
      <c r="B79" s="3"/>
      <c r="C79" s="3"/>
      <c r="D79" s="3"/>
      <c r="E79" s="3"/>
      <c r="F79" s="3"/>
      <c r="G79" s="3"/>
      <c r="H79" s="3"/>
      <c r="I79" s="3"/>
      <c r="J79" s="3"/>
      <c r="K79" s="3"/>
      <c r="L79" s="3"/>
      <c r="M79" s="3"/>
      <c r="N79" s="3"/>
      <c r="O79" s="3"/>
      <c r="P79" s="3"/>
      <c r="Q79" s="3"/>
      <c r="R79" s="3"/>
      <c r="S79" s="3"/>
      <c r="T79" s="43"/>
      <c r="U79" s="43"/>
      <c r="V79" s="38"/>
      <c r="W79" s="38"/>
    </row>
    <row r="80" spans="1:23" hidden="1">
      <c r="A80" s="3"/>
      <c r="B80" s="3"/>
      <c r="C80" s="3"/>
      <c r="D80" s="3"/>
      <c r="E80" s="3"/>
      <c r="F80" s="3"/>
      <c r="G80" s="3"/>
      <c r="H80" s="3"/>
      <c r="I80" s="3"/>
      <c r="J80" s="3"/>
      <c r="K80" s="3"/>
      <c r="L80" s="3"/>
      <c r="M80" s="3"/>
      <c r="N80" s="3"/>
      <c r="O80" s="3"/>
      <c r="P80" s="3"/>
      <c r="Q80" s="3"/>
      <c r="R80" s="3"/>
      <c r="S80" s="3"/>
      <c r="T80" s="43"/>
      <c r="U80" s="43"/>
      <c r="V80" s="44"/>
    </row>
    <row r="81" spans="1:22" hidden="1">
      <c r="A81" s="3"/>
      <c r="B81" s="3"/>
      <c r="C81" s="3"/>
      <c r="D81" s="3"/>
      <c r="E81" s="3"/>
      <c r="F81" s="3"/>
      <c r="G81" s="3"/>
      <c r="H81" s="3"/>
      <c r="I81" s="3"/>
      <c r="J81" s="3"/>
      <c r="K81" s="3"/>
      <c r="L81" s="3"/>
      <c r="M81" s="3"/>
      <c r="N81" s="3"/>
      <c r="O81" s="3"/>
      <c r="P81" s="3"/>
      <c r="Q81" s="3"/>
      <c r="R81" s="3"/>
      <c r="S81" s="3"/>
      <c r="T81" s="43"/>
      <c r="U81" s="43"/>
      <c r="V81" s="44"/>
    </row>
    <row r="82" spans="1:22" hidden="1">
      <c r="A82" s="3"/>
      <c r="B82" s="3"/>
      <c r="C82" s="3"/>
      <c r="D82" s="3"/>
      <c r="E82" s="3"/>
      <c r="F82" s="3"/>
      <c r="G82" s="3"/>
      <c r="H82" s="3"/>
      <c r="I82" s="3"/>
      <c r="J82" s="3"/>
      <c r="K82" s="3"/>
      <c r="L82" s="3"/>
      <c r="M82" s="3"/>
      <c r="N82" s="3"/>
      <c r="O82" s="3"/>
      <c r="P82" s="3"/>
      <c r="Q82" s="3"/>
      <c r="R82" s="3"/>
      <c r="S82" s="3"/>
      <c r="T82" s="43"/>
      <c r="U82" s="43"/>
      <c r="V82" s="44"/>
    </row>
    <row r="83" spans="1:22" hidden="1">
      <c r="A83" s="3"/>
      <c r="B83" s="3"/>
      <c r="C83" s="3"/>
      <c r="D83" s="3"/>
      <c r="E83" s="3"/>
      <c r="F83" s="3"/>
      <c r="G83" s="3"/>
      <c r="H83" s="3"/>
      <c r="I83" s="3"/>
      <c r="J83" s="3"/>
      <c r="K83" s="3"/>
      <c r="L83" s="3"/>
      <c r="M83" s="3"/>
      <c r="N83" s="3"/>
      <c r="O83" s="3"/>
      <c r="P83" s="3"/>
      <c r="Q83" s="3"/>
      <c r="R83" s="3"/>
      <c r="S83" s="3"/>
      <c r="T83" s="43"/>
      <c r="U83" s="43"/>
      <c r="V83" s="44"/>
    </row>
    <row r="84" spans="1:22" hidden="1">
      <c r="A84" s="3"/>
      <c r="B84" s="3"/>
      <c r="C84" s="3"/>
      <c r="D84" s="3"/>
      <c r="E84" s="3"/>
      <c r="F84" s="3"/>
      <c r="G84" s="3"/>
      <c r="H84" s="3"/>
      <c r="I84" s="3"/>
      <c r="J84" s="3"/>
      <c r="K84" s="3"/>
      <c r="L84" s="3"/>
      <c r="M84" s="3"/>
      <c r="N84" s="3"/>
      <c r="O84" s="3"/>
      <c r="P84" s="3"/>
      <c r="Q84" s="3"/>
      <c r="R84" s="3"/>
      <c r="S84" s="3"/>
      <c r="T84" s="43"/>
      <c r="U84" s="43"/>
      <c r="V84" s="44"/>
    </row>
    <row r="85" spans="1:22" hidden="1">
      <c r="A85" s="3"/>
      <c r="B85" s="3"/>
      <c r="C85" s="3"/>
      <c r="D85" s="3"/>
      <c r="E85" s="3"/>
      <c r="F85" s="3"/>
      <c r="G85" s="3"/>
      <c r="H85" s="3"/>
      <c r="I85" s="3"/>
      <c r="J85" s="3"/>
      <c r="K85" s="3"/>
      <c r="L85" s="3"/>
      <c r="M85" s="3"/>
      <c r="N85" s="3"/>
      <c r="O85" s="3"/>
      <c r="P85" s="3"/>
      <c r="Q85" s="3"/>
      <c r="R85" s="3"/>
      <c r="S85" s="3"/>
      <c r="T85" s="43"/>
      <c r="U85" s="43"/>
      <c r="V85" s="44"/>
    </row>
    <row r="86" spans="1:22" ht="13.5" hidden="1" thickBot="1">
      <c r="A86" s="3"/>
      <c r="B86" s="3"/>
      <c r="C86" s="3"/>
      <c r="D86" s="3"/>
      <c r="E86" s="3"/>
      <c r="F86" s="3"/>
      <c r="G86" s="3"/>
      <c r="H86" s="3"/>
      <c r="I86" s="3"/>
      <c r="J86" s="3"/>
      <c r="K86" s="3"/>
      <c r="L86" s="3"/>
      <c r="M86" s="3"/>
      <c r="N86" s="3"/>
      <c r="O86" s="3"/>
      <c r="P86" s="3"/>
      <c r="Q86" s="3"/>
      <c r="R86" s="3"/>
      <c r="S86" s="3"/>
    </row>
    <row r="87" spans="1:22" ht="13.5" hidden="1" thickBot="1">
      <c r="A87" s="3"/>
      <c r="B87" s="3"/>
      <c r="C87" s="18">
        <v>600</v>
      </c>
      <c r="D87" s="3"/>
      <c r="E87" s="3"/>
      <c r="F87" s="3"/>
      <c r="G87" s="3"/>
      <c r="H87" s="3"/>
      <c r="I87" s="3"/>
      <c r="J87" s="3"/>
      <c r="K87" s="3"/>
      <c r="L87" s="3"/>
      <c r="M87" s="3"/>
      <c r="N87" s="3"/>
      <c r="O87" s="3"/>
      <c r="P87" s="3"/>
      <c r="Q87" s="3"/>
      <c r="R87" s="3"/>
      <c r="S87" s="3"/>
      <c r="T87" s="104" t="s">
        <v>85</v>
      </c>
      <c r="U87" s="105"/>
      <c r="V87" s="106"/>
    </row>
    <row r="88" spans="1:22" hidden="1">
      <c r="A88" s="3"/>
      <c r="B88" s="3"/>
      <c r="C88" s="18">
        <v>550</v>
      </c>
      <c r="D88" s="3"/>
      <c r="E88" s="3"/>
      <c r="F88" s="3"/>
      <c r="G88" s="3"/>
      <c r="H88" s="3"/>
      <c r="I88" s="3"/>
      <c r="J88" s="3"/>
      <c r="K88" s="3"/>
      <c r="L88" s="3"/>
      <c r="M88" s="3"/>
      <c r="N88" s="3"/>
      <c r="O88" s="3"/>
      <c r="P88" s="3"/>
      <c r="Q88" s="3"/>
      <c r="R88" s="3"/>
      <c r="S88" s="3"/>
      <c r="T88" s="37">
        <f>IF(U88="y",1,0)*1</f>
        <v>1</v>
      </c>
      <c r="U88" s="36" t="str">
        <f>IF(E11=100%,"Y","N")</f>
        <v>Y</v>
      </c>
      <c r="V88" s="33" t="s">
        <v>80</v>
      </c>
    </row>
    <row r="89" spans="1:22" hidden="1">
      <c r="A89" s="3"/>
      <c r="B89" s="3"/>
      <c r="C89" s="18"/>
      <c r="D89" s="3"/>
      <c r="E89" s="3"/>
      <c r="F89" s="3"/>
      <c r="G89" s="3"/>
      <c r="H89" s="3"/>
      <c r="I89" s="3"/>
      <c r="J89" s="3"/>
      <c r="K89" s="3"/>
      <c r="L89" s="3"/>
      <c r="M89" s="3"/>
      <c r="N89" s="3"/>
      <c r="O89" s="3"/>
      <c r="P89" s="3"/>
      <c r="Q89" s="3"/>
      <c r="R89" s="3"/>
      <c r="S89" s="3"/>
      <c r="T89" s="37">
        <f>IF(U89="y",1,0)*1</f>
        <v>1</v>
      </c>
      <c r="U89" s="3" t="str">
        <f>IF(I9&lt;=M9,"Y","N")</f>
        <v>Y</v>
      </c>
      <c r="V89" s="37" t="s">
        <v>79</v>
      </c>
    </row>
    <row r="90" spans="1:22" hidden="1">
      <c r="A90" s="3"/>
      <c r="D90" s="3"/>
      <c r="E90" s="3"/>
      <c r="F90" s="3"/>
      <c r="G90" s="3"/>
      <c r="H90" s="3"/>
      <c r="I90" s="3"/>
      <c r="J90" s="3"/>
      <c r="K90" s="3"/>
      <c r="L90" s="3"/>
      <c r="M90" s="3"/>
      <c r="N90" s="3"/>
      <c r="O90" s="3"/>
      <c r="P90" s="3"/>
      <c r="Q90" s="3"/>
      <c r="R90" s="3"/>
      <c r="S90" s="3"/>
      <c r="T90" s="37">
        <f>IF(U90="y",1,0)*1</f>
        <v>1</v>
      </c>
      <c r="U90" s="36" t="str">
        <f>IF(I9&lt;=I11,"Y","N")</f>
        <v>Y</v>
      </c>
      <c r="V90" s="33" t="s">
        <v>81</v>
      </c>
    </row>
    <row r="91" spans="1:22" hidden="1">
      <c r="A91" s="3"/>
      <c r="B91" s="3" t="s">
        <v>32</v>
      </c>
      <c r="C91" t="s">
        <v>6</v>
      </c>
      <c r="E91" s="3"/>
      <c r="F91" s="3" t="s">
        <v>2</v>
      </c>
      <c r="G91" s="20">
        <v>0.5</v>
      </c>
      <c r="H91" s="3"/>
      <c r="I91" s="3"/>
      <c r="J91" s="3"/>
      <c r="K91" s="3"/>
      <c r="L91" s="3"/>
      <c r="M91" s="3"/>
      <c r="N91" s="3"/>
      <c r="O91" s="3"/>
      <c r="P91" s="3"/>
      <c r="Q91" s="3"/>
      <c r="R91" s="3"/>
      <c r="S91" s="3"/>
      <c r="T91" s="37">
        <f>SUM(T88:T90)</f>
        <v>3</v>
      </c>
      <c r="U91" s="36"/>
      <c r="V91" s="33"/>
    </row>
    <row r="92" spans="1:22" hidden="1">
      <c r="A92" s="3"/>
      <c r="B92" t="s">
        <v>33</v>
      </c>
      <c r="C92" t="s">
        <v>38</v>
      </c>
      <c r="E92" s="3"/>
      <c r="F92" s="3" t="s">
        <v>58</v>
      </c>
      <c r="G92" s="21">
        <v>0.375</v>
      </c>
      <c r="H92" s="3"/>
      <c r="I92" s="3"/>
      <c r="J92" s="3"/>
      <c r="K92" s="3"/>
      <c r="L92" s="3"/>
      <c r="M92" s="3"/>
      <c r="N92" s="3"/>
      <c r="O92" s="3"/>
      <c r="P92" s="3"/>
      <c r="Q92" s="3"/>
      <c r="R92" s="3"/>
      <c r="S92" s="3"/>
      <c r="U92" s="36"/>
      <c r="V92" s="35"/>
    </row>
    <row r="93" spans="1:22" hidden="1">
      <c r="A93" s="3"/>
      <c r="B93" t="s">
        <v>34</v>
      </c>
      <c r="C93" s="18" t="s">
        <v>39</v>
      </c>
      <c r="E93" s="3"/>
      <c r="F93" s="3" t="s">
        <v>4</v>
      </c>
      <c r="G93" s="20">
        <v>0.25</v>
      </c>
      <c r="H93" s="3"/>
      <c r="I93" s="3"/>
      <c r="J93" s="3"/>
      <c r="K93" s="3"/>
      <c r="L93" s="3"/>
      <c r="M93" s="3"/>
      <c r="N93" s="3"/>
      <c r="O93" s="3"/>
      <c r="P93" s="3"/>
      <c r="Q93" s="3"/>
      <c r="R93" s="3"/>
      <c r="S93" s="3"/>
      <c r="T93" s="3"/>
      <c r="U93" s="3"/>
    </row>
    <row r="94" spans="1:22" hidden="1">
      <c r="A94" s="3"/>
      <c r="B94" t="s">
        <v>35</v>
      </c>
      <c r="C94" s="18" t="s">
        <v>37</v>
      </c>
      <c r="D94" s="3"/>
      <c r="E94" s="3"/>
      <c r="F94" s="3"/>
      <c r="G94" s="3"/>
      <c r="H94" s="3"/>
      <c r="I94" s="3"/>
      <c r="J94" s="3"/>
      <c r="K94" s="3"/>
      <c r="L94" s="3"/>
      <c r="M94" s="3"/>
      <c r="N94" s="3"/>
      <c r="O94" s="3"/>
      <c r="P94" s="3"/>
      <c r="Q94" s="3"/>
      <c r="R94" s="3"/>
      <c r="S94" s="3"/>
      <c r="T94" s="33"/>
    </row>
    <row r="95" spans="1:22" hidden="1">
      <c r="A95" s="3"/>
      <c r="B95" s="3" t="s">
        <v>36</v>
      </c>
      <c r="C95" s="18" t="s">
        <v>31</v>
      </c>
      <c r="D95" s="3"/>
      <c r="E95" s="3"/>
      <c r="F95" s="3"/>
      <c r="G95" s="3"/>
      <c r="H95" s="3"/>
      <c r="I95" s="3"/>
      <c r="J95" s="3"/>
      <c r="K95" s="3"/>
      <c r="L95" s="3"/>
      <c r="M95" s="3"/>
      <c r="N95" s="3"/>
      <c r="O95" s="3"/>
      <c r="P95" s="3"/>
      <c r="Q95" s="3"/>
      <c r="R95" s="3"/>
      <c r="S95" s="3"/>
      <c r="T95" s="33" t="s">
        <v>5</v>
      </c>
      <c r="U95" s="33">
        <f>IF(AND(T91=3,E5="Less than half time"),0,0)</f>
        <v>0</v>
      </c>
      <c r="V95" s="53" t="s">
        <v>77</v>
      </c>
    </row>
    <row r="96" spans="1:22" ht="25.5" hidden="1">
      <c r="A96" s="3"/>
      <c r="C96" s="18"/>
      <c r="D96" s="3"/>
      <c r="E96" s="3"/>
      <c r="F96" s="3"/>
      <c r="G96" s="3"/>
      <c r="H96" s="3"/>
      <c r="I96" s="3"/>
      <c r="J96" s="3"/>
      <c r="K96" s="3"/>
      <c r="L96" s="3"/>
      <c r="M96" s="3"/>
      <c r="N96" s="3"/>
      <c r="O96" s="3"/>
      <c r="P96" s="3"/>
      <c r="Q96" s="3"/>
      <c r="R96" s="3"/>
      <c r="S96" s="3"/>
      <c r="T96" s="33" t="s">
        <v>2</v>
      </c>
      <c r="U96" s="33">
        <f>IF(AND(T91=3,E5="full time"),(I9)*(I7),0)</f>
        <v>0</v>
      </c>
      <c r="V96" s="53" t="s">
        <v>83</v>
      </c>
    </row>
    <row r="97" spans="1:22" ht="25.5" hidden="1">
      <c r="A97" s="3"/>
      <c r="B97" s="3"/>
      <c r="C97" s="18"/>
      <c r="D97" s="3"/>
      <c r="E97" s="3"/>
      <c r="F97" s="3"/>
      <c r="G97" s="3"/>
      <c r="H97" s="3"/>
      <c r="I97" s="3"/>
      <c r="J97" s="3"/>
      <c r="K97" s="3"/>
      <c r="L97" s="3"/>
      <c r="M97" s="3"/>
      <c r="N97" s="3"/>
      <c r="O97" s="3"/>
      <c r="P97" s="3"/>
      <c r="Q97" s="3"/>
      <c r="R97" s="3"/>
      <c r="S97" s="3"/>
      <c r="T97" s="33" t="s">
        <v>58</v>
      </c>
      <c r="U97" s="33">
        <f>IF(AND(T91=3,E5="three-quarter time"),(I9)*(K7),0)</f>
        <v>0</v>
      </c>
      <c r="V97" s="53" t="s">
        <v>82</v>
      </c>
    </row>
    <row r="98" spans="1:22" ht="25.5" hidden="1">
      <c r="A98" s="3"/>
      <c r="B98" s="3" t="s">
        <v>40</v>
      </c>
      <c r="C98" s="18"/>
      <c r="D98" s="3"/>
      <c r="E98" s="3"/>
      <c r="F98" s="3"/>
      <c r="G98" s="3"/>
      <c r="H98" s="3"/>
      <c r="I98" s="3"/>
      <c r="J98" s="3"/>
      <c r="K98" s="3"/>
      <c r="L98" s="3"/>
      <c r="M98" s="3"/>
      <c r="N98" s="3"/>
      <c r="O98" s="3"/>
      <c r="P98" s="3"/>
      <c r="Q98" s="3"/>
      <c r="R98" s="3"/>
      <c r="S98" s="3"/>
      <c r="T98" s="36" t="s">
        <v>4</v>
      </c>
      <c r="U98" s="33">
        <f>IF(AND(T91=3,E5="half time"),(I9)*(M7),0)</f>
        <v>0</v>
      </c>
      <c r="V98" s="53" t="s">
        <v>84</v>
      </c>
    </row>
    <row r="99" spans="1:22" hidden="1">
      <c r="A99" s="3"/>
      <c r="B99" s="3">
        <v>1</v>
      </c>
      <c r="C99" s="18" t="s">
        <v>52</v>
      </c>
      <c r="D99" t="s">
        <v>30</v>
      </c>
      <c r="E99" s="3"/>
      <c r="F99" s="3" t="s">
        <v>43</v>
      </c>
      <c r="G99" s="3" t="s">
        <v>55</v>
      </c>
      <c r="H99" s="3"/>
      <c r="I99" s="3"/>
      <c r="J99" s="3"/>
      <c r="K99" s="3"/>
      <c r="L99" s="3"/>
      <c r="M99" s="3"/>
      <c r="N99" s="3"/>
      <c r="O99" s="3"/>
      <c r="P99" s="3"/>
      <c r="Q99" s="3"/>
      <c r="R99" s="3"/>
      <c r="S99" s="3"/>
    </row>
    <row r="100" spans="1:22" hidden="1">
      <c r="A100" s="3"/>
      <c r="B100" s="3"/>
      <c r="C100" s="18"/>
      <c r="E100" s="3"/>
      <c r="F100" s="3"/>
      <c r="G100" s="3"/>
      <c r="H100" s="3"/>
      <c r="I100" s="3"/>
      <c r="J100" s="3"/>
      <c r="K100" s="3"/>
      <c r="L100" s="3"/>
      <c r="M100" s="3"/>
      <c r="N100" s="3"/>
      <c r="O100" s="3"/>
      <c r="P100" s="3"/>
      <c r="Q100" s="3"/>
      <c r="R100" s="3"/>
      <c r="S100" s="3"/>
      <c r="T100" s="38"/>
      <c r="U100" s="3">
        <f>SUM(U96:U98)</f>
        <v>0</v>
      </c>
      <c r="V100" s="39"/>
    </row>
    <row r="101" spans="1:22" hidden="1">
      <c r="A101" s="3"/>
      <c r="B101" s="3"/>
      <c r="C101" s="18"/>
      <c r="E101" s="3"/>
      <c r="F101" s="3"/>
      <c r="G101" s="3"/>
      <c r="H101" s="3"/>
      <c r="I101" s="3"/>
      <c r="J101" s="3"/>
      <c r="K101" s="3"/>
      <c r="L101" s="3"/>
      <c r="M101" s="3"/>
      <c r="N101" s="3"/>
      <c r="O101" s="3"/>
      <c r="P101" s="3"/>
      <c r="Q101" s="3"/>
      <c r="R101" s="3"/>
      <c r="S101" s="3"/>
      <c r="T101" s="38"/>
      <c r="U101" s="3">
        <f>ROUND(U100,0)</f>
        <v>0</v>
      </c>
      <c r="V101" s="39"/>
    </row>
    <row r="102" spans="1:22" ht="13.5" hidden="1" thickBot="1">
      <c r="A102" s="3"/>
      <c r="B102" s="3"/>
      <c r="C102" s="18"/>
      <c r="E102" s="3"/>
      <c r="F102" s="3"/>
      <c r="G102" s="3"/>
      <c r="H102" s="3"/>
      <c r="I102" s="3"/>
      <c r="J102" s="3"/>
      <c r="K102" s="3"/>
      <c r="L102" s="3"/>
      <c r="M102" s="3"/>
      <c r="N102" s="3"/>
      <c r="O102" s="3"/>
      <c r="P102" s="3"/>
      <c r="Q102" s="3"/>
      <c r="R102" s="3"/>
      <c r="S102" s="3"/>
    </row>
    <row r="103" spans="1:22" ht="13.5" hidden="1" thickBot="1">
      <c r="A103" s="3"/>
      <c r="B103" s="3"/>
      <c r="C103" s="18"/>
      <c r="E103" s="3"/>
      <c r="F103" s="3"/>
      <c r="G103" s="3"/>
      <c r="H103" s="3"/>
      <c r="I103" s="3"/>
      <c r="J103" s="3"/>
      <c r="K103" s="3"/>
      <c r="L103" s="3"/>
      <c r="M103" s="3"/>
      <c r="N103" s="3"/>
      <c r="O103" s="3"/>
      <c r="P103" s="3"/>
      <c r="Q103" s="3"/>
      <c r="R103" s="3"/>
      <c r="S103" s="3"/>
      <c r="T103" s="107" t="s">
        <v>86</v>
      </c>
      <c r="U103" s="108"/>
      <c r="V103" s="109"/>
    </row>
    <row r="104" spans="1:22" hidden="1">
      <c r="A104" s="3"/>
      <c r="B104" s="3"/>
      <c r="C104" s="18"/>
      <c r="E104" s="3"/>
      <c r="F104" s="3"/>
      <c r="G104" s="3"/>
      <c r="H104" s="3"/>
      <c r="I104" s="3"/>
      <c r="J104" s="3"/>
      <c r="K104" s="3"/>
      <c r="L104" s="3"/>
      <c r="M104" s="3"/>
      <c r="N104" s="3"/>
      <c r="O104" s="3"/>
      <c r="P104" s="3"/>
      <c r="Q104" s="3"/>
      <c r="R104" s="3"/>
      <c r="S104" s="3"/>
      <c r="T104" s="37">
        <f>IF(U104="y",1,0)*1</f>
        <v>1</v>
      </c>
      <c r="U104" s="3" t="str">
        <f>IF(E11=100%,"Y","N")</f>
        <v>Y</v>
      </c>
      <c r="V104" s="33" t="s">
        <v>80</v>
      </c>
    </row>
    <row r="105" spans="1:22" hidden="1">
      <c r="A105" s="3"/>
      <c r="B105" s="3"/>
      <c r="C105" s="18"/>
      <c r="E105" s="3"/>
      <c r="F105" s="3"/>
      <c r="G105" s="3"/>
      <c r="H105" s="3"/>
      <c r="I105" s="3"/>
      <c r="J105" s="3"/>
      <c r="K105" s="3"/>
      <c r="L105" s="3"/>
      <c r="M105" s="3"/>
      <c r="N105" s="3"/>
      <c r="O105" s="3"/>
      <c r="P105" s="3"/>
      <c r="Q105" s="3"/>
      <c r="R105" s="3"/>
      <c r="S105" s="3"/>
      <c r="T105" s="37">
        <f>IF(U105="y",1,0)*1</f>
        <v>0</v>
      </c>
      <c r="U105" s="3" t="str">
        <f>IF(I9&gt;=M9,"Y","N")</f>
        <v>N</v>
      </c>
      <c r="V105" s="37" t="s">
        <v>87</v>
      </c>
    </row>
    <row r="106" spans="1:22" hidden="1">
      <c r="A106" s="3"/>
      <c r="B106" s="3"/>
      <c r="C106" s="18"/>
      <c r="E106" s="3"/>
      <c r="F106" s="3"/>
      <c r="G106" s="3"/>
      <c r="H106" s="3"/>
      <c r="I106" s="3"/>
      <c r="J106" s="3"/>
      <c r="K106" s="3"/>
      <c r="L106" s="3"/>
      <c r="M106" s="3"/>
      <c r="N106" s="3"/>
      <c r="O106" s="3"/>
      <c r="P106" s="3"/>
      <c r="Q106" s="3"/>
      <c r="R106" s="3"/>
      <c r="S106" s="3"/>
      <c r="T106" s="37">
        <f>IF(U106="y",1,0)*1</f>
        <v>1</v>
      </c>
      <c r="U106" s="3" t="str">
        <f>IF(I9&lt;=I9,"Y","N")</f>
        <v>Y</v>
      </c>
      <c r="V106" s="33" t="s">
        <v>81</v>
      </c>
    </row>
    <row r="107" spans="1:22" hidden="1">
      <c r="A107" s="3"/>
      <c r="B107" s="3"/>
      <c r="C107" s="18"/>
      <c r="E107" s="3"/>
      <c r="F107" s="3"/>
      <c r="G107" s="3"/>
      <c r="H107" s="3"/>
      <c r="I107" s="3"/>
      <c r="J107" s="3"/>
      <c r="K107" s="3"/>
      <c r="L107" s="3"/>
      <c r="M107" s="3"/>
      <c r="N107" s="3"/>
      <c r="O107" s="3"/>
      <c r="P107" s="3"/>
      <c r="Q107" s="3"/>
      <c r="R107" s="3"/>
      <c r="S107" s="3"/>
      <c r="T107" s="37"/>
      <c r="U107" s="3"/>
      <c r="V107" s="33"/>
    </row>
    <row r="108" spans="1:22" hidden="1">
      <c r="A108" s="3"/>
      <c r="B108" s="3"/>
      <c r="C108" s="18"/>
      <c r="E108" s="3"/>
      <c r="F108" s="3"/>
      <c r="G108" s="3"/>
      <c r="H108" s="3"/>
      <c r="I108" s="3"/>
      <c r="J108" s="3"/>
      <c r="K108" s="3"/>
      <c r="L108" s="3"/>
      <c r="M108" s="3"/>
      <c r="N108" s="3"/>
      <c r="O108" s="3"/>
      <c r="P108" s="3"/>
      <c r="Q108" s="3"/>
      <c r="R108" s="3"/>
      <c r="S108" s="3"/>
      <c r="T108" s="37">
        <f>SUM(T104:T107)</f>
        <v>2</v>
      </c>
      <c r="U108" s="3"/>
      <c r="V108" s="35"/>
    </row>
    <row r="109" spans="1:22" hidden="1">
      <c r="A109" s="3"/>
      <c r="B109" s="3"/>
      <c r="C109" s="18"/>
      <c r="E109" s="3"/>
      <c r="F109" s="3"/>
      <c r="G109" s="3"/>
      <c r="H109" s="3"/>
      <c r="I109" s="3"/>
      <c r="J109" s="3"/>
      <c r="K109" s="3"/>
      <c r="L109" s="3"/>
      <c r="M109" s="3"/>
      <c r="N109" s="3"/>
      <c r="O109" s="3"/>
      <c r="P109" s="3"/>
      <c r="Q109" s="3"/>
      <c r="R109" s="3"/>
      <c r="S109" s="3"/>
      <c r="T109" s="38"/>
      <c r="U109" s="3"/>
      <c r="V109" s="39"/>
    </row>
    <row r="110" spans="1:22" hidden="1">
      <c r="A110" s="3"/>
      <c r="B110" s="3"/>
      <c r="C110" s="18"/>
      <c r="E110" s="3"/>
      <c r="F110" s="3"/>
      <c r="G110" s="3"/>
      <c r="H110" s="3"/>
      <c r="I110" s="3"/>
      <c r="J110" s="3"/>
      <c r="K110" s="3"/>
      <c r="L110" s="3"/>
      <c r="M110" s="3"/>
      <c r="N110" s="3"/>
      <c r="O110" s="3"/>
      <c r="P110" s="3"/>
      <c r="Q110" s="3"/>
      <c r="R110" s="3"/>
      <c r="S110" s="3"/>
      <c r="T110" s="33" t="s">
        <v>5</v>
      </c>
      <c r="U110" s="33">
        <f>IF(AND(T108=3,E5="Less than half time"),0,0)</f>
        <v>0</v>
      </c>
      <c r="V110" s="53" t="s">
        <v>77</v>
      </c>
    </row>
    <row r="111" spans="1:22" ht="25.5" hidden="1">
      <c r="A111" s="3"/>
      <c r="B111" s="3"/>
      <c r="C111" s="18"/>
      <c r="E111" s="3"/>
      <c r="F111" s="3"/>
      <c r="G111" s="3"/>
      <c r="H111" s="3"/>
      <c r="I111" s="3"/>
      <c r="J111" s="3"/>
      <c r="K111" s="3"/>
      <c r="L111" s="3"/>
      <c r="M111" s="3"/>
      <c r="N111" s="3"/>
      <c r="O111" s="3"/>
      <c r="P111" s="3"/>
      <c r="Q111" s="3"/>
      <c r="R111" s="3"/>
      <c r="S111" s="3"/>
      <c r="T111" s="33" t="s">
        <v>2</v>
      </c>
      <c r="U111" s="33">
        <f>IF(AND(T108=3,E5="full time"),(M9)*(I7),0)</f>
        <v>0</v>
      </c>
      <c r="V111" s="53" t="s">
        <v>89</v>
      </c>
    </row>
    <row r="112" spans="1:22" ht="25.5" hidden="1">
      <c r="A112" s="3"/>
      <c r="B112" s="3"/>
      <c r="C112" s="18"/>
      <c r="E112" s="3"/>
      <c r="F112" s="3"/>
      <c r="G112" s="3"/>
      <c r="H112" s="3"/>
      <c r="I112" s="3"/>
      <c r="J112" s="3"/>
      <c r="K112" s="3"/>
      <c r="L112" s="3"/>
      <c r="M112" s="3"/>
      <c r="N112" s="3"/>
      <c r="O112" s="3"/>
      <c r="P112" s="3"/>
      <c r="Q112" s="3"/>
      <c r="R112" s="3"/>
      <c r="S112" s="3"/>
      <c r="T112" s="33" t="s">
        <v>58</v>
      </c>
      <c r="U112" s="33">
        <f>IF(AND(T108=3,E5="three-quarter time"),(M9)*(K7),0)</f>
        <v>0</v>
      </c>
      <c r="V112" s="53" t="s">
        <v>88</v>
      </c>
    </row>
    <row r="113" spans="1:22" ht="25.5" hidden="1">
      <c r="A113" s="3"/>
      <c r="B113" s="3"/>
      <c r="C113" s="18"/>
      <c r="E113" s="3"/>
      <c r="F113" s="3"/>
      <c r="G113" s="3"/>
      <c r="H113" s="3"/>
      <c r="I113" s="3"/>
      <c r="J113" s="3"/>
      <c r="K113" s="3"/>
      <c r="L113" s="3"/>
      <c r="M113" s="3"/>
      <c r="N113" s="3"/>
      <c r="O113" s="3"/>
      <c r="P113" s="3"/>
      <c r="Q113" s="3"/>
      <c r="R113" s="3"/>
      <c r="S113" s="3"/>
      <c r="T113" s="36" t="s">
        <v>4</v>
      </c>
      <c r="U113" s="33">
        <f>IF(AND(T108=3,E5="half time"),(M9)*(M7),0)</f>
        <v>0</v>
      </c>
      <c r="V113" s="53" t="s">
        <v>90</v>
      </c>
    </row>
    <row r="114" spans="1:22" hidden="1">
      <c r="A114" s="3"/>
      <c r="B114" s="3"/>
      <c r="C114" s="18"/>
      <c r="E114" s="3"/>
      <c r="F114" s="3"/>
      <c r="G114" s="3"/>
      <c r="H114" s="3"/>
      <c r="I114" s="3"/>
      <c r="J114" s="3"/>
      <c r="K114" s="3"/>
      <c r="L114" s="3"/>
      <c r="M114" s="3"/>
      <c r="N114" s="3"/>
      <c r="O114" s="3"/>
      <c r="P114" s="3"/>
      <c r="Q114" s="3"/>
      <c r="R114" s="3"/>
      <c r="S114" s="3"/>
      <c r="T114" s="38"/>
      <c r="U114" s="3"/>
      <c r="V114" s="39"/>
    </row>
    <row r="115" spans="1:22" ht="13.5" hidden="1" thickBot="1">
      <c r="A115" s="3"/>
      <c r="B115" s="3"/>
      <c r="C115" s="18"/>
      <c r="E115" s="3"/>
      <c r="F115" s="3"/>
      <c r="G115" s="3"/>
      <c r="H115" s="3"/>
      <c r="I115" s="3"/>
      <c r="J115" s="3"/>
      <c r="K115" s="3"/>
      <c r="L115" s="3"/>
      <c r="M115" s="3"/>
      <c r="N115" s="3"/>
      <c r="O115" s="3"/>
      <c r="P115" s="3"/>
      <c r="Q115" s="3"/>
      <c r="R115" s="3"/>
      <c r="S115" s="3"/>
      <c r="T115" s="38"/>
      <c r="U115" s="3"/>
      <c r="V115" s="39"/>
    </row>
    <row r="116" spans="1:22" ht="13.5" hidden="1" thickBot="1">
      <c r="A116" s="3"/>
      <c r="B116" s="3"/>
      <c r="C116" s="18"/>
      <c r="E116" s="3"/>
      <c r="F116" s="3"/>
      <c r="G116" s="3"/>
      <c r="H116" s="3"/>
      <c r="I116" s="3"/>
      <c r="J116" s="3"/>
      <c r="K116" s="3"/>
      <c r="L116" s="3"/>
      <c r="M116" s="3"/>
      <c r="N116" s="3"/>
      <c r="O116" s="3"/>
      <c r="P116" s="3"/>
      <c r="Q116" s="3"/>
      <c r="R116" s="3"/>
      <c r="S116" s="3"/>
      <c r="T116" s="107" t="s">
        <v>86</v>
      </c>
      <c r="U116" s="108"/>
      <c r="V116" s="109"/>
    </row>
    <row r="117" spans="1:22" hidden="1">
      <c r="A117" s="3"/>
      <c r="B117" s="3"/>
      <c r="C117" s="18"/>
      <c r="E117" s="3"/>
      <c r="F117" s="3"/>
      <c r="G117" s="3"/>
      <c r="H117" s="3"/>
      <c r="I117" s="3"/>
      <c r="J117" s="3"/>
      <c r="K117" s="3"/>
      <c r="L117" s="3"/>
      <c r="M117" s="3"/>
      <c r="N117" s="3"/>
      <c r="O117" s="3"/>
      <c r="P117" s="3"/>
      <c r="Q117" s="3"/>
      <c r="R117" s="3"/>
      <c r="S117" s="3"/>
      <c r="T117" s="38"/>
      <c r="U117" s="3"/>
      <c r="V117" s="39"/>
    </row>
    <row r="118" spans="1:22" hidden="1">
      <c r="A118" s="3"/>
      <c r="B118" s="3"/>
      <c r="C118" s="18"/>
      <c r="E118" s="3"/>
      <c r="F118" s="3"/>
      <c r="G118" s="3"/>
      <c r="H118" s="3"/>
      <c r="I118" s="3"/>
      <c r="J118" s="3"/>
      <c r="K118" s="3"/>
      <c r="L118" s="3"/>
      <c r="M118" s="3"/>
      <c r="N118" s="3"/>
      <c r="O118" s="3"/>
      <c r="P118" s="3"/>
      <c r="Q118" s="3"/>
      <c r="R118" s="3"/>
      <c r="S118" s="3"/>
      <c r="T118" s="38"/>
      <c r="U118" s="3"/>
      <c r="V118" s="39"/>
    </row>
    <row r="119" spans="1:22" hidden="1">
      <c r="A119" s="3"/>
      <c r="B119" s="3"/>
      <c r="C119" s="18"/>
      <c r="E119" s="3"/>
      <c r="F119" s="3"/>
      <c r="G119" s="3"/>
      <c r="H119" s="3"/>
      <c r="I119" s="3"/>
      <c r="J119" s="3"/>
      <c r="K119" s="3"/>
      <c r="L119" s="3"/>
      <c r="M119" s="3"/>
      <c r="N119" s="3"/>
      <c r="O119" s="3"/>
      <c r="P119" s="3"/>
      <c r="Q119" s="3"/>
      <c r="R119" s="3"/>
      <c r="S119" s="3"/>
      <c r="T119" s="38"/>
      <c r="U119" s="3"/>
      <c r="V119" s="39"/>
    </row>
    <row r="120" spans="1:22" hidden="1">
      <c r="A120" s="3"/>
      <c r="B120" s="3"/>
      <c r="C120" s="18"/>
      <c r="E120" s="3"/>
      <c r="F120" s="3"/>
      <c r="G120" s="3"/>
      <c r="H120" s="3"/>
      <c r="I120" s="3"/>
      <c r="J120" s="3"/>
      <c r="K120" s="3"/>
      <c r="L120" s="3"/>
      <c r="M120" s="3"/>
      <c r="N120" s="3"/>
      <c r="O120" s="3"/>
      <c r="P120" s="3"/>
      <c r="Q120" s="3"/>
      <c r="R120" s="3"/>
      <c r="S120" s="3"/>
      <c r="T120" s="38"/>
      <c r="U120" s="3"/>
      <c r="V120" s="39"/>
    </row>
    <row r="121" spans="1:22" hidden="1">
      <c r="A121" s="3"/>
      <c r="B121" s="3"/>
      <c r="C121" s="18"/>
      <c r="E121" s="3"/>
      <c r="F121" s="3"/>
      <c r="G121" s="3"/>
      <c r="H121" s="3"/>
      <c r="I121" s="3"/>
      <c r="J121" s="3"/>
      <c r="K121" s="3"/>
      <c r="L121" s="3"/>
      <c r="M121" s="3"/>
      <c r="N121" s="3"/>
      <c r="O121" s="3"/>
      <c r="P121" s="3"/>
      <c r="Q121" s="3"/>
      <c r="R121" s="3"/>
      <c r="S121" s="3"/>
      <c r="T121" s="38"/>
      <c r="U121" s="3"/>
      <c r="V121" s="39"/>
    </row>
    <row r="122" spans="1:22" hidden="1">
      <c r="A122" s="3"/>
      <c r="B122" s="3"/>
      <c r="C122" s="18"/>
      <c r="E122" s="3"/>
      <c r="F122" s="3"/>
      <c r="G122" s="3"/>
      <c r="H122" s="3"/>
      <c r="I122" s="3"/>
      <c r="J122" s="3"/>
      <c r="K122" s="3"/>
      <c r="L122" s="3"/>
      <c r="M122" s="3"/>
      <c r="N122" s="3"/>
      <c r="O122" s="3"/>
      <c r="P122" s="3"/>
      <c r="Q122" s="3"/>
      <c r="R122" s="3"/>
      <c r="S122" s="3"/>
      <c r="T122" s="38"/>
      <c r="U122" s="3"/>
      <c r="V122" s="39"/>
    </row>
    <row r="123" spans="1:22" hidden="1">
      <c r="A123" s="3"/>
      <c r="B123" s="3"/>
      <c r="C123" s="18"/>
      <c r="E123" s="3"/>
      <c r="F123" s="3"/>
      <c r="G123" s="3"/>
      <c r="H123" s="3"/>
      <c r="I123" s="3"/>
      <c r="J123" s="3"/>
      <c r="K123" s="3"/>
      <c r="L123" s="3"/>
      <c r="M123" s="3"/>
      <c r="N123" s="3"/>
      <c r="O123" s="3"/>
      <c r="P123" s="3"/>
      <c r="Q123" s="3"/>
      <c r="R123" s="3"/>
      <c r="S123" s="3"/>
      <c r="T123" s="38"/>
      <c r="U123" s="3"/>
      <c r="V123" s="39"/>
    </row>
    <row r="124" spans="1:22" hidden="1">
      <c r="A124" s="3"/>
      <c r="B124" s="3"/>
      <c r="C124" s="18"/>
      <c r="E124" s="3"/>
      <c r="F124" s="3"/>
      <c r="G124" s="3"/>
      <c r="H124" s="3"/>
      <c r="I124" s="3"/>
      <c r="J124" s="3"/>
      <c r="K124" s="3"/>
      <c r="L124" s="3"/>
      <c r="M124" s="3"/>
      <c r="N124" s="3"/>
      <c r="O124" s="3"/>
      <c r="P124" s="3"/>
      <c r="Q124" s="3"/>
      <c r="R124" s="3"/>
      <c r="S124" s="3"/>
      <c r="T124" s="38"/>
      <c r="U124" s="3"/>
      <c r="V124" s="39"/>
    </row>
    <row r="125" spans="1:22" hidden="1">
      <c r="A125" s="3"/>
      <c r="B125" s="3"/>
      <c r="C125" s="18"/>
      <c r="E125" s="3"/>
      <c r="F125" s="3"/>
      <c r="G125" s="3"/>
      <c r="H125" s="3"/>
      <c r="I125" s="3"/>
      <c r="J125" s="3"/>
      <c r="K125" s="3"/>
      <c r="L125" s="3"/>
      <c r="M125" s="3"/>
      <c r="N125" s="3"/>
      <c r="O125" s="3"/>
      <c r="P125" s="3"/>
      <c r="Q125" s="3"/>
      <c r="R125" s="3"/>
      <c r="S125" s="3"/>
      <c r="T125" s="38"/>
      <c r="U125" s="3"/>
      <c r="V125" s="39"/>
    </row>
    <row r="126" spans="1:22" hidden="1">
      <c r="A126" s="3"/>
      <c r="B126" s="3"/>
      <c r="C126" s="18"/>
      <c r="E126" s="3"/>
      <c r="F126" s="3"/>
      <c r="G126" s="3"/>
      <c r="H126" s="3"/>
      <c r="I126" s="3"/>
      <c r="J126" s="3"/>
      <c r="K126" s="3"/>
      <c r="L126" s="3"/>
      <c r="M126" s="3"/>
      <c r="N126" s="3"/>
      <c r="O126" s="3"/>
      <c r="P126" s="3"/>
      <c r="Q126" s="3"/>
      <c r="R126" s="3"/>
      <c r="S126" s="3"/>
      <c r="T126" s="38"/>
      <c r="U126" s="3"/>
      <c r="V126" s="39"/>
    </row>
    <row r="127" spans="1:22" hidden="1">
      <c r="A127" s="3"/>
      <c r="B127" s="3"/>
      <c r="C127" s="18"/>
      <c r="E127" s="3"/>
      <c r="F127" s="3"/>
      <c r="G127" s="3"/>
      <c r="H127" s="3"/>
      <c r="I127" s="3"/>
      <c r="J127" s="3"/>
      <c r="K127" s="3"/>
      <c r="L127" s="3"/>
      <c r="M127" s="3"/>
      <c r="N127" s="3"/>
      <c r="O127" s="3"/>
      <c r="P127" s="3"/>
      <c r="Q127" s="3"/>
      <c r="R127" s="3"/>
      <c r="S127" s="3"/>
      <c r="T127" s="38"/>
      <c r="U127" s="3"/>
      <c r="V127" s="39"/>
    </row>
    <row r="128" spans="1:22" hidden="1">
      <c r="A128" s="3"/>
      <c r="B128" s="3"/>
      <c r="C128" s="18"/>
      <c r="E128" s="3"/>
      <c r="F128" s="3"/>
      <c r="G128" s="3"/>
      <c r="H128" s="3"/>
      <c r="I128" s="3"/>
      <c r="J128" s="3"/>
      <c r="K128" s="3"/>
      <c r="L128" s="3"/>
      <c r="M128" s="3"/>
      <c r="N128" s="3"/>
      <c r="O128" s="3"/>
      <c r="P128" s="3"/>
      <c r="Q128" s="3"/>
      <c r="R128" s="3"/>
      <c r="S128" s="3"/>
      <c r="T128" s="38"/>
      <c r="U128" s="3"/>
      <c r="V128" s="39"/>
    </row>
    <row r="129" spans="1:22" hidden="1">
      <c r="A129" s="3"/>
      <c r="B129" s="3"/>
      <c r="C129" s="18"/>
      <c r="E129" s="3"/>
      <c r="F129" s="3"/>
      <c r="G129" s="3"/>
      <c r="H129" s="3"/>
      <c r="I129" s="3"/>
      <c r="J129" s="3"/>
      <c r="K129" s="3"/>
      <c r="L129" s="3"/>
      <c r="M129" s="3"/>
      <c r="N129" s="3"/>
      <c r="O129" s="3"/>
      <c r="P129" s="3"/>
      <c r="Q129" s="3"/>
      <c r="R129" s="3"/>
      <c r="S129" s="3"/>
      <c r="T129" s="38"/>
      <c r="U129" s="3"/>
      <c r="V129" s="39"/>
    </row>
    <row r="130" spans="1:22" hidden="1">
      <c r="A130" s="3"/>
      <c r="B130" s="3"/>
      <c r="C130" s="18"/>
      <c r="E130" s="3"/>
      <c r="F130" s="3"/>
      <c r="G130" s="3"/>
      <c r="H130" s="3"/>
      <c r="I130" s="3"/>
      <c r="J130" s="3"/>
      <c r="K130" s="3"/>
      <c r="L130" s="3"/>
      <c r="M130" s="3"/>
      <c r="N130" s="3"/>
      <c r="O130" s="3"/>
      <c r="P130" s="3"/>
      <c r="Q130" s="3"/>
      <c r="R130" s="3"/>
      <c r="S130" s="3"/>
      <c r="T130" s="38"/>
      <c r="U130" s="3"/>
      <c r="V130" s="39"/>
    </row>
    <row r="131" spans="1:22" hidden="1">
      <c r="A131" s="3"/>
      <c r="B131" s="3"/>
      <c r="C131" s="18"/>
      <c r="E131" s="3"/>
      <c r="F131" s="3"/>
      <c r="G131" s="3"/>
      <c r="H131" s="3"/>
      <c r="I131" s="3"/>
      <c r="J131" s="3"/>
      <c r="K131" s="3"/>
      <c r="L131" s="3"/>
      <c r="M131" s="3"/>
      <c r="N131" s="3"/>
      <c r="O131" s="3"/>
      <c r="P131" s="3"/>
      <c r="Q131" s="3"/>
      <c r="R131" s="3"/>
      <c r="S131" s="3"/>
      <c r="T131" s="38"/>
      <c r="U131" s="3"/>
      <c r="V131" s="39"/>
    </row>
    <row r="132" spans="1:22" hidden="1">
      <c r="A132" s="3"/>
      <c r="B132" s="3"/>
      <c r="C132" s="18"/>
      <c r="E132" s="3"/>
      <c r="F132" s="3"/>
      <c r="G132" s="3"/>
      <c r="H132" s="3"/>
      <c r="I132" s="3"/>
      <c r="J132" s="3"/>
      <c r="K132" s="3"/>
      <c r="L132" s="3"/>
      <c r="M132" s="3"/>
      <c r="N132" s="3"/>
      <c r="O132" s="3"/>
      <c r="P132" s="3"/>
      <c r="Q132" s="3"/>
      <c r="R132" s="3"/>
      <c r="S132" s="3"/>
      <c r="T132" s="38"/>
      <c r="U132" s="3"/>
      <c r="V132" s="39"/>
    </row>
    <row r="133" spans="1:22" hidden="1">
      <c r="A133" s="3"/>
      <c r="B133" s="3"/>
      <c r="C133" s="18"/>
      <c r="E133" s="3"/>
      <c r="F133" s="3"/>
      <c r="G133" s="3"/>
      <c r="H133" s="3"/>
      <c r="I133" s="3"/>
      <c r="J133" s="3"/>
      <c r="K133" s="3"/>
      <c r="L133" s="3"/>
      <c r="M133" s="3"/>
      <c r="N133" s="3"/>
      <c r="O133" s="3"/>
      <c r="P133" s="3"/>
      <c r="Q133" s="3"/>
      <c r="R133" s="3"/>
      <c r="S133" s="3"/>
      <c r="T133" s="38"/>
      <c r="U133" s="3"/>
      <c r="V133" s="39"/>
    </row>
    <row r="134" spans="1:22" hidden="1">
      <c r="A134" s="3"/>
      <c r="B134" s="3"/>
      <c r="C134" s="18"/>
      <c r="E134" s="3"/>
      <c r="F134" s="3"/>
      <c r="G134" s="3"/>
      <c r="H134" s="3"/>
      <c r="I134" s="3"/>
      <c r="J134" s="3"/>
      <c r="K134" s="3"/>
      <c r="L134" s="3"/>
      <c r="M134" s="3"/>
      <c r="N134" s="3"/>
      <c r="O134" s="3"/>
      <c r="P134" s="3"/>
      <c r="Q134" s="3"/>
      <c r="R134" s="3"/>
      <c r="S134" s="3"/>
      <c r="T134" s="38"/>
      <c r="U134" s="3"/>
      <c r="V134" s="39"/>
    </row>
    <row r="135" spans="1:22" hidden="1">
      <c r="A135" s="3"/>
      <c r="B135" s="3">
        <v>2</v>
      </c>
      <c r="C135" s="18" t="s">
        <v>41</v>
      </c>
      <c r="D135" t="s">
        <v>30</v>
      </c>
      <c r="F135" s="3" t="s">
        <v>43</v>
      </c>
      <c r="G135" s="3" t="s">
        <v>55</v>
      </c>
      <c r="H135" s="3"/>
      <c r="I135" s="3"/>
      <c r="J135" s="3"/>
      <c r="K135" s="3"/>
      <c r="L135" s="3"/>
      <c r="M135" s="3"/>
      <c r="N135" s="3"/>
      <c r="O135" s="3"/>
      <c r="P135" s="3"/>
      <c r="Q135" s="3"/>
      <c r="R135" s="3"/>
      <c r="S135" s="3"/>
      <c r="T135" s="3"/>
      <c r="U135" s="3"/>
    </row>
    <row r="136" spans="1:22" hidden="1">
      <c r="A136" s="3"/>
      <c r="B136" s="3">
        <v>3</v>
      </c>
      <c r="C136" s="18" t="s">
        <v>42</v>
      </c>
      <c r="D136" t="s">
        <v>30</v>
      </c>
      <c r="E136" s="3"/>
      <c r="F136" s="3" t="s">
        <v>43</v>
      </c>
      <c r="G136" s="3" t="s">
        <v>44</v>
      </c>
      <c r="H136" s="3"/>
      <c r="I136" s="3"/>
      <c r="J136" s="3"/>
      <c r="K136" s="3"/>
      <c r="L136" s="3"/>
      <c r="M136" s="3"/>
      <c r="N136" s="3" t="s">
        <v>48</v>
      </c>
      <c r="O136" s="3" t="s">
        <v>45</v>
      </c>
      <c r="P136" s="3"/>
      <c r="Q136" s="3"/>
      <c r="R136" s="3"/>
      <c r="S136" s="3"/>
      <c r="T136" s="3"/>
      <c r="U136" s="3"/>
    </row>
    <row r="137" spans="1:22" hidden="1">
      <c r="A137" s="3"/>
      <c r="B137" s="3">
        <v>4</v>
      </c>
      <c r="C137" s="18" t="s">
        <v>46</v>
      </c>
      <c r="D137" t="s">
        <v>30</v>
      </c>
      <c r="E137" s="3"/>
      <c r="F137" s="3" t="s">
        <v>43</v>
      </c>
      <c r="G137" s="3" t="s">
        <v>47</v>
      </c>
      <c r="H137" s="3"/>
      <c r="I137" s="3"/>
      <c r="J137" s="3"/>
      <c r="K137" s="3"/>
      <c r="L137" s="3"/>
      <c r="M137" s="3"/>
      <c r="N137" s="3" t="s">
        <v>48</v>
      </c>
      <c r="O137" s="3" t="s">
        <v>49</v>
      </c>
      <c r="P137" s="3"/>
      <c r="Q137" s="3"/>
      <c r="R137" s="3"/>
      <c r="S137" s="3"/>
      <c r="T137" s="3"/>
      <c r="U137" s="3"/>
    </row>
    <row r="138" spans="1:22" hidden="1">
      <c r="A138" s="3"/>
      <c r="B138" s="3">
        <v>5</v>
      </c>
      <c r="C138" s="18" t="s">
        <v>50</v>
      </c>
      <c r="D138" t="s">
        <v>30</v>
      </c>
      <c r="E138" s="3"/>
      <c r="F138" s="3" t="s">
        <v>43</v>
      </c>
      <c r="G138" s="3" t="s">
        <v>47</v>
      </c>
      <c r="H138" s="3"/>
      <c r="I138" s="3"/>
      <c r="J138" s="3"/>
      <c r="K138" s="3"/>
      <c r="L138" s="3"/>
      <c r="M138" s="3"/>
      <c r="N138" s="3" t="s">
        <v>48</v>
      </c>
      <c r="O138" s="3" t="s">
        <v>51</v>
      </c>
      <c r="P138" s="3"/>
      <c r="Q138" s="3"/>
      <c r="R138" s="3"/>
      <c r="S138" s="3"/>
      <c r="T138" s="3"/>
      <c r="U138" s="3"/>
    </row>
    <row r="139" spans="1:22" hidden="1">
      <c r="A139" s="3"/>
      <c r="B139" s="3">
        <v>6</v>
      </c>
      <c r="C139" s="18" t="s">
        <v>56</v>
      </c>
      <c r="D139" t="s">
        <v>30</v>
      </c>
      <c r="E139" s="3"/>
      <c r="F139" s="3" t="s">
        <v>43</v>
      </c>
      <c r="G139" s="3" t="s">
        <v>57</v>
      </c>
      <c r="H139" s="3"/>
      <c r="I139" s="3"/>
      <c r="J139" s="3"/>
      <c r="K139" s="3"/>
      <c r="L139" s="3"/>
      <c r="M139" s="3"/>
      <c r="N139" s="3" t="s">
        <v>48</v>
      </c>
      <c r="O139" s="3" t="s">
        <v>45</v>
      </c>
      <c r="P139" s="3"/>
      <c r="Q139" s="3"/>
      <c r="R139" s="3"/>
      <c r="S139" s="3"/>
      <c r="T139" s="3"/>
      <c r="U139" s="3"/>
    </row>
    <row r="140" spans="1:22" ht="29.45" hidden="1" customHeight="1">
      <c r="A140" s="3"/>
      <c r="B140" s="3">
        <v>7</v>
      </c>
      <c r="C140" s="18" t="s">
        <v>53</v>
      </c>
      <c r="D140" t="s">
        <v>30</v>
      </c>
      <c r="E140" s="3"/>
      <c r="F140" s="3" t="s">
        <v>43</v>
      </c>
      <c r="G140" s="99" t="s">
        <v>54</v>
      </c>
      <c r="H140" s="99"/>
      <c r="I140" s="99"/>
      <c r="J140" s="99"/>
      <c r="K140" s="99"/>
      <c r="L140" s="99"/>
      <c r="M140" s="99"/>
      <c r="N140" s="3" t="s">
        <v>48</v>
      </c>
      <c r="O140" s="3" t="s">
        <v>55</v>
      </c>
      <c r="P140" s="3"/>
      <c r="Q140" s="3"/>
      <c r="R140" s="3"/>
      <c r="S140" s="3"/>
      <c r="T140" s="3"/>
      <c r="U140" s="3"/>
    </row>
    <row r="141" spans="1:22" ht="13.15" hidden="1" customHeight="1">
      <c r="A141" s="3"/>
      <c r="B141" s="3"/>
      <c r="C141" s="18"/>
      <c r="E141" s="3"/>
      <c r="F141" s="3"/>
      <c r="G141" s="52"/>
      <c r="H141" s="52"/>
      <c r="I141" s="52"/>
      <c r="J141" s="52"/>
      <c r="K141" s="52"/>
      <c r="L141" s="52"/>
      <c r="M141" s="52"/>
      <c r="N141" s="3"/>
      <c r="O141" s="3"/>
      <c r="P141" s="3"/>
      <c r="Q141" s="3"/>
      <c r="R141" s="3"/>
      <c r="S141" s="3"/>
      <c r="T141" s="3"/>
      <c r="U141" s="3"/>
    </row>
    <row r="142" spans="1:22" ht="13.15" hidden="1" customHeight="1">
      <c r="A142" s="3"/>
      <c r="B142" s="3"/>
      <c r="C142" s="18"/>
      <c r="E142" s="3"/>
      <c r="F142" s="3"/>
      <c r="G142" s="52"/>
      <c r="H142" s="52"/>
      <c r="I142" s="52"/>
      <c r="J142" s="52"/>
      <c r="K142" s="52"/>
      <c r="L142" s="52"/>
      <c r="M142" s="52"/>
      <c r="N142" s="3"/>
      <c r="O142" s="3"/>
      <c r="P142" s="3"/>
      <c r="Q142" s="3"/>
      <c r="R142" s="3"/>
      <c r="S142" s="3"/>
      <c r="T142" s="3"/>
      <c r="U142" s="3"/>
    </row>
    <row r="143" spans="1:22" ht="13.15" hidden="1" customHeight="1">
      <c r="A143" s="3"/>
      <c r="B143" s="3"/>
      <c r="C143" s="18"/>
      <c r="E143" s="3"/>
      <c r="F143" s="3"/>
      <c r="G143" s="52"/>
      <c r="H143" s="52"/>
      <c r="I143" s="52"/>
      <c r="J143" s="52"/>
      <c r="K143" s="52"/>
      <c r="L143" s="52"/>
      <c r="M143" s="52"/>
      <c r="N143" s="3"/>
      <c r="O143" s="3"/>
      <c r="P143" s="3"/>
      <c r="Q143" s="3"/>
      <c r="R143" s="3"/>
      <c r="S143" s="3"/>
      <c r="T143" s="3"/>
      <c r="U143" s="3"/>
    </row>
    <row r="144" spans="1:22" ht="13.15" hidden="1" customHeight="1">
      <c r="A144" s="3"/>
      <c r="B144" s="3"/>
      <c r="C144" s="3"/>
      <c r="D144" s="3"/>
      <c r="E144" s="3"/>
      <c r="F144" s="3"/>
      <c r="G144" s="3"/>
      <c r="H144" s="3"/>
      <c r="I144" s="3"/>
      <c r="J144" s="3"/>
      <c r="K144" s="3"/>
      <c r="L144" s="3"/>
      <c r="M144" s="3"/>
      <c r="N144" s="3"/>
      <c r="O144" s="3"/>
      <c r="P144" s="3"/>
      <c r="Q144" s="3"/>
      <c r="R144" s="3"/>
      <c r="S144" s="3"/>
      <c r="T144" s="3"/>
      <c r="U144" s="3"/>
    </row>
    <row r="145" spans="1:21" hidden="1">
      <c r="A145" s="3"/>
      <c r="B145" s="3"/>
      <c r="C145" s="3" t="s">
        <v>28</v>
      </c>
      <c r="D145" s="3"/>
      <c r="E145" s="3"/>
      <c r="F145" s="3"/>
      <c r="G145" s="3"/>
      <c r="H145" s="3"/>
      <c r="I145" s="3"/>
      <c r="J145" s="3"/>
      <c r="K145" s="3"/>
      <c r="L145" s="3"/>
      <c r="M145" s="3"/>
      <c r="N145" s="3"/>
      <c r="O145" s="3"/>
      <c r="P145" s="3"/>
      <c r="Q145" s="3"/>
      <c r="R145" s="3"/>
      <c r="S145" s="3"/>
      <c r="T145" s="3"/>
      <c r="U145" s="3"/>
    </row>
    <row r="146" spans="1:21" hidden="1">
      <c r="A146" s="3"/>
      <c r="B146" s="3"/>
      <c r="C146" s="3" t="s">
        <v>29</v>
      </c>
      <c r="D146" s="3"/>
      <c r="E146" s="3"/>
      <c r="F146" s="3"/>
      <c r="G146" s="3"/>
      <c r="H146" s="3"/>
      <c r="I146" s="3"/>
      <c r="J146" s="3"/>
      <c r="K146" s="3"/>
      <c r="L146" s="3"/>
      <c r="M146" s="3"/>
      <c r="N146" s="3"/>
      <c r="O146" s="3"/>
      <c r="P146" s="3"/>
      <c r="Q146" s="3"/>
      <c r="R146" s="3"/>
      <c r="S146" s="3"/>
      <c r="T146" s="3"/>
      <c r="U146" s="3"/>
    </row>
    <row r="147" spans="1:21" hidden="1">
      <c r="A147" s="3"/>
      <c r="B147" s="3"/>
      <c r="C147" s="3"/>
      <c r="D147" s="3"/>
      <c r="E147" s="3"/>
      <c r="F147" s="3"/>
      <c r="G147" s="3"/>
      <c r="H147" s="3"/>
      <c r="I147" s="3"/>
      <c r="J147" s="3"/>
      <c r="K147" s="3"/>
      <c r="L147" s="3"/>
      <c r="M147" s="3"/>
      <c r="N147" s="3"/>
      <c r="O147" s="3"/>
      <c r="P147" s="3"/>
      <c r="Q147" s="3"/>
      <c r="R147" s="3"/>
      <c r="S147" s="3"/>
      <c r="T147" s="3"/>
      <c r="U147" s="3"/>
    </row>
    <row r="148" spans="1:21" ht="13.5" hidden="1" customHeight="1">
      <c r="A148" s="3"/>
      <c r="B148" s="3"/>
      <c r="C148" s="3"/>
      <c r="D148" s="3"/>
      <c r="E148" s="3"/>
      <c r="F148" s="3"/>
      <c r="G148" s="3"/>
      <c r="H148" s="3"/>
      <c r="I148" s="3"/>
      <c r="J148" s="3"/>
      <c r="K148" s="3"/>
      <c r="L148" s="3"/>
      <c r="M148" s="3"/>
      <c r="N148" s="3"/>
      <c r="O148" s="3"/>
      <c r="P148" s="3"/>
      <c r="Q148" s="3"/>
      <c r="R148" s="3"/>
      <c r="S148" s="3"/>
      <c r="T148" s="3"/>
      <c r="U148" s="3"/>
    </row>
    <row r="149" spans="1:21" ht="19.5" hidden="1" customHeight="1">
      <c r="A149" s="3"/>
      <c r="B149" s="3"/>
      <c r="C149" s="3"/>
      <c r="D149" s="3"/>
      <c r="E149" s="3"/>
      <c r="F149" s="3"/>
      <c r="G149" s="3"/>
      <c r="H149" s="3"/>
      <c r="I149" s="3"/>
      <c r="J149" s="3"/>
      <c r="K149" s="3"/>
      <c r="L149" s="3"/>
      <c r="M149" s="3"/>
      <c r="N149" s="3"/>
      <c r="O149" s="3"/>
      <c r="P149" s="3"/>
      <c r="Q149" s="3"/>
      <c r="R149" s="3"/>
      <c r="S149" s="3"/>
      <c r="T149" s="3"/>
      <c r="U149" s="3"/>
    </row>
    <row r="150" spans="1:21" ht="27" hidden="1" customHeight="1">
      <c r="A150" s="3"/>
      <c r="B150" s="3"/>
      <c r="C150" s="3"/>
      <c r="D150" s="3"/>
      <c r="E150" s="3"/>
      <c r="F150" s="3"/>
      <c r="G150" s="3"/>
      <c r="H150" s="3"/>
      <c r="I150" s="3"/>
      <c r="J150" s="3"/>
      <c r="K150" s="3"/>
      <c r="L150" s="3"/>
      <c r="M150" s="3"/>
      <c r="N150" s="3"/>
      <c r="O150" s="3"/>
      <c r="P150" s="3"/>
      <c r="Q150" s="3"/>
      <c r="R150" s="3"/>
      <c r="S150" s="3"/>
      <c r="T150" s="3"/>
      <c r="U150" s="3"/>
    </row>
    <row r="151" spans="1:21" hidden="1">
      <c r="A151" s="3"/>
      <c r="B151" s="3"/>
      <c r="C151" s="3"/>
      <c r="D151" s="3"/>
      <c r="E151" s="3"/>
      <c r="F151" s="3"/>
      <c r="G151" s="3"/>
      <c r="H151" s="3"/>
      <c r="I151" s="3"/>
      <c r="J151" s="3"/>
      <c r="K151" s="3"/>
      <c r="L151" s="3"/>
      <c r="M151" s="3"/>
      <c r="N151" s="3"/>
      <c r="O151" s="3"/>
      <c r="P151" s="3"/>
      <c r="Q151" s="3"/>
      <c r="R151" s="3"/>
      <c r="S151" s="3"/>
      <c r="T151" s="3"/>
      <c r="U151" s="3"/>
    </row>
    <row r="152" spans="1:21" hidden="1">
      <c r="A152" s="3"/>
      <c r="B152" s="3"/>
      <c r="C152" s="3"/>
      <c r="D152" s="3"/>
      <c r="E152" s="3"/>
      <c r="F152" s="3"/>
      <c r="G152" s="3"/>
      <c r="H152" s="3"/>
      <c r="I152" s="3"/>
      <c r="J152" s="3"/>
      <c r="K152" s="3"/>
      <c r="L152" s="3"/>
      <c r="M152" s="3"/>
      <c r="N152" s="3"/>
      <c r="O152" s="3"/>
      <c r="P152" s="3"/>
      <c r="Q152" s="3"/>
      <c r="R152" s="3"/>
      <c r="S152" s="3"/>
      <c r="T152" s="3"/>
      <c r="U152" s="3"/>
    </row>
    <row r="153" spans="1:21" hidden="1"/>
    <row r="154" spans="1:21" hidden="1"/>
    <row r="155" spans="1:21" hidden="1"/>
    <row r="156" spans="1:21" hidden="1"/>
    <row r="157" spans="1:21" hidden="1"/>
    <row r="158" spans="1:21" hidden="1"/>
    <row r="159" spans="1:21" hidden="1"/>
    <row r="160" spans="1:21"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sheetData>
  <sheetProtection algorithmName="SHA-512" hashValue="fC5U086VafZulUV14aX5TGY3bQIGvqgshsC8ujYair/Vs1wf115HMIvp2gDZD4FS0ZbIXP3/wPOgd5QW4uY5cQ==" saltValue="gvbTYckUzzxUdRUJMXpODQ==" spinCount="100000" sheet="1" objects="1" scenarios="1"/>
  <mergeCells count="14">
    <mergeCell ref="T4:V4"/>
    <mergeCell ref="E5:G5"/>
    <mergeCell ref="G16:Q16"/>
    <mergeCell ref="G19:R21"/>
    <mergeCell ref="G140:M140"/>
    <mergeCell ref="V18:V19"/>
    <mergeCell ref="T10:V10"/>
    <mergeCell ref="T87:V87"/>
    <mergeCell ref="T103:V103"/>
    <mergeCell ref="T116:V116"/>
    <mergeCell ref="T26:V26"/>
    <mergeCell ref="T41:V41"/>
    <mergeCell ref="T57:V57"/>
    <mergeCell ref="T75:V75"/>
  </mergeCells>
  <conditionalFormatting sqref="E19">
    <cfRule type="cellIs" dxfId="0" priority="1" operator="greaterThan">
      <formula>1</formula>
    </cfRule>
  </conditionalFormatting>
  <dataValidations disablePrompts="1" count="2">
    <dataValidation type="list" allowBlank="1" showInputMessage="1" showErrorMessage="1" sqref="E5:G5 T4:V4" xr:uid="{00000000-0002-0000-0000-000000000000}">
      <formula1>"Full time,Three-quarter time,half time,Less than half time"</formula1>
    </dataValidation>
    <dataValidation type="list" allowBlank="1" showInputMessage="1" showErrorMessage="1" sqref="E3" xr:uid="{00000000-0002-0000-0000-000001000000}">
      <formula1>"6-8.99,9-11.99,12+"</formula1>
    </dataValidation>
  </dataValidations>
  <hyperlinks>
    <hyperlink ref="B27" r:id="rId1" xr:uid="{18D303C0-EC35-4556-8A3B-7532C52278DC}"/>
  </hyperlinks>
  <pageMargins left="0.7" right="0.7" top="0.75" bottom="0.75" header="0.3" footer="0.3"/>
  <pageSetup orientation="portrait" verticalDpi="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R71"/>
  <sheetViews>
    <sheetView topLeftCell="A72" zoomScale="115" zoomScaleNormal="115" workbookViewId="0">
      <selection activeCell="C80" sqref="C80"/>
    </sheetView>
  </sheetViews>
  <sheetFormatPr defaultRowHeight="12.75"/>
  <cols>
    <col min="4" max="4" width="15" style="12" customWidth="1"/>
    <col min="7" max="7" width="20.7109375" style="12" customWidth="1"/>
    <col min="10" max="10" width="19.140625" style="12" customWidth="1"/>
    <col min="13" max="13" width="19.85546875" style="12" customWidth="1"/>
  </cols>
  <sheetData>
    <row r="1" spans="1:18" hidden="1"/>
    <row r="2" spans="1:18" hidden="1"/>
    <row r="3" spans="1:18" hidden="1">
      <c r="A3" t="s">
        <v>6</v>
      </c>
      <c r="E3" s="116" t="s">
        <v>2</v>
      </c>
      <c r="F3" s="116"/>
      <c r="H3" s="116" t="s">
        <v>3</v>
      </c>
      <c r="I3" s="116"/>
      <c r="K3" s="116" t="s">
        <v>4</v>
      </c>
      <c r="L3" s="116"/>
      <c r="N3" s="116" t="s">
        <v>5</v>
      </c>
      <c r="O3" s="116"/>
    </row>
    <row r="4" spans="1:18" ht="13.5" hidden="1" thickBot="1">
      <c r="A4" t="s">
        <v>7</v>
      </c>
      <c r="C4" t="s">
        <v>1</v>
      </c>
      <c r="D4" s="12" t="s">
        <v>10</v>
      </c>
      <c r="E4" t="s">
        <v>8</v>
      </c>
      <c r="F4" t="s">
        <v>9</v>
      </c>
      <c r="G4" s="12" t="s">
        <v>11</v>
      </c>
      <c r="H4" t="s">
        <v>8</v>
      </c>
      <c r="I4" t="s">
        <v>9</v>
      </c>
      <c r="J4" s="12" t="s">
        <v>12</v>
      </c>
      <c r="K4" t="s">
        <v>8</v>
      </c>
      <c r="L4" t="s">
        <v>9</v>
      </c>
      <c r="M4" s="12" t="s">
        <v>13</v>
      </c>
      <c r="N4" t="s">
        <v>8</v>
      </c>
      <c r="O4" t="s">
        <v>9</v>
      </c>
      <c r="P4" t="s">
        <v>0</v>
      </c>
    </row>
    <row r="5" spans="1:18" ht="13.5" hidden="1" thickBot="1">
      <c r="A5" s="76">
        <v>0</v>
      </c>
      <c r="B5" s="76" t="s">
        <v>1</v>
      </c>
      <c r="C5" s="76">
        <v>0</v>
      </c>
      <c r="D5" s="76">
        <v>6895</v>
      </c>
      <c r="E5" s="77">
        <v>3448</v>
      </c>
      <c r="F5" s="77">
        <f t="shared" ref="F5:F68" si="0">D5-E5</f>
        <v>3447</v>
      </c>
      <c r="G5" s="76">
        <v>5171</v>
      </c>
      <c r="H5" s="85">
        <v>2586</v>
      </c>
      <c r="I5" s="85">
        <v>2585</v>
      </c>
      <c r="J5" s="76">
        <v>3448</v>
      </c>
      <c r="K5" s="87">
        <v>1724</v>
      </c>
      <c r="L5" s="87">
        <v>1724</v>
      </c>
      <c r="M5" s="76">
        <v>1724</v>
      </c>
      <c r="N5" s="88">
        <v>862</v>
      </c>
      <c r="O5" s="88">
        <v>862</v>
      </c>
      <c r="Q5">
        <v>0</v>
      </c>
      <c r="R5">
        <v>6095</v>
      </c>
    </row>
    <row r="6" spans="1:18" ht="13.5" hidden="1" thickBot="1">
      <c r="A6" s="76">
        <v>1</v>
      </c>
      <c r="B6" s="76" t="s">
        <v>1</v>
      </c>
      <c r="C6" s="76">
        <v>100</v>
      </c>
      <c r="D6" s="76">
        <v>6845</v>
      </c>
      <c r="E6" s="77">
        <v>3423</v>
      </c>
      <c r="F6" s="77">
        <f t="shared" si="0"/>
        <v>3422</v>
      </c>
      <c r="G6" s="76">
        <v>5134</v>
      </c>
      <c r="H6" s="85">
        <v>2567</v>
      </c>
      <c r="I6" s="85">
        <v>2567</v>
      </c>
      <c r="J6" s="76">
        <v>3423</v>
      </c>
      <c r="K6" s="87">
        <v>1712</v>
      </c>
      <c r="L6" s="87">
        <v>1711</v>
      </c>
      <c r="M6" s="76">
        <v>1711</v>
      </c>
      <c r="N6" s="88">
        <v>856</v>
      </c>
      <c r="O6" s="88">
        <v>855</v>
      </c>
      <c r="Q6">
        <v>1</v>
      </c>
      <c r="R6">
        <v>6045</v>
      </c>
    </row>
    <row r="7" spans="1:18" ht="13.5" hidden="1" thickBot="1">
      <c r="A7" s="76">
        <v>101</v>
      </c>
      <c r="B7" s="76" t="s">
        <v>1</v>
      </c>
      <c r="C7" s="76">
        <v>200</v>
      </c>
      <c r="D7" s="76">
        <v>6745</v>
      </c>
      <c r="E7" s="77">
        <v>3373</v>
      </c>
      <c r="F7" s="77">
        <f t="shared" si="0"/>
        <v>3372</v>
      </c>
      <c r="G7" s="76">
        <v>5059</v>
      </c>
      <c r="H7" s="85">
        <v>2530</v>
      </c>
      <c r="I7" s="85">
        <v>2529</v>
      </c>
      <c r="J7" s="76">
        <v>3373</v>
      </c>
      <c r="K7" s="87">
        <v>1687</v>
      </c>
      <c r="L7" s="87">
        <v>1686</v>
      </c>
      <c r="M7" s="76">
        <v>1686</v>
      </c>
      <c r="N7" s="88">
        <v>843</v>
      </c>
      <c r="O7" s="88">
        <v>843</v>
      </c>
      <c r="Q7">
        <v>101</v>
      </c>
      <c r="R7" s="1">
        <v>5945</v>
      </c>
    </row>
    <row r="8" spans="1:18" ht="13.5" hidden="1" thickBot="1">
      <c r="A8" s="76">
        <v>201</v>
      </c>
      <c r="B8" s="76" t="s">
        <v>1</v>
      </c>
      <c r="C8" s="76">
        <v>300</v>
      </c>
      <c r="D8" s="76">
        <v>6645</v>
      </c>
      <c r="E8" s="77">
        <v>3323</v>
      </c>
      <c r="F8" s="77">
        <f t="shared" si="0"/>
        <v>3322</v>
      </c>
      <c r="G8" s="76">
        <v>4984</v>
      </c>
      <c r="H8" s="85">
        <v>2492</v>
      </c>
      <c r="I8" s="85">
        <v>2492</v>
      </c>
      <c r="J8" s="76">
        <v>3323</v>
      </c>
      <c r="K8" s="87">
        <v>1662</v>
      </c>
      <c r="L8" s="87">
        <v>1661</v>
      </c>
      <c r="M8" s="76">
        <v>1661</v>
      </c>
      <c r="N8" s="88">
        <v>831</v>
      </c>
      <c r="O8" s="88">
        <v>830</v>
      </c>
      <c r="Q8">
        <v>201</v>
      </c>
      <c r="R8" s="1">
        <v>5845</v>
      </c>
    </row>
    <row r="9" spans="1:18" ht="13.5" hidden="1" thickBot="1">
      <c r="A9" s="78">
        <v>301</v>
      </c>
      <c r="B9" s="79" t="s">
        <v>1</v>
      </c>
      <c r="C9" s="79">
        <v>400</v>
      </c>
      <c r="D9" s="79">
        <v>6545</v>
      </c>
      <c r="E9" s="79">
        <v>3273</v>
      </c>
      <c r="F9" s="79">
        <f t="shared" si="0"/>
        <v>3272</v>
      </c>
      <c r="G9" s="79">
        <v>4909</v>
      </c>
      <c r="H9" s="79">
        <v>2455</v>
      </c>
      <c r="I9" s="79">
        <v>2454</v>
      </c>
      <c r="J9" s="79">
        <v>3273</v>
      </c>
      <c r="K9" s="79">
        <v>1637</v>
      </c>
      <c r="L9" s="79">
        <v>1636</v>
      </c>
      <c r="M9" s="79">
        <v>1636</v>
      </c>
      <c r="N9" s="79">
        <v>818</v>
      </c>
      <c r="O9" s="79">
        <v>818</v>
      </c>
      <c r="Q9">
        <v>301</v>
      </c>
      <c r="R9" s="2">
        <v>5745</v>
      </c>
    </row>
    <row r="10" spans="1:18" ht="13.5" hidden="1" thickBot="1">
      <c r="A10" s="76">
        <v>401</v>
      </c>
      <c r="B10" s="76" t="s">
        <v>1</v>
      </c>
      <c r="C10" s="76">
        <v>500</v>
      </c>
      <c r="D10" s="76">
        <v>6445</v>
      </c>
      <c r="E10" s="77">
        <v>3223</v>
      </c>
      <c r="F10" s="77">
        <f t="shared" si="0"/>
        <v>3222</v>
      </c>
      <c r="G10" s="76">
        <v>4834</v>
      </c>
      <c r="H10" s="85">
        <v>2417</v>
      </c>
      <c r="I10" s="85">
        <v>2417</v>
      </c>
      <c r="J10" s="76">
        <v>3223</v>
      </c>
      <c r="K10" s="87">
        <v>1612</v>
      </c>
      <c r="L10" s="87">
        <v>1611</v>
      </c>
      <c r="M10" s="76">
        <v>1611</v>
      </c>
      <c r="N10" s="88">
        <v>806</v>
      </c>
      <c r="O10" s="88">
        <v>805</v>
      </c>
      <c r="Q10">
        <v>401</v>
      </c>
      <c r="R10" s="1">
        <v>5645</v>
      </c>
    </row>
    <row r="11" spans="1:18" ht="13.5" hidden="1" thickBot="1">
      <c r="A11" s="76">
        <v>501</v>
      </c>
      <c r="B11" s="76" t="s">
        <v>1</v>
      </c>
      <c r="C11" s="76">
        <v>600</v>
      </c>
      <c r="D11" s="76">
        <v>6345</v>
      </c>
      <c r="E11" s="77">
        <v>3173</v>
      </c>
      <c r="F11" s="77">
        <f t="shared" si="0"/>
        <v>3172</v>
      </c>
      <c r="G11" s="76">
        <v>4759</v>
      </c>
      <c r="H11" s="85">
        <v>2380</v>
      </c>
      <c r="I11" s="85">
        <v>2379</v>
      </c>
      <c r="J11" s="76">
        <v>3173</v>
      </c>
      <c r="K11" s="87">
        <v>1587</v>
      </c>
      <c r="L11" s="87">
        <v>1586</v>
      </c>
      <c r="M11" s="76">
        <v>1586</v>
      </c>
      <c r="N11" s="88">
        <v>793</v>
      </c>
      <c r="O11" s="88">
        <v>793</v>
      </c>
      <c r="Q11">
        <v>501</v>
      </c>
      <c r="R11" s="1">
        <v>5545</v>
      </c>
    </row>
    <row r="12" spans="1:18" ht="13.5" hidden="1" thickBot="1">
      <c r="A12" s="76">
        <v>601</v>
      </c>
      <c r="B12" s="76" t="s">
        <v>1</v>
      </c>
      <c r="C12" s="76">
        <v>700</v>
      </c>
      <c r="D12" s="76">
        <v>6245</v>
      </c>
      <c r="E12" s="77">
        <v>3123</v>
      </c>
      <c r="F12" s="77">
        <f t="shared" si="0"/>
        <v>3122</v>
      </c>
      <c r="G12" s="76">
        <v>4684</v>
      </c>
      <c r="H12" s="85">
        <v>2342</v>
      </c>
      <c r="I12" s="85">
        <v>2342</v>
      </c>
      <c r="J12" s="76">
        <v>3123</v>
      </c>
      <c r="K12" s="87">
        <v>1562</v>
      </c>
      <c r="L12" s="87">
        <v>1561</v>
      </c>
      <c r="M12" s="76">
        <v>1561</v>
      </c>
      <c r="N12" s="88">
        <v>781</v>
      </c>
      <c r="O12" s="88">
        <v>780</v>
      </c>
      <c r="Q12">
        <v>601</v>
      </c>
      <c r="R12" s="1">
        <v>5445</v>
      </c>
    </row>
    <row r="13" spans="1:18" ht="13.5" hidden="1" thickBot="1">
      <c r="A13" s="76">
        <v>701</v>
      </c>
      <c r="B13" s="76" t="s">
        <v>1</v>
      </c>
      <c r="C13" s="76">
        <v>800</v>
      </c>
      <c r="D13" s="76">
        <v>6145</v>
      </c>
      <c r="E13" s="77">
        <v>3073</v>
      </c>
      <c r="F13" s="77">
        <f t="shared" si="0"/>
        <v>3072</v>
      </c>
      <c r="G13" s="76">
        <v>4609</v>
      </c>
      <c r="H13" s="85">
        <v>2305</v>
      </c>
      <c r="I13" s="85">
        <v>2304</v>
      </c>
      <c r="J13" s="76">
        <v>3073</v>
      </c>
      <c r="K13" s="87">
        <v>1537</v>
      </c>
      <c r="L13" s="87">
        <v>1536</v>
      </c>
      <c r="M13" s="76">
        <v>1536</v>
      </c>
      <c r="N13" s="88">
        <v>768</v>
      </c>
      <c r="O13" s="88">
        <v>768</v>
      </c>
    </row>
    <row r="14" spans="1:18" ht="13.5" hidden="1" thickBot="1">
      <c r="A14" s="79">
        <v>801</v>
      </c>
      <c r="B14" s="79" t="s">
        <v>1</v>
      </c>
      <c r="C14" s="79">
        <v>900</v>
      </c>
      <c r="D14" s="79">
        <v>6045</v>
      </c>
      <c r="E14" s="79">
        <v>3023</v>
      </c>
      <c r="F14" s="79">
        <f t="shared" si="0"/>
        <v>3022</v>
      </c>
      <c r="G14" s="79">
        <v>4534</v>
      </c>
      <c r="H14" s="79">
        <v>2267</v>
      </c>
      <c r="I14" s="79">
        <v>2267</v>
      </c>
      <c r="J14" s="79">
        <v>3023</v>
      </c>
      <c r="K14" s="79">
        <v>1512</v>
      </c>
      <c r="L14" s="79">
        <v>1511</v>
      </c>
      <c r="M14" s="79">
        <v>1511</v>
      </c>
      <c r="N14" s="79">
        <v>756</v>
      </c>
      <c r="O14" s="79">
        <v>755</v>
      </c>
    </row>
    <row r="15" spans="1:18" ht="13.5" hidden="1" thickBot="1">
      <c r="A15" s="76">
        <v>901</v>
      </c>
      <c r="B15" s="76" t="s">
        <v>1</v>
      </c>
      <c r="C15" s="76">
        <v>1000</v>
      </c>
      <c r="D15" s="76">
        <v>5945</v>
      </c>
      <c r="E15" s="77">
        <v>2973</v>
      </c>
      <c r="F15" s="77">
        <f t="shared" si="0"/>
        <v>2972</v>
      </c>
      <c r="G15" s="76">
        <v>4459</v>
      </c>
      <c r="H15" s="85">
        <v>2230</v>
      </c>
      <c r="I15" s="85">
        <v>2229</v>
      </c>
      <c r="J15" s="76">
        <v>2973</v>
      </c>
      <c r="K15" s="87">
        <v>1487</v>
      </c>
      <c r="L15" s="87">
        <v>1486</v>
      </c>
      <c r="M15" s="76">
        <v>1486</v>
      </c>
      <c r="N15" s="88">
        <v>743</v>
      </c>
      <c r="O15" s="88">
        <v>743</v>
      </c>
    </row>
    <row r="16" spans="1:18" ht="13.5" hidden="1" thickBot="1">
      <c r="A16" s="76">
        <v>1001</v>
      </c>
      <c r="B16" s="76" t="s">
        <v>1</v>
      </c>
      <c r="C16" s="76">
        <v>1100</v>
      </c>
      <c r="D16" s="76">
        <v>5845</v>
      </c>
      <c r="E16" s="77">
        <v>2923</v>
      </c>
      <c r="F16" s="77">
        <f t="shared" si="0"/>
        <v>2922</v>
      </c>
      <c r="G16" s="76">
        <v>4384</v>
      </c>
      <c r="H16" s="85">
        <v>2192</v>
      </c>
      <c r="I16" s="85">
        <v>2192</v>
      </c>
      <c r="J16" s="76">
        <v>2923</v>
      </c>
      <c r="K16" s="87">
        <v>1462</v>
      </c>
      <c r="L16" s="87">
        <v>1461</v>
      </c>
      <c r="M16" s="76">
        <v>1461</v>
      </c>
      <c r="N16" s="88">
        <v>731</v>
      </c>
      <c r="O16" s="88">
        <v>730</v>
      </c>
    </row>
    <row r="17" spans="1:18" ht="13.5" hidden="1" thickBot="1">
      <c r="A17" s="76">
        <v>1101</v>
      </c>
      <c r="B17" s="76" t="s">
        <v>1</v>
      </c>
      <c r="C17" s="76">
        <v>1200</v>
      </c>
      <c r="D17" s="76">
        <v>5745</v>
      </c>
      <c r="E17" s="77">
        <v>2873</v>
      </c>
      <c r="F17" s="77">
        <f t="shared" si="0"/>
        <v>2872</v>
      </c>
      <c r="G17" s="76">
        <v>4309</v>
      </c>
      <c r="H17" s="85">
        <v>2155</v>
      </c>
      <c r="I17" s="85">
        <v>2154</v>
      </c>
      <c r="J17" s="76">
        <v>2873</v>
      </c>
      <c r="K17" s="87">
        <v>1437</v>
      </c>
      <c r="L17" s="87">
        <v>1436</v>
      </c>
      <c r="M17" s="76">
        <v>1436</v>
      </c>
      <c r="N17" s="88">
        <v>718</v>
      </c>
      <c r="O17" s="88">
        <v>718</v>
      </c>
    </row>
    <row r="18" spans="1:18" ht="13.5" hidden="1" thickBot="1">
      <c r="A18" s="76">
        <v>1201</v>
      </c>
      <c r="B18" s="76" t="s">
        <v>1</v>
      </c>
      <c r="C18" s="76">
        <v>1300</v>
      </c>
      <c r="D18" s="76">
        <v>5645</v>
      </c>
      <c r="E18" s="77">
        <v>2823</v>
      </c>
      <c r="F18" s="77">
        <f t="shared" si="0"/>
        <v>2822</v>
      </c>
      <c r="G18" s="76">
        <v>4234</v>
      </c>
      <c r="H18" s="85">
        <v>2117</v>
      </c>
      <c r="I18" s="85">
        <v>2117</v>
      </c>
      <c r="J18" s="76">
        <v>2823</v>
      </c>
      <c r="K18" s="87">
        <v>1412</v>
      </c>
      <c r="L18" s="87">
        <v>1411</v>
      </c>
      <c r="M18" s="76">
        <v>1411</v>
      </c>
      <c r="N18" s="88">
        <v>706</v>
      </c>
      <c r="O18" s="88">
        <v>705</v>
      </c>
    </row>
    <row r="19" spans="1:18" ht="13.5" hidden="1" thickBot="1">
      <c r="A19" s="79">
        <v>1301</v>
      </c>
      <c r="B19" s="79" t="s">
        <v>1</v>
      </c>
      <c r="C19" s="79">
        <v>1400</v>
      </c>
      <c r="D19" s="79">
        <v>5545</v>
      </c>
      <c r="E19" s="79">
        <v>2773</v>
      </c>
      <c r="F19" s="79">
        <f t="shared" si="0"/>
        <v>2772</v>
      </c>
      <c r="G19" s="79">
        <v>4159</v>
      </c>
      <c r="H19" s="79">
        <v>2080</v>
      </c>
      <c r="I19" s="79">
        <v>2079</v>
      </c>
      <c r="J19" s="79">
        <v>2773</v>
      </c>
      <c r="K19" s="79">
        <v>1387</v>
      </c>
      <c r="L19" s="79">
        <v>1386</v>
      </c>
      <c r="M19" s="79">
        <v>1386</v>
      </c>
      <c r="N19" s="79">
        <v>693</v>
      </c>
      <c r="O19" s="79">
        <v>693</v>
      </c>
    </row>
    <row r="20" spans="1:18" ht="13.5" hidden="1" thickBot="1">
      <c r="A20" s="76">
        <v>1401</v>
      </c>
      <c r="B20" s="76" t="s">
        <v>1</v>
      </c>
      <c r="C20" s="76">
        <v>1500</v>
      </c>
      <c r="D20" s="76">
        <v>5445</v>
      </c>
      <c r="E20" s="77">
        <v>2723</v>
      </c>
      <c r="F20" s="77">
        <f t="shared" si="0"/>
        <v>2722</v>
      </c>
      <c r="G20" s="76">
        <v>4084</v>
      </c>
      <c r="H20" s="85">
        <v>2042</v>
      </c>
      <c r="I20" s="85">
        <v>2042</v>
      </c>
      <c r="J20" s="76">
        <v>2723</v>
      </c>
      <c r="K20" s="87">
        <v>1362</v>
      </c>
      <c r="L20" s="87">
        <v>1361</v>
      </c>
      <c r="M20" s="76">
        <v>1361</v>
      </c>
      <c r="N20" s="88">
        <v>681</v>
      </c>
      <c r="O20" s="88">
        <v>680</v>
      </c>
    </row>
    <row r="21" spans="1:18" ht="13.5" hidden="1" thickBot="1">
      <c r="A21" s="76">
        <v>1501</v>
      </c>
      <c r="B21" s="76" t="s">
        <v>1</v>
      </c>
      <c r="C21" s="76">
        <v>1600</v>
      </c>
      <c r="D21" s="76">
        <v>5345</v>
      </c>
      <c r="E21" s="77">
        <v>2673</v>
      </c>
      <c r="F21" s="77">
        <f t="shared" si="0"/>
        <v>2672</v>
      </c>
      <c r="G21" s="76">
        <v>4009</v>
      </c>
      <c r="H21" s="85">
        <v>2005</v>
      </c>
      <c r="I21" s="85">
        <v>2004</v>
      </c>
      <c r="J21" s="76">
        <v>2673</v>
      </c>
      <c r="K21" s="87">
        <v>1337</v>
      </c>
      <c r="L21" s="87">
        <v>1336</v>
      </c>
      <c r="M21" s="76">
        <v>1336</v>
      </c>
      <c r="N21" s="88">
        <v>668</v>
      </c>
      <c r="O21" s="88">
        <v>668</v>
      </c>
      <c r="Q21">
        <v>0</v>
      </c>
      <c r="R21">
        <f>VLOOKUP(Q21,$Q$5:$R$12,2)</f>
        <v>6095</v>
      </c>
    </row>
    <row r="22" spans="1:18" ht="13.5" hidden="1" thickBot="1">
      <c r="A22" s="76">
        <v>1601</v>
      </c>
      <c r="B22" s="76" t="s">
        <v>1</v>
      </c>
      <c r="C22" s="76">
        <v>1700</v>
      </c>
      <c r="D22" s="76">
        <v>5245</v>
      </c>
      <c r="E22" s="77">
        <v>2623</v>
      </c>
      <c r="F22" s="77">
        <f t="shared" si="0"/>
        <v>2622</v>
      </c>
      <c r="G22" s="76">
        <v>3934</v>
      </c>
      <c r="H22" s="85">
        <v>1967</v>
      </c>
      <c r="I22" s="85">
        <v>1967</v>
      </c>
      <c r="J22" s="76">
        <v>2623</v>
      </c>
      <c r="K22" s="87">
        <v>1312</v>
      </c>
      <c r="L22" s="87">
        <v>1311</v>
      </c>
      <c r="M22" s="76">
        <v>1311</v>
      </c>
      <c r="N22" s="88">
        <v>656</v>
      </c>
      <c r="O22" s="88">
        <v>655</v>
      </c>
      <c r="Q22">
        <v>56</v>
      </c>
      <c r="R22">
        <f t="shared" ref="R22:R30" si="1">VLOOKUP(Q22,$Q$5:$R$12,2)</f>
        <v>6045</v>
      </c>
    </row>
    <row r="23" spans="1:18" ht="13.5" hidden="1" thickBot="1">
      <c r="A23" s="76">
        <v>1701</v>
      </c>
      <c r="B23" s="76" t="s">
        <v>1</v>
      </c>
      <c r="C23" s="76">
        <v>1800</v>
      </c>
      <c r="D23" s="76">
        <v>5145</v>
      </c>
      <c r="E23" s="77">
        <v>2573</v>
      </c>
      <c r="F23" s="77">
        <f t="shared" si="0"/>
        <v>2572</v>
      </c>
      <c r="G23" s="76">
        <v>3859</v>
      </c>
      <c r="H23" s="85">
        <v>1930</v>
      </c>
      <c r="I23" s="85">
        <v>1929</v>
      </c>
      <c r="J23" s="76">
        <v>2573</v>
      </c>
      <c r="K23" s="87">
        <v>1287</v>
      </c>
      <c r="L23" s="87">
        <v>1286</v>
      </c>
      <c r="M23" s="76">
        <v>1286</v>
      </c>
      <c r="N23" s="88">
        <v>643</v>
      </c>
      <c r="O23" s="88">
        <v>643</v>
      </c>
      <c r="Q23">
        <v>107</v>
      </c>
      <c r="R23">
        <f t="shared" si="1"/>
        <v>5945</v>
      </c>
    </row>
    <row r="24" spans="1:18" ht="13.5" hidden="1" thickBot="1">
      <c r="A24" s="79">
        <v>1801</v>
      </c>
      <c r="B24" s="79" t="s">
        <v>1</v>
      </c>
      <c r="C24" s="79">
        <v>1900</v>
      </c>
      <c r="D24" s="79">
        <v>5045</v>
      </c>
      <c r="E24" s="79">
        <v>2523</v>
      </c>
      <c r="F24" s="79">
        <f t="shared" si="0"/>
        <v>2522</v>
      </c>
      <c r="G24" s="79">
        <v>3784</v>
      </c>
      <c r="H24" s="79">
        <v>1892</v>
      </c>
      <c r="I24" s="79">
        <v>1892</v>
      </c>
      <c r="J24" s="79">
        <v>2523</v>
      </c>
      <c r="K24" s="79">
        <v>1262</v>
      </c>
      <c r="L24" s="79">
        <v>1261</v>
      </c>
      <c r="M24" s="79">
        <v>1261</v>
      </c>
      <c r="N24" s="79">
        <v>631</v>
      </c>
      <c r="O24" s="79">
        <v>630</v>
      </c>
      <c r="Q24">
        <v>299</v>
      </c>
      <c r="R24">
        <f t="shared" si="1"/>
        <v>5845</v>
      </c>
    </row>
    <row r="25" spans="1:18" ht="13.5" hidden="1" thickBot="1">
      <c r="A25" s="76">
        <v>1901</v>
      </c>
      <c r="B25" s="76" t="s">
        <v>1</v>
      </c>
      <c r="C25" s="76">
        <v>2000</v>
      </c>
      <c r="D25" s="76">
        <v>4945</v>
      </c>
      <c r="E25" s="77">
        <v>2473</v>
      </c>
      <c r="F25" s="77">
        <f t="shared" si="0"/>
        <v>2472</v>
      </c>
      <c r="G25" s="76">
        <v>3709</v>
      </c>
      <c r="H25" s="85">
        <v>1855</v>
      </c>
      <c r="I25" s="85">
        <v>1854</v>
      </c>
      <c r="J25" s="76">
        <v>2473</v>
      </c>
      <c r="K25" s="87">
        <v>1237</v>
      </c>
      <c r="L25" s="87">
        <v>1236</v>
      </c>
      <c r="M25" s="76">
        <v>1236</v>
      </c>
      <c r="N25" s="88">
        <v>618</v>
      </c>
      <c r="O25" s="88">
        <v>618</v>
      </c>
      <c r="Q25">
        <v>300</v>
      </c>
      <c r="R25">
        <f t="shared" si="1"/>
        <v>5845</v>
      </c>
    </row>
    <row r="26" spans="1:18" ht="13.5" hidden="1" thickBot="1">
      <c r="A26" s="76">
        <v>2001</v>
      </c>
      <c r="B26" s="76" t="s">
        <v>1</v>
      </c>
      <c r="C26" s="76">
        <v>2100</v>
      </c>
      <c r="D26" s="76">
        <v>4845</v>
      </c>
      <c r="E26" s="77">
        <v>2423</v>
      </c>
      <c r="F26" s="77">
        <f t="shared" si="0"/>
        <v>2422</v>
      </c>
      <c r="G26" s="76">
        <v>3634</v>
      </c>
      <c r="H26" s="85">
        <v>1817</v>
      </c>
      <c r="I26" s="85">
        <v>1817</v>
      </c>
      <c r="J26" s="76">
        <v>2423</v>
      </c>
      <c r="K26" s="87">
        <v>1212</v>
      </c>
      <c r="L26" s="87">
        <v>1211</v>
      </c>
      <c r="M26" s="76">
        <v>1211</v>
      </c>
      <c r="N26" s="88">
        <v>606</v>
      </c>
      <c r="O26" s="88">
        <v>605</v>
      </c>
      <c r="Q26">
        <v>315</v>
      </c>
      <c r="R26">
        <f t="shared" si="1"/>
        <v>5745</v>
      </c>
    </row>
    <row r="27" spans="1:18" ht="13.5" hidden="1" thickBot="1">
      <c r="A27" s="76">
        <v>2101</v>
      </c>
      <c r="B27" s="76" t="s">
        <v>1</v>
      </c>
      <c r="C27" s="76">
        <v>2200</v>
      </c>
      <c r="D27" s="76">
        <v>4745</v>
      </c>
      <c r="E27" s="77">
        <v>2373</v>
      </c>
      <c r="F27" s="77">
        <f t="shared" si="0"/>
        <v>2372</v>
      </c>
      <c r="G27" s="76">
        <v>3559</v>
      </c>
      <c r="H27" s="85">
        <v>1780</v>
      </c>
      <c r="I27" s="85">
        <v>1779</v>
      </c>
      <c r="J27" s="76">
        <v>2373</v>
      </c>
      <c r="K27" s="87">
        <v>1187</v>
      </c>
      <c r="L27" s="87">
        <v>1186</v>
      </c>
      <c r="M27" s="76">
        <v>1186</v>
      </c>
      <c r="N27" s="88">
        <v>593</v>
      </c>
      <c r="O27" s="88">
        <v>593</v>
      </c>
      <c r="Q27">
        <v>455</v>
      </c>
      <c r="R27">
        <f t="shared" si="1"/>
        <v>5645</v>
      </c>
    </row>
    <row r="28" spans="1:18" ht="13.5" hidden="1" thickBot="1">
      <c r="A28" s="76">
        <v>2201</v>
      </c>
      <c r="B28" s="76" t="s">
        <v>1</v>
      </c>
      <c r="C28" s="76">
        <v>2300</v>
      </c>
      <c r="D28" s="76">
        <v>4645</v>
      </c>
      <c r="E28" s="77">
        <v>2323</v>
      </c>
      <c r="F28" s="77">
        <f t="shared" si="0"/>
        <v>2322</v>
      </c>
      <c r="G28" s="76">
        <v>3484</v>
      </c>
      <c r="H28" s="85">
        <v>1742</v>
      </c>
      <c r="I28" s="85">
        <v>1742</v>
      </c>
      <c r="J28" s="76">
        <v>2323</v>
      </c>
      <c r="K28" s="87">
        <v>1162</v>
      </c>
      <c r="L28" s="87">
        <v>1161</v>
      </c>
      <c r="M28" s="76">
        <v>1161</v>
      </c>
      <c r="N28" s="88">
        <v>581</v>
      </c>
      <c r="O28" s="88">
        <v>580</v>
      </c>
      <c r="Q28">
        <v>599</v>
      </c>
      <c r="R28">
        <f t="shared" si="1"/>
        <v>5545</v>
      </c>
    </row>
    <row r="29" spans="1:18" ht="13.5" hidden="1" thickBot="1">
      <c r="A29" s="79">
        <v>2301</v>
      </c>
      <c r="B29" s="79" t="s">
        <v>1</v>
      </c>
      <c r="C29" s="79">
        <v>2400</v>
      </c>
      <c r="D29" s="79">
        <v>4545</v>
      </c>
      <c r="E29" s="79">
        <v>2273</v>
      </c>
      <c r="F29" s="79">
        <f t="shared" si="0"/>
        <v>2272</v>
      </c>
      <c r="G29" s="79">
        <v>3409</v>
      </c>
      <c r="H29" s="79">
        <v>1705</v>
      </c>
      <c r="I29" s="79">
        <v>1704</v>
      </c>
      <c r="J29" s="79">
        <v>2273</v>
      </c>
      <c r="K29" s="79">
        <v>1137</v>
      </c>
      <c r="L29" s="79">
        <v>1136</v>
      </c>
      <c r="M29" s="79">
        <v>1136</v>
      </c>
      <c r="N29" s="79">
        <v>568</v>
      </c>
      <c r="O29" s="79">
        <v>568</v>
      </c>
      <c r="Q29">
        <v>600</v>
      </c>
      <c r="R29">
        <f t="shared" si="1"/>
        <v>5545</v>
      </c>
    </row>
    <row r="30" spans="1:18" ht="13.5" hidden="1" thickBot="1">
      <c r="A30" s="76">
        <v>2401</v>
      </c>
      <c r="B30" s="76" t="s">
        <v>1</v>
      </c>
      <c r="C30" s="76">
        <v>2500</v>
      </c>
      <c r="D30" s="76">
        <v>4445</v>
      </c>
      <c r="E30" s="77">
        <v>2223</v>
      </c>
      <c r="F30" s="77">
        <f t="shared" si="0"/>
        <v>2222</v>
      </c>
      <c r="G30" s="76">
        <v>3334</v>
      </c>
      <c r="H30" s="85">
        <v>1667</v>
      </c>
      <c r="I30" s="85">
        <v>1667</v>
      </c>
      <c r="J30" s="76">
        <v>2223</v>
      </c>
      <c r="K30" s="87">
        <v>1112</v>
      </c>
      <c r="L30" s="87">
        <v>1111</v>
      </c>
      <c r="M30" s="76">
        <v>1111</v>
      </c>
      <c r="N30" s="88">
        <v>556</v>
      </c>
      <c r="O30" s="88">
        <v>555</v>
      </c>
      <c r="Q30">
        <v>679</v>
      </c>
      <c r="R30">
        <f t="shared" si="1"/>
        <v>5445</v>
      </c>
    </row>
    <row r="31" spans="1:18" ht="13.5" hidden="1" thickBot="1">
      <c r="A31" s="76">
        <v>2501</v>
      </c>
      <c r="B31" s="76" t="s">
        <v>1</v>
      </c>
      <c r="C31" s="76">
        <v>2600</v>
      </c>
      <c r="D31" s="76">
        <v>4345</v>
      </c>
      <c r="E31" s="77">
        <v>2173</v>
      </c>
      <c r="F31" s="77">
        <f t="shared" si="0"/>
        <v>2172</v>
      </c>
      <c r="G31" s="76">
        <v>3259</v>
      </c>
      <c r="H31" s="85">
        <v>1630</v>
      </c>
      <c r="I31" s="85">
        <v>1629</v>
      </c>
      <c r="J31" s="76">
        <v>2173</v>
      </c>
      <c r="K31" s="87">
        <v>1087</v>
      </c>
      <c r="L31" s="87">
        <v>1086</v>
      </c>
      <c r="M31" s="76">
        <v>1086</v>
      </c>
      <c r="N31" s="88">
        <v>543</v>
      </c>
      <c r="O31" s="88">
        <v>543</v>
      </c>
    </row>
    <row r="32" spans="1:18" ht="13.5" hidden="1" thickBot="1">
      <c r="A32" s="76">
        <v>2601</v>
      </c>
      <c r="B32" s="76" t="s">
        <v>1</v>
      </c>
      <c r="C32" s="76">
        <v>2700</v>
      </c>
      <c r="D32" s="76">
        <v>4245</v>
      </c>
      <c r="E32" s="77">
        <v>2123</v>
      </c>
      <c r="F32" s="77">
        <f t="shared" si="0"/>
        <v>2122</v>
      </c>
      <c r="G32" s="76">
        <v>3184</v>
      </c>
      <c r="H32" s="85">
        <v>1592</v>
      </c>
      <c r="I32" s="85">
        <v>1592</v>
      </c>
      <c r="J32" s="76">
        <v>2123</v>
      </c>
      <c r="K32" s="87">
        <v>1062</v>
      </c>
      <c r="L32" s="87">
        <v>1061</v>
      </c>
      <c r="M32" s="76">
        <v>1061</v>
      </c>
      <c r="N32" s="88">
        <v>531</v>
      </c>
      <c r="O32" s="88">
        <v>530</v>
      </c>
    </row>
    <row r="33" spans="1:15" ht="13.5" hidden="1" thickBot="1">
      <c r="A33" s="76">
        <v>2701</v>
      </c>
      <c r="B33" s="76" t="s">
        <v>1</v>
      </c>
      <c r="C33" s="76">
        <v>2800</v>
      </c>
      <c r="D33" s="76">
        <v>4145</v>
      </c>
      <c r="E33" s="77">
        <v>2073</v>
      </c>
      <c r="F33" s="77">
        <f t="shared" si="0"/>
        <v>2072</v>
      </c>
      <c r="G33" s="76">
        <v>3109</v>
      </c>
      <c r="H33" s="85">
        <v>1555</v>
      </c>
      <c r="I33" s="85">
        <v>1554</v>
      </c>
      <c r="J33" s="76">
        <v>2073</v>
      </c>
      <c r="K33" s="87">
        <v>1037</v>
      </c>
      <c r="L33" s="87">
        <v>1036</v>
      </c>
      <c r="M33" s="76">
        <v>1036</v>
      </c>
      <c r="N33" s="88">
        <v>518</v>
      </c>
      <c r="O33" s="88">
        <v>518</v>
      </c>
    </row>
    <row r="34" spans="1:15" ht="13.5" hidden="1" thickBot="1">
      <c r="A34" s="79">
        <v>2801</v>
      </c>
      <c r="B34" s="79" t="s">
        <v>1</v>
      </c>
      <c r="C34" s="79">
        <v>2900</v>
      </c>
      <c r="D34" s="79">
        <v>4045</v>
      </c>
      <c r="E34" s="79">
        <v>2023</v>
      </c>
      <c r="F34" s="79">
        <f t="shared" si="0"/>
        <v>2022</v>
      </c>
      <c r="G34" s="79">
        <v>3034</v>
      </c>
      <c r="H34" s="79">
        <v>1517</v>
      </c>
      <c r="I34" s="79">
        <v>1517</v>
      </c>
      <c r="J34" s="79">
        <v>2023</v>
      </c>
      <c r="K34" s="79">
        <v>1012</v>
      </c>
      <c r="L34" s="79">
        <v>1011</v>
      </c>
      <c r="M34" s="79">
        <v>1011</v>
      </c>
      <c r="N34" s="79">
        <v>506</v>
      </c>
      <c r="O34" s="79">
        <v>505</v>
      </c>
    </row>
    <row r="35" spans="1:15" ht="13.5" hidden="1" thickBot="1">
      <c r="A35" s="76">
        <v>2901</v>
      </c>
      <c r="B35" s="76" t="s">
        <v>1</v>
      </c>
      <c r="C35" s="76">
        <v>3000</v>
      </c>
      <c r="D35" s="76">
        <v>3945</v>
      </c>
      <c r="E35" s="77">
        <v>1973</v>
      </c>
      <c r="F35" s="77">
        <f t="shared" si="0"/>
        <v>1972</v>
      </c>
      <c r="G35" s="76">
        <v>2959</v>
      </c>
      <c r="H35" s="85">
        <v>1480</v>
      </c>
      <c r="I35" s="85">
        <v>1479</v>
      </c>
      <c r="J35" s="76">
        <v>1973</v>
      </c>
      <c r="K35" s="87">
        <v>987</v>
      </c>
      <c r="L35" s="87">
        <v>986</v>
      </c>
      <c r="M35" s="76">
        <v>986</v>
      </c>
      <c r="N35" s="88">
        <v>493</v>
      </c>
      <c r="O35" s="88">
        <v>493</v>
      </c>
    </row>
    <row r="36" spans="1:15" ht="13.5" hidden="1" thickBot="1">
      <c r="A36" s="76">
        <v>3001</v>
      </c>
      <c r="B36" s="76" t="s">
        <v>1</v>
      </c>
      <c r="C36" s="76">
        <v>3100</v>
      </c>
      <c r="D36" s="76">
        <v>3845</v>
      </c>
      <c r="E36" s="77">
        <v>1923</v>
      </c>
      <c r="F36" s="77">
        <f t="shared" si="0"/>
        <v>1922</v>
      </c>
      <c r="G36" s="76">
        <v>2884</v>
      </c>
      <c r="H36" s="85">
        <v>1442</v>
      </c>
      <c r="I36" s="85">
        <v>1442</v>
      </c>
      <c r="J36" s="76">
        <v>1923</v>
      </c>
      <c r="K36" s="87">
        <v>962</v>
      </c>
      <c r="L36" s="87">
        <v>961</v>
      </c>
      <c r="M36" s="76">
        <v>961</v>
      </c>
      <c r="N36" s="88">
        <v>481</v>
      </c>
      <c r="O36" s="88">
        <v>480</v>
      </c>
    </row>
    <row r="37" spans="1:15" ht="13.5" hidden="1" thickBot="1">
      <c r="A37" s="76">
        <v>3101</v>
      </c>
      <c r="B37" s="76" t="s">
        <v>1</v>
      </c>
      <c r="C37" s="76">
        <v>3200</v>
      </c>
      <c r="D37" s="76">
        <v>3745</v>
      </c>
      <c r="E37" s="77">
        <v>1873</v>
      </c>
      <c r="F37" s="77">
        <f t="shared" si="0"/>
        <v>1872</v>
      </c>
      <c r="G37" s="76">
        <v>2809</v>
      </c>
      <c r="H37" s="85">
        <v>1405</v>
      </c>
      <c r="I37" s="85">
        <v>1404</v>
      </c>
      <c r="J37" s="76">
        <v>1873</v>
      </c>
      <c r="K37" s="87">
        <v>937</v>
      </c>
      <c r="L37" s="87">
        <v>936</v>
      </c>
      <c r="M37" s="76">
        <v>936</v>
      </c>
      <c r="N37" s="88">
        <v>468</v>
      </c>
      <c r="O37" s="88">
        <v>468</v>
      </c>
    </row>
    <row r="38" spans="1:15" ht="13.5" hidden="1" thickBot="1">
      <c r="A38" s="76">
        <v>3201</v>
      </c>
      <c r="B38" s="76" t="s">
        <v>1</v>
      </c>
      <c r="C38" s="76">
        <v>3300</v>
      </c>
      <c r="D38" s="76">
        <v>3645</v>
      </c>
      <c r="E38" s="77">
        <v>1823</v>
      </c>
      <c r="F38" s="77">
        <f t="shared" si="0"/>
        <v>1822</v>
      </c>
      <c r="G38" s="76">
        <v>2734</v>
      </c>
      <c r="H38" s="85">
        <v>1367</v>
      </c>
      <c r="I38" s="85">
        <v>1367</v>
      </c>
      <c r="J38" s="76">
        <v>1823</v>
      </c>
      <c r="K38" s="87">
        <v>912</v>
      </c>
      <c r="L38" s="87">
        <v>911</v>
      </c>
      <c r="M38" s="76">
        <v>911</v>
      </c>
      <c r="N38" s="88">
        <v>456</v>
      </c>
      <c r="O38" s="88">
        <v>455</v>
      </c>
    </row>
    <row r="39" spans="1:15" ht="13.5" hidden="1" thickBot="1">
      <c r="A39" s="79">
        <v>3301</v>
      </c>
      <c r="B39" s="79" t="s">
        <v>1</v>
      </c>
      <c r="C39" s="79">
        <v>3400</v>
      </c>
      <c r="D39" s="79">
        <v>3545</v>
      </c>
      <c r="E39" s="79">
        <v>1773</v>
      </c>
      <c r="F39" s="79">
        <f t="shared" si="0"/>
        <v>1772</v>
      </c>
      <c r="G39" s="79">
        <v>2659</v>
      </c>
      <c r="H39" s="79">
        <v>1330</v>
      </c>
      <c r="I39" s="79">
        <v>1329</v>
      </c>
      <c r="J39" s="79">
        <v>1773</v>
      </c>
      <c r="K39" s="79">
        <v>887</v>
      </c>
      <c r="L39" s="79">
        <v>886</v>
      </c>
      <c r="M39" s="79">
        <v>886</v>
      </c>
      <c r="N39" s="79">
        <v>443</v>
      </c>
      <c r="O39" s="79">
        <v>443</v>
      </c>
    </row>
    <row r="40" spans="1:15" ht="13.5" hidden="1" thickBot="1">
      <c r="A40" s="76">
        <v>3401</v>
      </c>
      <c r="B40" s="76" t="s">
        <v>1</v>
      </c>
      <c r="C40" s="76">
        <v>3500</v>
      </c>
      <c r="D40" s="76">
        <v>3445</v>
      </c>
      <c r="E40" s="77">
        <v>1723</v>
      </c>
      <c r="F40" s="77">
        <f t="shared" si="0"/>
        <v>1722</v>
      </c>
      <c r="G40" s="76">
        <v>2584</v>
      </c>
      <c r="H40" s="85">
        <v>1292</v>
      </c>
      <c r="I40" s="85">
        <v>1292</v>
      </c>
      <c r="J40" s="76">
        <v>1723</v>
      </c>
      <c r="K40" s="87">
        <v>862</v>
      </c>
      <c r="L40" s="87">
        <v>861</v>
      </c>
      <c r="M40" s="76">
        <v>861</v>
      </c>
      <c r="N40" s="88">
        <v>431</v>
      </c>
      <c r="O40" s="88">
        <v>430</v>
      </c>
    </row>
    <row r="41" spans="1:15" ht="13.5" hidden="1" thickBot="1">
      <c r="A41" s="76">
        <v>3501</v>
      </c>
      <c r="B41" s="76" t="s">
        <v>1</v>
      </c>
      <c r="C41" s="76">
        <v>3600</v>
      </c>
      <c r="D41" s="76">
        <v>3345</v>
      </c>
      <c r="E41" s="77">
        <v>1673</v>
      </c>
      <c r="F41" s="77">
        <f t="shared" si="0"/>
        <v>1672</v>
      </c>
      <c r="G41" s="76">
        <v>2509</v>
      </c>
      <c r="H41" s="85">
        <v>1255</v>
      </c>
      <c r="I41" s="85">
        <v>1254</v>
      </c>
      <c r="J41" s="76">
        <v>1673</v>
      </c>
      <c r="K41" s="87">
        <v>837</v>
      </c>
      <c r="L41" s="87">
        <v>836</v>
      </c>
      <c r="M41" s="76">
        <v>836</v>
      </c>
      <c r="N41" s="88">
        <v>418</v>
      </c>
      <c r="O41" s="88">
        <v>418</v>
      </c>
    </row>
    <row r="42" spans="1:15" ht="13.5" hidden="1" thickBot="1">
      <c r="A42" s="76">
        <v>3601</v>
      </c>
      <c r="B42" s="76" t="s">
        <v>1</v>
      </c>
      <c r="C42" s="76">
        <v>3700</v>
      </c>
      <c r="D42" s="76">
        <v>3245</v>
      </c>
      <c r="E42" s="77">
        <v>1623</v>
      </c>
      <c r="F42" s="77">
        <f t="shared" si="0"/>
        <v>1622</v>
      </c>
      <c r="G42" s="76">
        <v>2434</v>
      </c>
      <c r="H42" s="85">
        <v>1217</v>
      </c>
      <c r="I42" s="85">
        <v>1217</v>
      </c>
      <c r="J42" s="76">
        <v>1623</v>
      </c>
      <c r="K42" s="87">
        <v>812</v>
      </c>
      <c r="L42" s="87">
        <v>811</v>
      </c>
      <c r="M42" s="76">
        <v>811</v>
      </c>
      <c r="N42" s="88">
        <v>406</v>
      </c>
      <c r="O42" s="88">
        <v>405</v>
      </c>
    </row>
    <row r="43" spans="1:15" ht="13.5" hidden="1" thickBot="1">
      <c r="A43" s="76">
        <v>3701</v>
      </c>
      <c r="B43" s="76" t="s">
        <v>1</v>
      </c>
      <c r="C43" s="76">
        <v>3800</v>
      </c>
      <c r="D43" s="76">
        <v>3145</v>
      </c>
      <c r="E43" s="77">
        <v>1573</v>
      </c>
      <c r="F43" s="77">
        <f t="shared" si="0"/>
        <v>1572</v>
      </c>
      <c r="G43" s="76">
        <v>2359</v>
      </c>
      <c r="H43" s="85">
        <v>1180</v>
      </c>
      <c r="I43" s="85">
        <v>1179</v>
      </c>
      <c r="J43" s="76">
        <v>1573</v>
      </c>
      <c r="K43" s="87">
        <v>787</v>
      </c>
      <c r="L43" s="87">
        <v>786</v>
      </c>
      <c r="M43" s="76">
        <v>786</v>
      </c>
      <c r="N43" s="88">
        <v>393</v>
      </c>
      <c r="O43" s="88">
        <v>393</v>
      </c>
    </row>
    <row r="44" spans="1:15" ht="13.5" hidden="1" thickBot="1">
      <c r="A44" s="79">
        <v>3801</v>
      </c>
      <c r="B44" s="79" t="s">
        <v>1</v>
      </c>
      <c r="C44" s="79">
        <v>3900</v>
      </c>
      <c r="D44" s="79">
        <v>3045</v>
      </c>
      <c r="E44" s="79">
        <v>1523</v>
      </c>
      <c r="F44" s="79">
        <f t="shared" si="0"/>
        <v>1522</v>
      </c>
      <c r="G44" s="79">
        <v>2284</v>
      </c>
      <c r="H44" s="79">
        <v>1142</v>
      </c>
      <c r="I44" s="79">
        <v>1142</v>
      </c>
      <c r="J44" s="79">
        <v>1523</v>
      </c>
      <c r="K44" s="79">
        <v>762</v>
      </c>
      <c r="L44" s="79">
        <v>761</v>
      </c>
      <c r="M44" s="79">
        <v>761</v>
      </c>
      <c r="N44" s="79">
        <v>381</v>
      </c>
      <c r="O44" s="79">
        <v>380</v>
      </c>
    </row>
    <row r="45" spans="1:15" ht="13.5" hidden="1" thickBot="1">
      <c r="A45" s="76">
        <v>3901</v>
      </c>
      <c r="B45" s="76" t="s">
        <v>1</v>
      </c>
      <c r="C45" s="76">
        <v>4000</v>
      </c>
      <c r="D45" s="76">
        <v>2945</v>
      </c>
      <c r="E45" s="77">
        <v>1473</v>
      </c>
      <c r="F45" s="77">
        <f t="shared" si="0"/>
        <v>1472</v>
      </c>
      <c r="G45" s="76">
        <v>2209</v>
      </c>
      <c r="H45" s="85">
        <v>1105</v>
      </c>
      <c r="I45" s="85">
        <v>1104</v>
      </c>
      <c r="J45" s="76">
        <v>1473</v>
      </c>
      <c r="K45" s="87">
        <v>737</v>
      </c>
      <c r="L45" s="87">
        <v>736</v>
      </c>
      <c r="M45" s="76">
        <v>736</v>
      </c>
      <c r="N45" s="88">
        <v>368</v>
      </c>
      <c r="O45" s="88">
        <v>368</v>
      </c>
    </row>
    <row r="46" spans="1:15" ht="13.5" hidden="1" thickBot="1">
      <c r="A46" s="76">
        <v>4001</v>
      </c>
      <c r="B46" s="76" t="s">
        <v>1</v>
      </c>
      <c r="C46" s="76">
        <v>4100</v>
      </c>
      <c r="D46" s="76">
        <v>2845</v>
      </c>
      <c r="E46" s="77">
        <v>1423</v>
      </c>
      <c r="F46" s="77">
        <f t="shared" si="0"/>
        <v>1422</v>
      </c>
      <c r="G46" s="76">
        <v>2134</v>
      </c>
      <c r="H46" s="85">
        <v>1067</v>
      </c>
      <c r="I46" s="85">
        <v>1067</v>
      </c>
      <c r="J46" s="76">
        <v>1423</v>
      </c>
      <c r="K46" s="87">
        <v>712</v>
      </c>
      <c r="L46" s="87">
        <v>711</v>
      </c>
      <c r="M46" s="76">
        <v>711</v>
      </c>
      <c r="N46" s="88">
        <v>356</v>
      </c>
      <c r="O46" s="88">
        <v>355</v>
      </c>
    </row>
    <row r="47" spans="1:15" ht="13.5" hidden="1" thickBot="1">
      <c r="A47" s="76">
        <v>4101</v>
      </c>
      <c r="B47" s="76" t="s">
        <v>1</v>
      </c>
      <c r="C47" s="76">
        <v>4200</v>
      </c>
      <c r="D47" s="76">
        <v>2745</v>
      </c>
      <c r="E47" s="77">
        <v>1373</v>
      </c>
      <c r="F47" s="77">
        <f t="shared" si="0"/>
        <v>1372</v>
      </c>
      <c r="G47" s="76">
        <v>2059</v>
      </c>
      <c r="H47" s="85">
        <v>1030</v>
      </c>
      <c r="I47" s="85">
        <v>1029</v>
      </c>
      <c r="J47" s="76">
        <v>1373</v>
      </c>
      <c r="K47" s="87">
        <v>687</v>
      </c>
      <c r="L47" s="87">
        <v>686</v>
      </c>
      <c r="M47" s="76">
        <v>0</v>
      </c>
      <c r="N47" s="88">
        <v>0</v>
      </c>
      <c r="O47" s="88">
        <v>0</v>
      </c>
    </row>
    <row r="48" spans="1:15" ht="13.5" hidden="1" thickBot="1">
      <c r="A48" s="76">
        <v>4201</v>
      </c>
      <c r="B48" s="76" t="s">
        <v>1</v>
      </c>
      <c r="C48" s="76">
        <v>4300</v>
      </c>
      <c r="D48" s="76">
        <v>2645</v>
      </c>
      <c r="E48" s="77">
        <v>1323</v>
      </c>
      <c r="F48" s="77">
        <f t="shared" si="0"/>
        <v>1322</v>
      </c>
      <c r="G48" s="76">
        <v>1984</v>
      </c>
      <c r="H48" s="85">
        <v>992</v>
      </c>
      <c r="I48" s="85">
        <v>992</v>
      </c>
      <c r="J48" s="76">
        <v>1323</v>
      </c>
      <c r="K48" s="87">
        <v>662</v>
      </c>
      <c r="L48" s="87">
        <v>661</v>
      </c>
      <c r="M48" s="76">
        <v>0</v>
      </c>
      <c r="N48" s="88">
        <v>0</v>
      </c>
      <c r="O48" s="88">
        <v>0</v>
      </c>
    </row>
    <row r="49" spans="1:15" ht="13.5" hidden="1" thickBot="1">
      <c r="A49" s="79">
        <v>4301</v>
      </c>
      <c r="B49" s="79" t="s">
        <v>1</v>
      </c>
      <c r="C49" s="79">
        <v>4400</v>
      </c>
      <c r="D49" s="79">
        <v>2545</v>
      </c>
      <c r="E49" s="79">
        <v>1273</v>
      </c>
      <c r="F49" s="79">
        <f t="shared" si="0"/>
        <v>1272</v>
      </c>
      <c r="G49" s="79">
        <v>1909</v>
      </c>
      <c r="H49" s="79">
        <v>955</v>
      </c>
      <c r="I49" s="79">
        <v>954</v>
      </c>
      <c r="J49" s="79">
        <v>1273</v>
      </c>
      <c r="K49" s="79">
        <v>637</v>
      </c>
      <c r="L49" s="79">
        <v>636</v>
      </c>
      <c r="M49" s="79">
        <v>0</v>
      </c>
      <c r="N49" s="79">
        <v>0</v>
      </c>
      <c r="O49" s="79">
        <v>0</v>
      </c>
    </row>
    <row r="50" spans="1:15" ht="13.5" hidden="1" thickBot="1">
      <c r="A50" s="76">
        <v>4401</v>
      </c>
      <c r="B50" s="76" t="s">
        <v>1</v>
      </c>
      <c r="C50" s="76">
        <v>4500</v>
      </c>
      <c r="D50" s="76">
        <v>2445</v>
      </c>
      <c r="E50" s="77">
        <v>1223</v>
      </c>
      <c r="F50" s="77">
        <f t="shared" si="0"/>
        <v>1222</v>
      </c>
      <c r="G50" s="76">
        <v>1834</v>
      </c>
      <c r="H50" s="85">
        <v>917</v>
      </c>
      <c r="I50" s="85">
        <v>917</v>
      </c>
      <c r="J50" s="76">
        <v>1223</v>
      </c>
      <c r="K50" s="87">
        <v>612</v>
      </c>
      <c r="L50" s="87">
        <v>611</v>
      </c>
      <c r="M50" s="76">
        <v>0</v>
      </c>
      <c r="N50" s="88">
        <v>0</v>
      </c>
      <c r="O50" s="88">
        <v>0</v>
      </c>
    </row>
    <row r="51" spans="1:15" ht="13.5" hidden="1" thickBot="1">
      <c r="A51" s="76">
        <v>4501</v>
      </c>
      <c r="B51" s="76" t="s">
        <v>1</v>
      </c>
      <c r="C51" s="76">
        <v>4600</v>
      </c>
      <c r="D51" s="76">
        <v>2345</v>
      </c>
      <c r="E51" s="77">
        <v>1173</v>
      </c>
      <c r="F51" s="77">
        <f t="shared" si="0"/>
        <v>1172</v>
      </c>
      <c r="G51" s="76">
        <v>1759</v>
      </c>
      <c r="H51" s="85">
        <v>880</v>
      </c>
      <c r="I51" s="85">
        <v>879</v>
      </c>
      <c r="J51" s="76">
        <v>1173</v>
      </c>
      <c r="K51" s="87">
        <v>587</v>
      </c>
      <c r="L51" s="87">
        <v>586</v>
      </c>
      <c r="M51" s="76">
        <v>0</v>
      </c>
      <c r="N51" s="88">
        <v>0</v>
      </c>
      <c r="O51" s="88">
        <v>0</v>
      </c>
    </row>
    <row r="52" spans="1:15" ht="13.5" hidden="1" thickBot="1">
      <c r="A52" s="76">
        <v>4601</v>
      </c>
      <c r="B52" s="76" t="s">
        <v>1</v>
      </c>
      <c r="C52" s="76">
        <v>4700</v>
      </c>
      <c r="D52" s="76">
        <v>2245</v>
      </c>
      <c r="E52" s="77">
        <v>1123</v>
      </c>
      <c r="F52" s="77">
        <f t="shared" si="0"/>
        <v>1122</v>
      </c>
      <c r="G52" s="76">
        <v>1684</v>
      </c>
      <c r="H52" s="85">
        <v>842</v>
      </c>
      <c r="I52" s="85">
        <v>842</v>
      </c>
      <c r="J52" s="76">
        <v>1123</v>
      </c>
      <c r="K52" s="87">
        <v>562</v>
      </c>
      <c r="L52" s="87">
        <v>561</v>
      </c>
      <c r="M52" s="76">
        <v>0</v>
      </c>
      <c r="N52" s="88">
        <v>0</v>
      </c>
      <c r="O52" s="88">
        <v>0</v>
      </c>
    </row>
    <row r="53" spans="1:15" ht="13.5" hidden="1" thickBot="1">
      <c r="A53" s="76">
        <v>4701</v>
      </c>
      <c r="B53" s="76" t="s">
        <v>1</v>
      </c>
      <c r="C53" s="76">
        <v>4800</v>
      </c>
      <c r="D53" s="76">
        <v>2145</v>
      </c>
      <c r="E53" s="77">
        <v>1073</v>
      </c>
      <c r="F53" s="77">
        <f t="shared" si="0"/>
        <v>1072</v>
      </c>
      <c r="G53" s="76">
        <v>1609</v>
      </c>
      <c r="H53" s="85">
        <v>805</v>
      </c>
      <c r="I53" s="85">
        <v>804</v>
      </c>
      <c r="J53" s="76">
        <v>1073</v>
      </c>
      <c r="K53" s="87">
        <v>537</v>
      </c>
      <c r="L53" s="87">
        <v>536</v>
      </c>
      <c r="M53" s="76">
        <v>0</v>
      </c>
      <c r="N53" s="88">
        <v>0</v>
      </c>
      <c r="O53" s="88">
        <v>0</v>
      </c>
    </row>
    <row r="54" spans="1:15" ht="13.5" hidden="1" thickBot="1">
      <c r="A54" s="79">
        <v>4801</v>
      </c>
      <c r="B54" s="79" t="s">
        <v>1</v>
      </c>
      <c r="C54" s="79">
        <v>4900</v>
      </c>
      <c r="D54" s="79">
        <v>2045</v>
      </c>
      <c r="E54" s="79">
        <v>1023</v>
      </c>
      <c r="F54" s="79">
        <f t="shared" si="0"/>
        <v>1022</v>
      </c>
      <c r="G54" s="79">
        <v>1534</v>
      </c>
      <c r="H54" s="79">
        <v>767</v>
      </c>
      <c r="I54" s="79">
        <v>767</v>
      </c>
      <c r="J54" s="79">
        <v>1023</v>
      </c>
      <c r="K54" s="79">
        <v>512</v>
      </c>
      <c r="L54" s="79">
        <v>511</v>
      </c>
      <c r="M54" s="79">
        <v>0</v>
      </c>
      <c r="N54" s="79">
        <v>0</v>
      </c>
      <c r="O54" s="79">
        <v>0</v>
      </c>
    </row>
    <row r="55" spans="1:15" ht="13.5" hidden="1" thickBot="1">
      <c r="A55" s="76">
        <v>4901</v>
      </c>
      <c r="B55" s="76" t="s">
        <v>1</v>
      </c>
      <c r="C55" s="76">
        <v>5000</v>
      </c>
      <c r="D55" s="76">
        <v>1945</v>
      </c>
      <c r="E55" s="77">
        <v>973</v>
      </c>
      <c r="F55" s="77">
        <f t="shared" si="0"/>
        <v>972</v>
      </c>
      <c r="G55" s="76">
        <v>1459</v>
      </c>
      <c r="H55" s="85">
        <v>730</v>
      </c>
      <c r="I55" s="85">
        <v>729</v>
      </c>
      <c r="J55" s="76">
        <v>973</v>
      </c>
      <c r="K55" s="87">
        <v>487</v>
      </c>
      <c r="L55" s="87">
        <v>486</v>
      </c>
      <c r="M55" s="76">
        <v>0</v>
      </c>
      <c r="N55" s="88">
        <v>0</v>
      </c>
      <c r="O55" s="88">
        <v>0</v>
      </c>
    </row>
    <row r="56" spans="1:15" ht="13.5" hidden="1" thickBot="1">
      <c r="A56" s="76">
        <v>5001</v>
      </c>
      <c r="B56" s="76" t="s">
        <v>1</v>
      </c>
      <c r="C56" s="76">
        <v>5100</v>
      </c>
      <c r="D56" s="76">
        <v>1845</v>
      </c>
      <c r="E56" s="77">
        <v>923</v>
      </c>
      <c r="F56" s="77">
        <f t="shared" si="0"/>
        <v>922</v>
      </c>
      <c r="G56" s="76">
        <v>1384</v>
      </c>
      <c r="H56" s="85">
        <v>692</v>
      </c>
      <c r="I56" s="85">
        <v>692</v>
      </c>
      <c r="J56" s="76">
        <v>923</v>
      </c>
      <c r="K56" s="87">
        <v>462</v>
      </c>
      <c r="L56" s="87">
        <v>461</v>
      </c>
      <c r="M56" s="76">
        <v>0</v>
      </c>
      <c r="N56" s="88">
        <v>0</v>
      </c>
      <c r="O56" s="88">
        <v>0</v>
      </c>
    </row>
    <row r="57" spans="1:15" ht="13.5" hidden="1" thickBot="1">
      <c r="A57" s="76">
        <v>5101</v>
      </c>
      <c r="B57" s="76" t="s">
        <v>1</v>
      </c>
      <c r="C57" s="76">
        <v>5200</v>
      </c>
      <c r="D57" s="76">
        <v>1745</v>
      </c>
      <c r="E57" s="77">
        <v>873</v>
      </c>
      <c r="F57" s="77">
        <f t="shared" si="0"/>
        <v>872</v>
      </c>
      <c r="G57" s="76">
        <v>1309</v>
      </c>
      <c r="H57" s="85">
        <v>655</v>
      </c>
      <c r="I57" s="85">
        <v>654</v>
      </c>
      <c r="J57" s="76">
        <v>873</v>
      </c>
      <c r="K57" s="87">
        <v>437</v>
      </c>
      <c r="L57" s="87">
        <v>436</v>
      </c>
      <c r="M57" s="76">
        <v>0</v>
      </c>
      <c r="N57" s="88">
        <v>0</v>
      </c>
      <c r="O57" s="88">
        <v>0</v>
      </c>
    </row>
    <row r="58" spans="1:15" ht="13.5" hidden="1" thickBot="1">
      <c r="A58" s="76">
        <v>5201</v>
      </c>
      <c r="B58" s="76" t="s">
        <v>1</v>
      </c>
      <c r="C58" s="76">
        <v>5300</v>
      </c>
      <c r="D58" s="76">
        <v>1645</v>
      </c>
      <c r="E58" s="77">
        <v>823</v>
      </c>
      <c r="F58" s="77">
        <f t="shared" si="0"/>
        <v>822</v>
      </c>
      <c r="G58" s="76">
        <v>1234</v>
      </c>
      <c r="H58" s="85">
        <v>617</v>
      </c>
      <c r="I58" s="85">
        <v>617</v>
      </c>
      <c r="J58" s="76">
        <v>823</v>
      </c>
      <c r="K58" s="87">
        <v>412</v>
      </c>
      <c r="L58" s="87">
        <v>411</v>
      </c>
      <c r="M58" s="76">
        <v>0</v>
      </c>
      <c r="N58" s="88">
        <v>0</v>
      </c>
      <c r="O58" s="88">
        <v>0</v>
      </c>
    </row>
    <row r="59" spans="1:15" ht="13.5" hidden="1" thickBot="1">
      <c r="A59" s="80">
        <v>5301</v>
      </c>
      <c r="B59" s="80" t="s">
        <v>1</v>
      </c>
      <c r="C59" s="80">
        <v>5400</v>
      </c>
      <c r="D59" s="80">
        <v>1545</v>
      </c>
      <c r="E59" s="80">
        <v>773</v>
      </c>
      <c r="F59" s="80">
        <f t="shared" si="0"/>
        <v>772</v>
      </c>
      <c r="G59" s="80">
        <v>1159</v>
      </c>
      <c r="H59" s="80">
        <v>580</v>
      </c>
      <c r="I59" s="80">
        <v>579</v>
      </c>
      <c r="J59" s="80">
        <v>773</v>
      </c>
      <c r="K59" s="80">
        <v>387</v>
      </c>
      <c r="L59" s="80">
        <v>386</v>
      </c>
      <c r="M59" s="80">
        <v>0</v>
      </c>
      <c r="N59" s="80">
        <v>0</v>
      </c>
      <c r="O59" s="80">
        <v>0</v>
      </c>
    </row>
    <row r="60" spans="1:15" ht="13.5" hidden="1" thickBot="1">
      <c r="A60" s="76">
        <v>5401</v>
      </c>
      <c r="B60" s="76" t="s">
        <v>1</v>
      </c>
      <c r="C60" s="76">
        <v>5500</v>
      </c>
      <c r="D60" s="76">
        <v>1445</v>
      </c>
      <c r="E60" s="77">
        <v>723</v>
      </c>
      <c r="F60" s="77">
        <f t="shared" si="0"/>
        <v>722</v>
      </c>
      <c r="G60" s="76">
        <v>1084</v>
      </c>
      <c r="H60" s="85">
        <v>542</v>
      </c>
      <c r="I60" s="85">
        <v>542</v>
      </c>
      <c r="J60" s="76">
        <v>723</v>
      </c>
      <c r="K60" s="87">
        <v>362</v>
      </c>
      <c r="L60" s="87">
        <v>361</v>
      </c>
      <c r="M60" s="76">
        <v>0</v>
      </c>
      <c r="N60" s="88">
        <v>0</v>
      </c>
      <c r="O60" s="88">
        <v>0</v>
      </c>
    </row>
    <row r="61" spans="1:15" ht="13.5" hidden="1" thickBot="1">
      <c r="A61" s="76">
        <v>5501</v>
      </c>
      <c r="B61" s="76" t="s">
        <v>1</v>
      </c>
      <c r="C61" s="76">
        <v>5600</v>
      </c>
      <c r="D61" s="76">
        <v>1345</v>
      </c>
      <c r="E61" s="77">
        <v>673</v>
      </c>
      <c r="F61" s="77">
        <f t="shared" si="0"/>
        <v>672</v>
      </c>
      <c r="G61" s="76">
        <v>1009</v>
      </c>
      <c r="H61" s="85">
        <v>505</v>
      </c>
      <c r="I61" s="85">
        <v>504</v>
      </c>
      <c r="J61" s="76">
        <v>0</v>
      </c>
      <c r="K61" s="87">
        <v>0</v>
      </c>
      <c r="L61" s="87">
        <v>0</v>
      </c>
      <c r="M61" s="76">
        <v>0</v>
      </c>
      <c r="N61" s="88">
        <v>0</v>
      </c>
      <c r="O61" s="88">
        <v>0</v>
      </c>
    </row>
    <row r="62" spans="1:15" ht="13.5" hidden="1" thickBot="1">
      <c r="A62" s="76">
        <v>5601</v>
      </c>
      <c r="B62" s="76" t="s">
        <v>1</v>
      </c>
      <c r="C62" s="76">
        <v>5700</v>
      </c>
      <c r="D62" s="76">
        <v>1245</v>
      </c>
      <c r="E62" s="77">
        <v>623</v>
      </c>
      <c r="F62" s="77">
        <f t="shared" si="0"/>
        <v>622</v>
      </c>
      <c r="G62" s="76">
        <v>934</v>
      </c>
      <c r="H62" s="85">
        <v>467</v>
      </c>
      <c r="I62" s="85">
        <v>467</v>
      </c>
      <c r="J62" s="76">
        <v>0</v>
      </c>
      <c r="K62" s="87">
        <v>0</v>
      </c>
      <c r="L62" s="87">
        <v>0</v>
      </c>
      <c r="M62" s="76">
        <v>0</v>
      </c>
      <c r="N62" s="88">
        <v>0</v>
      </c>
      <c r="O62" s="88">
        <v>0</v>
      </c>
    </row>
    <row r="63" spans="1:15" ht="13.5" hidden="1" thickBot="1">
      <c r="A63" s="76">
        <v>5701</v>
      </c>
      <c r="B63" s="76" t="s">
        <v>1</v>
      </c>
      <c r="C63" s="76">
        <v>5800</v>
      </c>
      <c r="D63" s="76">
        <v>1145</v>
      </c>
      <c r="E63" s="77">
        <v>573</v>
      </c>
      <c r="F63" s="77">
        <f t="shared" si="0"/>
        <v>572</v>
      </c>
      <c r="G63" s="76">
        <v>859</v>
      </c>
      <c r="H63" s="85">
        <v>430</v>
      </c>
      <c r="I63" s="85">
        <v>429</v>
      </c>
      <c r="J63" s="76">
        <v>0</v>
      </c>
      <c r="K63" s="87">
        <v>0</v>
      </c>
      <c r="L63" s="87">
        <v>0</v>
      </c>
      <c r="M63" s="76">
        <v>0</v>
      </c>
      <c r="N63" s="88">
        <v>0</v>
      </c>
      <c r="O63" s="88">
        <v>0</v>
      </c>
    </row>
    <row r="64" spans="1:15" ht="13.5" hidden="1" thickBot="1">
      <c r="A64" s="80">
        <v>5801</v>
      </c>
      <c r="B64" s="80" t="s">
        <v>1</v>
      </c>
      <c r="C64" s="80">
        <v>5900</v>
      </c>
      <c r="D64" s="80">
        <v>1045</v>
      </c>
      <c r="E64" s="80">
        <v>523</v>
      </c>
      <c r="F64" s="80">
        <f t="shared" si="0"/>
        <v>522</v>
      </c>
      <c r="G64" s="80">
        <v>784</v>
      </c>
      <c r="H64" s="80">
        <v>392</v>
      </c>
      <c r="I64" s="80">
        <v>392</v>
      </c>
      <c r="J64" s="80">
        <v>0</v>
      </c>
      <c r="K64" s="80">
        <v>0</v>
      </c>
      <c r="L64" s="80">
        <v>0</v>
      </c>
      <c r="M64" s="80">
        <v>0</v>
      </c>
      <c r="N64" s="80">
        <v>0</v>
      </c>
      <c r="O64" s="80">
        <v>0</v>
      </c>
    </row>
    <row r="65" spans="1:15" ht="13.5" hidden="1" thickBot="1">
      <c r="A65" s="81">
        <v>5901</v>
      </c>
      <c r="B65" s="81" t="s">
        <v>1</v>
      </c>
      <c r="C65" s="81">
        <v>6000</v>
      </c>
      <c r="D65" s="81">
        <v>945</v>
      </c>
      <c r="E65" s="77">
        <v>473</v>
      </c>
      <c r="F65" s="77">
        <f t="shared" si="0"/>
        <v>472</v>
      </c>
      <c r="G65" s="81">
        <v>709</v>
      </c>
      <c r="H65" s="85">
        <v>355</v>
      </c>
      <c r="I65" s="85">
        <v>354</v>
      </c>
      <c r="J65" s="76">
        <v>0</v>
      </c>
      <c r="K65" s="87">
        <v>0</v>
      </c>
      <c r="L65" s="87">
        <v>0</v>
      </c>
      <c r="M65" s="76">
        <v>0</v>
      </c>
      <c r="N65" s="88">
        <v>0</v>
      </c>
      <c r="O65" s="88">
        <v>0</v>
      </c>
    </row>
    <row r="66" spans="1:15" ht="13.5" hidden="1" thickBot="1">
      <c r="A66" s="82">
        <v>6001</v>
      </c>
      <c r="B66" s="81" t="s">
        <v>1</v>
      </c>
      <c r="C66" s="82">
        <v>6100</v>
      </c>
      <c r="D66" s="82">
        <v>845</v>
      </c>
      <c r="E66" s="77">
        <v>423</v>
      </c>
      <c r="F66" s="77">
        <f t="shared" si="0"/>
        <v>422</v>
      </c>
      <c r="G66" s="82">
        <v>0</v>
      </c>
      <c r="H66" s="85">
        <v>0</v>
      </c>
      <c r="I66" s="85">
        <v>0</v>
      </c>
      <c r="J66" s="82">
        <v>0</v>
      </c>
      <c r="K66" s="87">
        <v>0</v>
      </c>
      <c r="L66" s="87">
        <v>0</v>
      </c>
      <c r="M66" s="82">
        <v>0</v>
      </c>
      <c r="N66" s="88">
        <v>0</v>
      </c>
      <c r="O66" s="88">
        <v>0</v>
      </c>
    </row>
    <row r="67" spans="1:15" ht="13.5" hidden="1" thickBot="1">
      <c r="A67" s="82">
        <v>6101</v>
      </c>
      <c r="B67" s="81" t="s">
        <v>1</v>
      </c>
      <c r="C67" s="82">
        <v>6200</v>
      </c>
      <c r="D67" s="82">
        <v>745</v>
      </c>
      <c r="E67" s="77">
        <v>373</v>
      </c>
      <c r="F67" s="77">
        <f t="shared" si="0"/>
        <v>372</v>
      </c>
      <c r="G67" s="82">
        <v>0</v>
      </c>
      <c r="H67" s="85">
        <v>0</v>
      </c>
      <c r="I67" s="85">
        <v>0</v>
      </c>
      <c r="J67" s="82">
        <v>0</v>
      </c>
      <c r="K67" s="87">
        <v>0</v>
      </c>
      <c r="L67" s="87">
        <v>0</v>
      </c>
      <c r="M67" s="82">
        <v>0</v>
      </c>
      <c r="N67" s="88">
        <v>0</v>
      </c>
      <c r="O67" s="88">
        <v>0</v>
      </c>
    </row>
    <row r="68" spans="1:15" ht="13.5" hidden="1" thickBot="1">
      <c r="A68" s="83">
        <v>6201</v>
      </c>
      <c r="B68" s="81" t="s">
        <v>1</v>
      </c>
      <c r="C68" s="83">
        <v>6206</v>
      </c>
      <c r="D68" s="83">
        <v>692</v>
      </c>
      <c r="E68" s="77">
        <v>346</v>
      </c>
      <c r="F68" s="77">
        <f t="shared" si="0"/>
        <v>346</v>
      </c>
      <c r="G68" s="83">
        <v>0</v>
      </c>
      <c r="H68" s="85">
        <v>0</v>
      </c>
      <c r="I68" s="85">
        <v>0</v>
      </c>
      <c r="J68" s="82">
        <v>0</v>
      </c>
      <c r="K68" s="87">
        <v>0</v>
      </c>
      <c r="L68" s="87">
        <v>0</v>
      </c>
      <c r="M68" s="82">
        <v>0</v>
      </c>
      <c r="N68" s="88">
        <v>0</v>
      </c>
      <c r="O68" s="88">
        <v>0</v>
      </c>
    </row>
    <row r="69" spans="1:15" ht="13.5" hidden="1" thickBot="1">
      <c r="A69" s="84">
        <v>6207</v>
      </c>
      <c r="B69" s="80" t="s">
        <v>1</v>
      </c>
      <c r="C69" s="84">
        <v>999999</v>
      </c>
      <c r="D69" s="84">
        <v>0</v>
      </c>
      <c r="E69" s="84">
        <v>0</v>
      </c>
      <c r="F69" s="84">
        <f t="shared" ref="F69" si="2">D69-E69</f>
        <v>0</v>
      </c>
      <c r="G69" s="86">
        <v>0</v>
      </c>
      <c r="H69" s="86">
        <v>0</v>
      </c>
      <c r="I69" s="86">
        <v>0</v>
      </c>
      <c r="J69" s="84">
        <v>0</v>
      </c>
      <c r="K69" s="84">
        <v>0</v>
      </c>
      <c r="L69" s="84">
        <v>0</v>
      </c>
      <c r="M69" s="84">
        <v>0</v>
      </c>
      <c r="N69" s="84">
        <v>0</v>
      </c>
      <c r="O69" s="84">
        <v>0</v>
      </c>
    </row>
    <row r="70" spans="1:15" hidden="1"/>
    <row r="71" spans="1:15" hidden="1"/>
  </sheetData>
  <sheetProtection algorithmName="SHA-512" hashValue="khN2Udin8vjfNDukx64lQu1mlFsg7TyQ/ZSjt9yaDIs/+h7m6V9MSei3BMVt33MWtMgrQuMV78z5SvRuDohI5A==" saltValue="lg25NzzoUPEgfw+JGhtnBA==" spinCount="100000" sheet="1" objects="1" scenarios="1"/>
  <mergeCells count="4">
    <mergeCell ref="E3:F3"/>
    <mergeCell ref="H3:I3"/>
    <mergeCell ref="K3:L3"/>
    <mergeCell ref="N3:O3"/>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SUMMER PELL CAL</vt:lpstr>
      <vt:lpstr>pell chart</vt:lpstr>
    </vt:vector>
  </TitlesOfParts>
  <Company>USED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Carter</dc:creator>
  <cp:lastModifiedBy>Oscar Flores</cp:lastModifiedBy>
  <cp:lastPrinted>2018-03-30T17:49:54Z</cp:lastPrinted>
  <dcterms:created xsi:type="dcterms:W3CDTF">2000-11-03T20:41:16Z</dcterms:created>
  <dcterms:modified xsi:type="dcterms:W3CDTF">2023-02-24T21:57:43Z</dcterms:modified>
</cp:coreProperties>
</file>