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omments180.xml" ContentType="application/vnd.openxmlformats-officedocument.spreadsheetml.comments+xml"/>
  <Override PartName="/xl/comments181.xml" ContentType="application/vnd.openxmlformats-officedocument.spreadsheetml.comments+xml"/>
  <Override PartName="/xl/comments182.xml" ContentType="application/vnd.openxmlformats-officedocument.spreadsheetml.comments+xml"/>
  <Override PartName="/xl/comments183.xml" ContentType="application/vnd.openxmlformats-officedocument.spreadsheetml.comments+xml"/>
  <Override PartName="/xl/comments184.xml" ContentType="application/vnd.openxmlformats-officedocument.spreadsheetml.comments+xml"/>
  <Override PartName="/xl/comments185.xml" ContentType="application/vnd.openxmlformats-officedocument.spreadsheetml.comments+xml"/>
  <Override PartName="/xl/comments186.xml" ContentType="application/vnd.openxmlformats-officedocument.spreadsheetml.comments+xml"/>
  <Override PartName="/xl/comments187.xml" ContentType="application/vnd.openxmlformats-officedocument.spreadsheetml.comments+xml"/>
  <Override PartName="/xl/comments188.xml" ContentType="application/vnd.openxmlformats-officedocument.spreadsheetml.comments+xml"/>
  <Override PartName="/xl/comments18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F:\Accounting\Financial Statements\Operating Statements\FY 2021-2022\11 May\"/>
    </mc:Choice>
  </mc:AlternateContent>
  <xr:revisionPtr revIDLastSave="0" documentId="13_ncr:1_{2C4BDAC1-11E9-436C-AD4B-143DBFE0870F}" xr6:coauthVersionLast="47" xr6:coauthVersionMax="47" xr10:uidLastSave="{00000000-0000-0000-0000-000000000000}"/>
  <bookViews>
    <workbookView xWindow="-120" yWindow="-120" windowWidth="29040" windowHeight="17640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May 2022" sheetId="248" r:id="rId161"/>
    <sheet name="April 2022" sheetId="247" state="hidden" r:id="rId162"/>
    <sheet name="March 2022" sheetId="246" state="hidden" r:id="rId163"/>
    <sheet name="February 2022" sheetId="245" state="hidden" r:id="rId164"/>
    <sheet name="January 2022" sheetId="244" state="hidden" r:id="rId165"/>
    <sheet name="Jan 2021" sheetId="231" state="hidden" r:id="rId166"/>
    <sheet name="December 2021" sheetId="243" state="hidden" r:id="rId167"/>
    <sheet name="November 2021" sheetId="242" state="hidden" r:id="rId168"/>
    <sheet name="October 2021" sheetId="241" state="hidden" r:id="rId169"/>
    <sheet name="September 2021" sheetId="240" state="hidden" r:id="rId170"/>
    <sheet name="August 2021" sheetId="239" state="hidden" r:id="rId171"/>
    <sheet name="July 2021" sheetId="237" state="hidden" r:id="rId172"/>
    <sheet name="June 2021 Pre-Audit" sheetId="236" state="hidden" r:id="rId173"/>
    <sheet name="May 2021" sheetId="235" state="hidden" r:id="rId174"/>
    <sheet name="Apr 2021" sheetId="234" state="hidden" r:id="rId175"/>
    <sheet name="Mar 2021" sheetId="233" state="hidden" r:id="rId176"/>
    <sheet name="Feb 2021" sheetId="232" state="hidden" r:id="rId177"/>
    <sheet name="Mar 2020" sheetId="220" state="hidden" r:id="rId178"/>
    <sheet name="Dec 2020" sheetId="230" state="hidden" r:id="rId179"/>
    <sheet name="Nov 2020" sheetId="229" state="hidden" r:id="rId180"/>
    <sheet name="Oct 2020" sheetId="228" state="hidden" r:id="rId181"/>
    <sheet name="Sep 2020" sheetId="227" state="hidden" r:id="rId182"/>
    <sheet name="Aug 2020" sheetId="226" state="hidden" r:id="rId183"/>
    <sheet name="July 2020" sheetId="225" state="hidden" r:id="rId184"/>
    <sheet name="June 2020 Post-Audit" sheetId="224" state="hidden" r:id="rId185"/>
    <sheet name="May 2020" sheetId="223" state="hidden" r:id="rId186"/>
    <sheet name="Apr 2020" sheetId="222" state="hidden" r:id="rId187"/>
    <sheet name="Feb 2020 (2)" sheetId="221" state="hidden" r:id="rId188"/>
    <sheet name="Feb 2020" sheetId="217" state="hidden" r:id="rId189"/>
    <sheet name="Mar 2019" sheetId="205" state="hidden" r:id="rId190"/>
    <sheet name="April 2019" sheetId="206" state="hidden" r:id="rId191"/>
    <sheet name="May 2019" sheetId="207" state="hidden" r:id="rId192"/>
    <sheet name="June 2019" sheetId="208" state="hidden" r:id="rId193"/>
    <sheet name="June 2018 Post-audit" sheetId="196" state="hidden" r:id="rId194"/>
    <sheet name="June 2019 PostAudit" sheetId="209" state="hidden" r:id="rId195"/>
    <sheet name="July 2019 " sheetId="210" state="hidden" r:id="rId196"/>
    <sheet name="Aug.2019" sheetId="211" state="hidden" r:id="rId197"/>
    <sheet name="Sept 2019" sheetId="212" state="hidden" r:id="rId198"/>
    <sheet name="Oct 2019" sheetId="213" state="hidden" r:id="rId199"/>
    <sheet name="Jan 2020" sheetId="216" state="hidden" r:id="rId200"/>
    <sheet name="Feb 2019" sheetId="204" state="hidden" r:id="rId201"/>
    <sheet name="Dec 2019" sheetId="215" state="hidden" r:id="rId202"/>
    <sheet name="Nov 2019" sheetId="214" state="hidden" r:id="rId203"/>
    <sheet name="Jan 2019" sheetId="203" state="hidden" r:id="rId204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86">'Apr 2020'!$B$1:$U$42</definedName>
    <definedName name="_xlnm.Print_Area" localSheetId="174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90">'April 2019'!$B$1:$X$40</definedName>
    <definedName name="_xlnm.Print_Area" localSheetId="161">'April 2022'!$B$1:$U$41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82">'Aug 2020'!$B$1:$U$43</definedName>
    <definedName name="_xlnm.Print_Area" localSheetId="196">Aug.2019!$B$1:$Z$44</definedName>
    <definedName name="_xlnm.Print_Area" localSheetId="116">'August 2015'!$B$1:$X$40</definedName>
    <definedName name="_xlnm.Print_Area" localSheetId="170">'August 2021'!$B$1:$U$41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201">'Dec 2019'!$B$1:$Z$44</definedName>
    <definedName name="_xlnm.Print_Area" localSheetId="178">'Dec 2020'!$B$1:$U$43</definedName>
    <definedName name="_xlnm.Print_Area" localSheetId="166">'December 2021'!$B$1:$U$41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200">'Feb 2019'!$B$1:$X$40</definedName>
    <definedName name="_xlnm.Print_Area" localSheetId="188">'Feb 2020'!$B$1:$U$42</definedName>
    <definedName name="_xlnm.Print_Area" localSheetId="187">'Feb 2020 (2)'!$B$1:$U$42</definedName>
    <definedName name="_xlnm.Print_Area" localSheetId="176">'Feb 2021'!$B$1:$U$41</definedName>
    <definedName name="_xlnm.Print_Area" localSheetId="109">'Feb15'!$B$1:$X$40</definedName>
    <definedName name="_xlnm.Print_Area" localSheetId="163">'February 2022'!$B$1:$U$41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203">'Jan 2019'!$B$1:$X$40</definedName>
    <definedName name="_xlnm.Print_Area" localSheetId="199">'Jan 2020'!$B$1:$U$42</definedName>
    <definedName name="_xlnm.Print_Area" localSheetId="165">'Jan 2021'!$B$1:$U$41</definedName>
    <definedName name="_xlnm.Print_Area" localSheetId="164">'January 2022'!$B$1:$U$41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95">'July 2019 '!$B$1:$X$43</definedName>
    <definedName name="_xlnm.Print_Area" localSheetId="183">'July 2020'!$B$1:$U$43</definedName>
    <definedName name="_xlnm.Print_Area" localSheetId="171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93">'June 2018 Post-audit'!$B$1:$X$40</definedName>
    <definedName name="_xlnm.Print_Area" localSheetId="152">'June 2018 Preaudit'!$B$1:$X$40</definedName>
    <definedName name="_xlnm.Print_Area" localSheetId="192">'June 2019'!$B$1:$X$38</definedName>
    <definedName name="_xlnm.Print_Area" localSheetId="194">'June 2019 PostAudit'!$B$1:$X$38</definedName>
    <definedName name="_xlnm.Print_Area" localSheetId="184">'June 2020 Post-Audit'!$B$1:$U$43</definedName>
    <definedName name="_xlnm.Print_Area" localSheetId="159">'June 2021 Final'!$B$1:$U$41</definedName>
    <definedName name="_xlnm.Print_Area" localSheetId="172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89">'Mar 2019'!$B$1:$X$40</definedName>
    <definedName name="_xlnm.Print_Area" localSheetId="177">'Mar 2020'!$B$1:$U$42</definedName>
    <definedName name="_xlnm.Print_Area" localSheetId="175">'Mar 2021'!$B$1:$U$41</definedName>
    <definedName name="_xlnm.Print_Area" localSheetId="162">'March 2022'!$B$1:$U$41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91">'May 2019'!$B$1:$X$40</definedName>
    <definedName name="_xlnm.Print_Area" localSheetId="185">'May 2020'!$B$1:$U$42</definedName>
    <definedName name="_xlnm.Print_Area" localSheetId="173">'May 2021'!$B$1:$U$41</definedName>
    <definedName name="_xlnm.Print_Area" localSheetId="160">'May 2022'!$B$1:$U$41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202">'Nov 2019'!$B$1:$Z$44</definedName>
    <definedName name="_xlnm.Print_Area" localSheetId="179">'Nov 2020'!$B$1:$U$43</definedName>
    <definedName name="_xlnm.Print_Area" localSheetId="167">'November 2021'!$B$1:$U$41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98">'Oct 2019'!$B$1:$Z$44</definedName>
    <definedName name="_xlnm.Print_Area" localSheetId="180">'Oct 2020'!$B$1:$U$43</definedName>
    <definedName name="_xlnm.Print_Area" localSheetId="168">'October 2021'!$B$1:$U$41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81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97">'Sept 2019'!$B$1:$Z$44</definedName>
    <definedName name="_xlnm.Print_Area" localSheetId="169">'September 2021'!$B$1:$U$41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48" l="1"/>
  <c r="E32" i="248" l="1"/>
  <c r="E23" i="248"/>
  <c r="E9" i="248"/>
  <c r="E11" i="248" s="1"/>
  <c r="E34" i="248" s="1"/>
  <c r="I32" i="248"/>
  <c r="I23" i="248"/>
  <c r="I9" i="248"/>
  <c r="I11" i="248" s="1"/>
  <c r="O73" i="248"/>
  <c r="K73" i="248"/>
  <c r="S58" i="248"/>
  <c r="V56" i="248"/>
  <c r="Q54" i="248"/>
  <c r="M54" i="248"/>
  <c r="Q53" i="248"/>
  <c r="M53" i="248"/>
  <c r="O51" i="248"/>
  <c r="K51" i="248"/>
  <c r="O48" i="248"/>
  <c r="K48" i="248"/>
  <c r="U32" i="248"/>
  <c r="U34" i="248" s="1"/>
  <c r="S32" i="248"/>
  <c r="Q32" i="248"/>
  <c r="Q34" i="248" s="1"/>
  <c r="O32" i="248"/>
  <c r="O34" i="248" s="1"/>
  <c r="M32" i="248"/>
  <c r="M34" i="248" s="1"/>
  <c r="K32" i="248"/>
  <c r="G32" i="248"/>
  <c r="U23" i="248"/>
  <c r="S23" i="248"/>
  <c r="Q23" i="248"/>
  <c r="O23" i="248"/>
  <c r="M23" i="248"/>
  <c r="K23" i="248"/>
  <c r="G23" i="248"/>
  <c r="U11" i="248"/>
  <c r="S11" i="248"/>
  <c r="Q11" i="248"/>
  <c r="O11" i="248"/>
  <c r="M11" i="248"/>
  <c r="K11" i="248"/>
  <c r="D10" i="248"/>
  <c r="G11" i="248"/>
  <c r="G9" i="247"/>
  <c r="M56" i="248" l="1"/>
  <c r="M59" i="248" s="1"/>
  <c r="O56" i="248"/>
  <c r="O59" i="248" s="1"/>
  <c r="I34" i="248"/>
  <c r="S34" i="248"/>
  <c r="K34" i="248"/>
  <c r="Q56" i="248"/>
  <c r="Q59" i="248" s="1"/>
  <c r="K56" i="248"/>
  <c r="K59" i="248" s="1"/>
  <c r="G34" i="248"/>
  <c r="I32" i="247"/>
  <c r="I23" i="247"/>
  <c r="I9" i="247"/>
  <c r="I11" i="247" s="1"/>
  <c r="E32" i="247"/>
  <c r="E23" i="247"/>
  <c r="E9" i="247"/>
  <c r="E11" i="247" s="1"/>
  <c r="O73" i="247"/>
  <c r="K73" i="247"/>
  <c r="S58" i="247"/>
  <c r="V56" i="247"/>
  <c r="Q54" i="247"/>
  <c r="M54" i="247"/>
  <c r="Q53" i="247"/>
  <c r="M53" i="247"/>
  <c r="O51" i="247"/>
  <c r="K51" i="247"/>
  <c r="O48" i="247"/>
  <c r="K48" i="247"/>
  <c r="U32" i="247"/>
  <c r="S32" i="247"/>
  <c r="Q32" i="247"/>
  <c r="Q34" i="247" s="1"/>
  <c r="O32" i="247"/>
  <c r="M32" i="247"/>
  <c r="K32" i="247"/>
  <c r="G32" i="247"/>
  <c r="U23" i="247"/>
  <c r="S23" i="247"/>
  <c r="Q23" i="247"/>
  <c r="O23" i="247"/>
  <c r="M23" i="247"/>
  <c r="K23" i="247"/>
  <c r="G23" i="247"/>
  <c r="U11" i="247"/>
  <c r="S11" i="247"/>
  <c r="Q11" i="247"/>
  <c r="O11" i="247"/>
  <c r="M11" i="247"/>
  <c r="K11" i="247"/>
  <c r="G11" i="247"/>
  <c r="D10" i="247"/>
  <c r="G9" i="246"/>
  <c r="Q56" i="247" l="1"/>
  <c r="Q59" i="247" s="1"/>
  <c r="M56" i="247"/>
  <c r="M59" i="247" s="1"/>
  <c r="K56" i="247"/>
  <c r="K59" i="247" s="1"/>
  <c r="O56" i="247"/>
  <c r="O59" i="247" s="1"/>
  <c r="M34" i="247"/>
  <c r="O34" i="247"/>
  <c r="U34" i="247"/>
  <c r="G34" i="247"/>
  <c r="S34" i="247"/>
  <c r="K34" i="247"/>
  <c r="I34" i="247"/>
  <c r="E34" i="247"/>
  <c r="G11" i="246"/>
  <c r="I32" i="246"/>
  <c r="I23" i="246"/>
  <c r="I9" i="246"/>
  <c r="I11" i="246" s="1"/>
  <c r="E32" i="246"/>
  <c r="E23" i="246"/>
  <c r="E9" i="246"/>
  <c r="E11" i="246" s="1"/>
  <c r="O73" i="246"/>
  <c r="K73" i="246"/>
  <c r="S58" i="246"/>
  <c r="V56" i="246"/>
  <c r="Q54" i="246"/>
  <c r="M54" i="246"/>
  <c r="Q53" i="246"/>
  <c r="M53" i="246"/>
  <c r="O51" i="246"/>
  <c r="O56" i="246" s="1"/>
  <c r="O59" i="246" s="1"/>
  <c r="K51" i="246"/>
  <c r="O48" i="246"/>
  <c r="K48" i="246"/>
  <c r="U32" i="246"/>
  <c r="U34" i="246" s="1"/>
  <c r="S32" i="246"/>
  <c r="Q32" i="246"/>
  <c r="Q34" i="246" s="1"/>
  <c r="O32" i="246"/>
  <c r="O34" i="246" s="1"/>
  <c r="M32" i="246"/>
  <c r="M34" i="246" s="1"/>
  <c r="K32" i="246"/>
  <c r="G32" i="246"/>
  <c r="U23" i="246"/>
  <c r="S23" i="246"/>
  <c r="Q23" i="246"/>
  <c r="O23" i="246"/>
  <c r="M23" i="246"/>
  <c r="K23" i="246"/>
  <c r="G23" i="246"/>
  <c r="U11" i="246"/>
  <c r="S11" i="246"/>
  <c r="Q11" i="246"/>
  <c r="O11" i="246"/>
  <c r="M11" i="246"/>
  <c r="K11" i="246"/>
  <c r="K34" i="246" s="1"/>
  <c r="D10" i="246"/>
  <c r="G9" i="245"/>
  <c r="I9" i="245"/>
  <c r="I11" i="245" s="1"/>
  <c r="E9" i="245"/>
  <c r="E11" i="245" s="1"/>
  <c r="O73" i="245"/>
  <c r="K73" i="245"/>
  <c r="S58" i="245"/>
  <c r="V56" i="245"/>
  <c r="Q54" i="245"/>
  <c r="M54" i="245"/>
  <c r="Q53" i="245"/>
  <c r="M53" i="245"/>
  <c r="M56" i="245" s="1"/>
  <c r="M59" i="245" s="1"/>
  <c r="O51" i="245"/>
  <c r="K51" i="245"/>
  <c r="O48" i="245"/>
  <c r="K48" i="245"/>
  <c r="U32" i="245"/>
  <c r="S32" i="245"/>
  <c r="Q32" i="245"/>
  <c r="O32" i="245"/>
  <c r="M32" i="245"/>
  <c r="K32" i="245"/>
  <c r="I32" i="245"/>
  <c r="G32" i="245"/>
  <c r="E32" i="245"/>
  <c r="U23" i="245"/>
  <c r="S23" i="245"/>
  <c r="Q23" i="245"/>
  <c r="O23" i="245"/>
  <c r="M23" i="245"/>
  <c r="K23" i="245"/>
  <c r="I23" i="245"/>
  <c r="G23" i="245"/>
  <c r="E23" i="245"/>
  <c r="U11" i="245"/>
  <c r="S11" i="245"/>
  <c r="Q11" i="245"/>
  <c r="O11" i="245"/>
  <c r="M11" i="245"/>
  <c r="K11" i="245"/>
  <c r="G11" i="245"/>
  <c r="D10" i="245"/>
  <c r="Q56" i="246" l="1"/>
  <c r="Q59" i="246" s="1"/>
  <c r="M56" i="246"/>
  <c r="M59" i="246" s="1"/>
  <c r="I34" i="246"/>
  <c r="G34" i="246"/>
  <c r="K56" i="246"/>
  <c r="K59" i="246" s="1"/>
  <c r="S34" i="246"/>
  <c r="E34" i="246"/>
  <c r="Q56" i="245"/>
  <c r="Q59" i="245" s="1"/>
  <c r="O56" i="245"/>
  <c r="O59" i="245" s="1"/>
  <c r="K56" i="245"/>
  <c r="K59" i="245" s="1"/>
  <c r="O34" i="245"/>
  <c r="S34" i="245"/>
  <c r="K34" i="245"/>
  <c r="U34" i="245"/>
  <c r="M34" i="245"/>
  <c r="Q34" i="245"/>
  <c r="I34" i="245"/>
  <c r="G34" i="245"/>
  <c r="E34" i="245"/>
  <c r="G9" i="244"/>
  <c r="E9" i="244" l="1"/>
  <c r="G23" i="244"/>
  <c r="O73" i="244"/>
  <c r="K73" i="244"/>
  <c r="S58" i="244"/>
  <c r="V56" i="244"/>
  <c r="Q54" i="244"/>
  <c r="M54" i="244"/>
  <c r="Q53" i="244"/>
  <c r="M53" i="244"/>
  <c r="O51" i="244"/>
  <c r="K51" i="244"/>
  <c r="O48" i="244"/>
  <c r="K48" i="244"/>
  <c r="U32" i="244"/>
  <c r="S32" i="244"/>
  <c r="Q32" i="244"/>
  <c r="O32" i="244"/>
  <c r="M32" i="244"/>
  <c r="K32" i="244"/>
  <c r="I32" i="244"/>
  <c r="G32" i="244"/>
  <c r="E32" i="244"/>
  <c r="U23" i="244"/>
  <c r="S23" i="244"/>
  <c r="Q23" i="244"/>
  <c r="O23" i="244"/>
  <c r="M23" i="244"/>
  <c r="K23" i="244"/>
  <c r="I23" i="244"/>
  <c r="E23" i="244"/>
  <c r="U11" i="244"/>
  <c r="S11" i="244"/>
  <c r="Q11" i="244"/>
  <c r="O11" i="244"/>
  <c r="M11" i="244"/>
  <c r="K11" i="244"/>
  <c r="I11" i="244"/>
  <c r="G11" i="244"/>
  <c r="E11" i="244"/>
  <c r="D10" i="244"/>
  <c r="G9" i="243"/>
  <c r="M56" i="244" l="1"/>
  <c r="M59" i="244" s="1"/>
  <c r="Q56" i="244"/>
  <c r="Q59" i="244" s="1"/>
  <c r="K34" i="244"/>
  <c r="M34" i="244"/>
  <c r="Q34" i="244"/>
  <c r="U34" i="244"/>
  <c r="O34" i="244"/>
  <c r="S34" i="244"/>
  <c r="O56" i="244"/>
  <c r="O59" i="244" s="1"/>
  <c r="K56" i="244"/>
  <c r="K59" i="244" s="1"/>
  <c r="I34" i="244"/>
  <c r="E34" i="244"/>
  <c r="G34" i="244"/>
  <c r="I23" i="243"/>
  <c r="I9" i="243"/>
  <c r="I11" i="243" s="1"/>
  <c r="E9" i="243"/>
  <c r="E11" i="243" s="1"/>
  <c r="O73" i="243"/>
  <c r="K73" i="243"/>
  <c r="S58" i="243"/>
  <c r="V56" i="243"/>
  <c r="Q54" i="243"/>
  <c r="M54" i="243"/>
  <c r="Q53" i="243"/>
  <c r="M53" i="243"/>
  <c r="O51" i="243"/>
  <c r="O56" i="243" s="1"/>
  <c r="O59" i="243" s="1"/>
  <c r="K51" i="243"/>
  <c r="O48" i="243"/>
  <c r="K48" i="243"/>
  <c r="U32" i="243"/>
  <c r="U34" i="243" s="1"/>
  <c r="S32" i="243"/>
  <c r="Q32" i="243"/>
  <c r="Q34" i="243" s="1"/>
  <c r="O32" i="243"/>
  <c r="M32" i="243"/>
  <c r="M34" i="243" s="1"/>
  <c r="K32" i="243"/>
  <c r="I32" i="243"/>
  <c r="G32" i="243"/>
  <c r="E32" i="243"/>
  <c r="U23" i="243"/>
  <c r="S23" i="243"/>
  <c r="Q23" i="243"/>
  <c r="O23" i="243"/>
  <c r="M23" i="243"/>
  <c r="K23" i="243"/>
  <c r="G23" i="243"/>
  <c r="E23" i="243"/>
  <c r="U11" i="243"/>
  <c r="S11" i="243"/>
  <c r="Q11" i="243"/>
  <c r="O11" i="243"/>
  <c r="M11" i="243"/>
  <c r="K11" i="243"/>
  <c r="D10" i="243"/>
  <c r="G11" i="243"/>
  <c r="G9" i="242"/>
  <c r="O34" i="243" l="1"/>
  <c r="S34" i="243"/>
  <c r="Q56" i="243"/>
  <c r="Q59" i="243" s="1"/>
  <c r="M56" i="243"/>
  <c r="M59" i="243" s="1"/>
  <c r="K34" i="243"/>
  <c r="K56" i="243"/>
  <c r="K59" i="243" s="1"/>
  <c r="I34" i="243"/>
  <c r="G34" i="243"/>
  <c r="E34" i="243"/>
  <c r="I9" i="242"/>
  <c r="I11" i="242" s="1"/>
  <c r="E31" i="242"/>
  <c r="E32" i="242" s="1"/>
  <c r="E9" i="242"/>
  <c r="E11" i="242" s="1"/>
  <c r="O73" i="242"/>
  <c r="K73" i="242"/>
  <c r="S58" i="242"/>
  <c r="V56" i="242"/>
  <c r="Q54" i="242"/>
  <c r="M54" i="242"/>
  <c r="Q53" i="242"/>
  <c r="M53" i="242"/>
  <c r="O51" i="242"/>
  <c r="K51" i="242"/>
  <c r="O48" i="242"/>
  <c r="K48" i="242"/>
  <c r="U32" i="242"/>
  <c r="S32" i="242"/>
  <c r="Q32" i="242"/>
  <c r="O32" i="242"/>
  <c r="M32" i="242"/>
  <c r="K32" i="242"/>
  <c r="I32" i="242"/>
  <c r="G32" i="242"/>
  <c r="U23" i="242"/>
  <c r="S23" i="242"/>
  <c r="Q23" i="242"/>
  <c r="O23" i="242"/>
  <c r="M23" i="242"/>
  <c r="K23" i="242"/>
  <c r="I23" i="242"/>
  <c r="G23" i="242"/>
  <c r="E23" i="242"/>
  <c r="U11" i="242"/>
  <c r="S11" i="242"/>
  <c r="Q11" i="242"/>
  <c r="O11" i="242"/>
  <c r="M11" i="242"/>
  <c r="K11" i="242"/>
  <c r="G11" i="242"/>
  <c r="D10" i="242"/>
  <c r="G31" i="241"/>
  <c r="G9" i="241"/>
  <c r="M56" i="242" l="1"/>
  <c r="M59" i="242" s="1"/>
  <c r="O56" i="242"/>
  <c r="O59" i="242" s="1"/>
  <c r="K56" i="242"/>
  <c r="K59" i="242" s="1"/>
  <c r="U34" i="242"/>
  <c r="M34" i="242"/>
  <c r="Q34" i="242"/>
  <c r="Q56" i="242"/>
  <c r="Q59" i="242" s="1"/>
  <c r="O34" i="242"/>
  <c r="S34" i="242"/>
  <c r="K34" i="242"/>
  <c r="I34" i="242"/>
  <c r="G34" i="242"/>
  <c r="E34" i="242"/>
  <c r="I23" i="241"/>
  <c r="E9" i="241"/>
  <c r="O73" i="241"/>
  <c r="K73" i="241"/>
  <c r="S58" i="241"/>
  <c r="V56" i="241"/>
  <c r="Q54" i="241"/>
  <c r="M54" i="241"/>
  <c r="Q53" i="241"/>
  <c r="M53" i="241"/>
  <c r="O51" i="241"/>
  <c r="K51" i="241"/>
  <c r="O48" i="241"/>
  <c r="K48" i="241"/>
  <c r="U32" i="241"/>
  <c r="U34" i="241" s="1"/>
  <c r="S32" i="241"/>
  <c r="Q32" i="241"/>
  <c r="Q34" i="241" s="1"/>
  <c r="O32" i="241"/>
  <c r="M32" i="241"/>
  <c r="M34" i="241" s="1"/>
  <c r="K32" i="241"/>
  <c r="I32" i="241"/>
  <c r="G32" i="241"/>
  <c r="E32" i="241"/>
  <c r="U23" i="241"/>
  <c r="S23" i="241"/>
  <c r="Q23" i="241"/>
  <c r="O23" i="241"/>
  <c r="M23" i="241"/>
  <c r="K23" i="241"/>
  <c r="G23" i="241"/>
  <c r="E23" i="241"/>
  <c r="U11" i="241"/>
  <c r="S11" i="241"/>
  <c r="Q11" i="241"/>
  <c r="O11" i="241"/>
  <c r="M11" i="241"/>
  <c r="K11" i="241"/>
  <c r="I11" i="241"/>
  <c r="D10" i="241"/>
  <c r="G11" i="241"/>
  <c r="E11" i="241"/>
  <c r="G9" i="240"/>
  <c r="O34" i="241" l="1"/>
  <c r="M56" i="241"/>
  <c r="M59" i="241" s="1"/>
  <c r="K56" i="241"/>
  <c r="K59" i="241" s="1"/>
  <c r="Q56" i="241"/>
  <c r="Q59" i="241" s="1"/>
  <c r="O56" i="241"/>
  <c r="O59" i="241" s="1"/>
  <c r="S34" i="241"/>
  <c r="K34" i="241"/>
  <c r="I34" i="241"/>
  <c r="E34" i="241"/>
  <c r="G34" i="241"/>
  <c r="E9" i="240"/>
  <c r="E11" i="240" s="1"/>
  <c r="O73" i="240"/>
  <c r="K73" i="240"/>
  <c r="S58" i="240"/>
  <c r="V56" i="240"/>
  <c r="Q54" i="240"/>
  <c r="M54" i="240"/>
  <c r="Q53" i="240"/>
  <c r="Q56" i="240" s="1"/>
  <c r="Q59" i="240" s="1"/>
  <c r="M53" i="240"/>
  <c r="O51" i="240"/>
  <c r="K51" i="240"/>
  <c r="O48" i="240"/>
  <c r="K48" i="240"/>
  <c r="U32" i="240"/>
  <c r="S32" i="240"/>
  <c r="Q32" i="240"/>
  <c r="Q34" i="240" s="1"/>
  <c r="O32" i="240"/>
  <c r="M32" i="240"/>
  <c r="M34" i="240" s="1"/>
  <c r="K32" i="240"/>
  <c r="I32" i="240"/>
  <c r="I34" i="240" s="1"/>
  <c r="G32" i="240"/>
  <c r="E32" i="240"/>
  <c r="U23" i="240"/>
  <c r="S23" i="240"/>
  <c r="Q23" i="240"/>
  <c r="O23" i="240"/>
  <c r="M23" i="240"/>
  <c r="K23" i="240"/>
  <c r="I23" i="240"/>
  <c r="G23" i="240"/>
  <c r="E23" i="240"/>
  <c r="U11" i="240"/>
  <c r="S11" i="240"/>
  <c r="Q11" i="240"/>
  <c r="O11" i="240"/>
  <c r="M11" i="240"/>
  <c r="K11" i="240"/>
  <c r="I11" i="240"/>
  <c r="G11" i="240"/>
  <c r="D10" i="240"/>
  <c r="M56" i="240" l="1"/>
  <c r="M59" i="240" s="1"/>
  <c r="O34" i="240"/>
  <c r="U34" i="240"/>
  <c r="K56" i="240"/>
  <c r="K59" i="240" s="1"/>
  <c r="O56" i="240"/>
  <c r="O59" i="240" s="1"/>
  <c r="S34" i="240"/>
  <c r="K34" i="240"/>
  <c r="G34" i="240"/>
  <c r="E34" i="240"/>
  <c r="G9" i="239" l="1"/>
  <c r="E9" i="239"/>
  <c r="E11" i="239" s="1"/>
  <c r="O73" i="239"/>
  <c r="K73" i="239"/>
  <c r="S58" i="239"/>
  <c r="V56" i="239"/>
  <c r="Q54" i="239"/>
  <c r="M54" i="239"/>
  <c r="Q53" i="239"/>
  <c r="M53" i="239"/>
  <c r="O51" i="239"/>
  <c r="K51" i="239"/>
  <c r="O48" i="239"/>
  <c r="K48" i="239"/>
  <c r="U32" i="239"/>
  <c r="S32" i="239"/>
  <c r="Q32" i="239"/>
  <c r="O32" i="239"/>
  <c r="M32" i="239"/>
  <c r="K32" i="239"/>
  <c r="I32" i="239"/>
  <c r="G32" i="239"/>
  <c r="E32" i="239"/>
  <c r="U23" i="239"/>
  <c r="S23" i="239"/>
  <c r="Q23" i="239"/>
  <c r="O23" i="239"/>
  <c r="M23" i="239"/>
  <c r="K23" i="239"/>
  <c r="I23" i="239"/>
  <c r="G23" i="239"/>
  <c r="E23" i="239"/>
  <c r="U11" i="239"/>
  <c r="S11" i="239"/>
  <c r="Q11" i="239"/>
  <c r="O11" i="239"/>
  <c r="M11" i="239"/>
  <c r="K11" i="239"/>
  <c r="I11" i="239"/>
  <c r="D10" i="239"/>
  <c r="G11" i="239"/>
  <c r="G9" i="237"/>
  <c r="Q56" i="239" l="1"/>
  <c r="Q59" i="239" s="1"/>
  <c r="M56" i="239"/>
  <c r="M59" i="239" s="1"/>
  <c r="U34" i="239"/>
  <c r="S34" i="239"/>
  <c r="Q34" i="239"/>
  <c r="G34" i="239"/>
  <c r="M34" i="239"/>
  <c r="I34" i="239"/>
  <c r="E34" i="239"/>
  <c r="O34" i="239"/>
  <c r="O56" i="239"/>
  <c r="O59" i="239" s="1"/>
  <c r="K34" i="239"/>
  <c r="K56" i="239"/>
  <c r="K59" i="239" s="1"/>
  <c r="I23" i="237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A21350EC-7D11-44E2-BA5B-B432880B09F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C30AC907-8D62-4C75-876C-AEE47DB6718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DCFEF60-C5D5-4DCC-A412-E6763616AF2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A10F6BDD-285C-4BCA-AB9B-D937A4B691D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2454615A-D6A9-4D2D-A507-93808245384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827FB0AA-8FED-4E96-A626-D36DC12F1D9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982DC25-3DB6-4492-B669-319516B8033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C2F4981D-A2C0-478C-A739-59271C84E01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8FA57DCC-7B03-474A-845F-C1C7FD8306C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E60506D6-EEE8-4522-AABE-721A3F950A6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7B9B6C3A-7CEA-4767-84A3-6E59EECD6E5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0F54135-E470-445A-A532-B9B4A90898A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F14DA3D1-CA77-4F21-B857-26C5096D4F8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7DABD5D-6035-45ED-8F4F-18B80AAE95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CC486597-65E1-4723-A01B-C945AC8F0E1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6DE414A5-B57E-44A9-8A5E-4649CA6DAAB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5A2F936A-8695-4F1A-9B4D-5A0EE85FCFE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3D2BF31F-218E-4D67-8666-46871047513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F6626E14-7387-4D18-AA82-C826FF8A5D1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9C844C-7C1A-433C-BB33-D50B92C7BF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349B459E-C7D2-405D-80D0-CB3136B75E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E9A28573-D9A9-4A70-81E6-CBFAC1C0EB3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9D089EF-859A-41C3-A70F-56430033376F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D284CDFA-3051-41E8-921F-28E62A6448C6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1D985A2D-6C71-4125-B654-3EA00AA506A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E419A9F-930F-4D80-8C69-BE0C0482ECF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C6193CB7-36E7-4FF6-AD7F-6A97DDB69D8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412E94-DA9A-4622-9E6B-03A476916C5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7F219E04-309B-4828-8D05-76D4B419845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2AC7101D-B630-47AE-9452-DB0321668BD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3D32DDD8-49A7-4DAF-869F-76B8E532B2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6477D8DD-CDAB-4FA8-99C5-B8743D8F362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8E7915F6-7ECA-4AF5-BFA4-F396B90495B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A95162B0-11C0-4CAE-AF6F-0D9A03FC548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BFF0A1A7-2A31-4C24-9FEE-6AEAA8E52DD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88825216-EB01-4885-9DCB-6970049319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B0ADFF-1B8D-4B02-9287-8F2C2489F21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6F2DA47B-B946-4EFE-8FD6-2E1DE1BC9DF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B0A1AE28-1FCA-4A48-9708-5CB5A7BFBD6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FFC3CF7-E1C5-41D2-A752-5D5666809C43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6E90CBA5-A03E-4014-A42A-8A6D7E0BF26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54820E14-A7D4-4746-9057-090025EA0AA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A060791A-8E84-4A25-AB12-9C7F3650073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5D69437-27FC-4C16-B723-D2F016FD90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540EBE8-4ACF-4AB6-B2F1-CB45D66C07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5DE1C026-BAAE-4012-850F-73CA0CE6AD2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FFA7F8E0-CAC1-412D-B7F5-CF4FB73D37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A07942AA-BDF8-4B89-B3D4-1FD088247CA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F8E1F09D-8604-435C-92A3-E3D8FF8E14C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4971039A-1F22-4EA9-AFF1-EC14CBCBBF9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45FD82-705F-4873-886D-2DF8E6F1CBB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6D4FC6F-E8FE-47A3-BFAF-6A5C4917C14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AF6EBF2-3F0A-4FC1-A327-DC3B8A9553B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DF1204E-4112-4F28-8F9D-1F9EF65624D2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61C5740-1F1B-4ED3-A769-B71DE08F587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10451C0-B0FF-4DCD-BFFA-ED43A8E4651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AD248BA8-488F-4847-972A-46EFBB21713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E9300A5A-892F-4F0D-A6DE-64B83C529D7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92B9D0D3-370F-4402-ACCD-3143F2D1AAA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0F4FD4C-649E-41AA-A4E6-A9EC366A3A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DC7E2C2-2E81-473D-9862-B230DA2E6B1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C55067F2-6A9F-45BE-84EA-67C66BBF9B5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85A1097-527C-4EFB-8F2D-4D2FDE493E9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3A8231F5-FDC0-4502-A164-779FED9F0D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D751268-65D8-48BB-A0E4-FD609B8700F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68E1A3A3-B5B3-4195-8AC2-73944ECADBFC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F717AD9C-5027-4006-AA7F-3815405FBE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A864008D-6DFE-4E8B-A68C-37DFB51E1E8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4B08FF0E-E1EE-43E7-B763-A8EA31F32D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3B0A4728-63A1-4DE3-BB5A-2FDD505607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D735319-355A-4EAF-A985-0976C58B21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8C55AD7B-7129-4962-8F12-C736418EDBF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6E18207-8D0F-4398-847F-9C7E31E3828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6371201B-220E-4B74-BA26-53FD3757A41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331CA3DC-E0AE-4410-A088-76297883DD1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ABF3581-A8B7-41F3-BD1E-DEC87FEB04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B02179C5-42E8-4BEB-99AC-10F829A6710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B1FEA14A-7047-4BD3-8F26-7B25B6AE5E1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2DBF821-7498-49A1-9C23-ED5D2665C7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B8DF5E47-99AB-41D7-A6CA-80E5CE1D8D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E27E718-6337-48D4-B47B-4049F244B8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U28" authorId="2" shapeId="0" xr:uid="{78CBB9C4-94D0-43C4-99E0-B7A280B29DF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F517D473-88A3-4B17-8525-8A83EE57C0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250B173E-1AEC-487E-8323-242F729674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E4A08152-9CEF-41FD-A0B1-643AB756AF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6A83045D-2E87-4BB7-9E68-44AF2B1B8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64F9608-16A6-4091-99D7-9303DC2F1DD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39BCA0E-1FA7-4466-8BFE-C85D67F607B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E80D9D-90D5-4FDC-9142-B7A7FADB5BA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FEC565A9-E627-4A43-8FAE-A910570C30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C77A80-BBB2-48D5-B951-91E84E38827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7E71F02-EBB2-49EB-BB2A-1FE20E9B64C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871EFD88-1915-404B-8FD2-1C7B946117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AE1191F-68E3-49BA-AE12-6FB7C38709A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72D2974-EE01-4CFA-8B49-033B8026FA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3699AAA-5720-44B7-8ECA-92622CD97043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23159B4-75C4-45C9-B909-F117156E99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81C2831-1D74-4777-9C86-6DA79441170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1EABCAA0-891E-42B8-922D-1BF2CD62E0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73D06E-6ADD-4104-9753-51C42C304A7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A330FA5E-F566-4A9F-A403-71C7A732F60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E97792B0-7836-4645-97FD-3EBEE2B158D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D1B6108-E64C-4FA0-9B72-F6E5257D1BE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DF8A7E7-BD87-424E-AAC6-72481775A10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6BEAD6B-91C9-4D24-9738-8F6DA4F0186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2E4CE1B6-DB70-4A56-B14D-92147709273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053F756-EBF1-47B3-83CC-0C2287ABDA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B5E78042-0A0B-4A2C-B70A-AFFB8F43E9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BCB59A-19A6-4924-9B5E-ED1EA225D2CB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4371D0BF-89DC-4C0A-9CA6-B3E9C3F2806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5EF1F72-6950-47B4-BC72-772957CE86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71392850-13F8-491B-A95D-A888832160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4D50D050-0048-4FEA-B74D-FC4328FA93D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1BA6A271-380B-4074-8859-04B18339D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E2C62C7-6297-4F0B-970E-0A2105869F6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5AB1CD35-BE59-4730-B748-99C30F78265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5114E3-85A1-4103-B930-AC8B302CD6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D56476B0-2DD1-4595-9E17-ADD7D9141E3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14D2441-E6F5-4C5B-A0E9-59ABB87CCA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0C37552-03E2-4342-9B1A-F5C3F84FB5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B3A7B4E-812E-4181-AC1E-52DE1EA523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9C7C763-07B0-4244-892E-5AFADC24201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F1202D4-B21A-42A9-AD26-DF0A0C4CAE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C52DB2E-F213-441C-8A1D-0AD736530C0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85F3B283-F93C-4FB8-972B-1F951EAF3A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<sst xmlns="http://schemas.openxmlformats.org/spreadsheetml/2006/main" count="14281" uniqueCount="586">
  <si>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</si>
  <si>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</si>
  <si>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</si>
  <si>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</si>
  <si>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</si>
  <si>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</si>
  <si>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</si>
  <si>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</si>
  <si>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</si>
  <si>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</si>
  <si>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</si>
  <si>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</si>
  <si>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</si>
  <si>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</si>
  <si>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</si>
  <si>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</si>
  <si>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</si>
  <si>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</si>
  <si>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</si>
  <si>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</si>
  <si>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</si>
  <si>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</si>
  <si>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</si>
  <si>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</si>
  <si>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</si>
  <si>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</si>
  <si>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</si>
  <si>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</si>
  <si>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</si>
  <si>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</si>
  <si>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</si>
  <si>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</si>
  <si>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</si>
  <si>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</si>
  <si>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</si>
  <si>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</si>
  <si>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</si>
  <si>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</si>
  <si>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</si>
  <si>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</si>
  <si>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</si>
  <si>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</si>
  <si>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</si>
  <si>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</si>
  <si>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</si>
  <si>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</si>
  <si>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</si>
  <si>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</si>
  <si>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</si>
  <si>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</si>
  <si>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</si>
  <si>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</si>
  <si>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</si>
  <si>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</si>
  <si>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</si>
  <si>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</si>
  <si>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</si>
  <si>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</si>
  <si>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</si>
  <si>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</si>
  <si>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</si>
  <si>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</si>
  <si>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</si>
  <si>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</si>
  <si>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</si>
  <si>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</si>
  <si>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</si>
  <si>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</si>
  <si>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</si>
  <si>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</si>
  <si>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</si>
  <si>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</si>
  <si>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</si>
  <si>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</si>
  <si>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</si>
  <si>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</si>
  <si>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</si>
  <si>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</si>
  <si>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</si>
  <si>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</si>
  <si>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</si>
  <si>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</si>
  <si>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</si>
  <si>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</si>
  <si>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</si>
  <si>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</si>
  <si>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</si>
  <si>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</si>
  <si>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</si>
  <si>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</si>
  <si>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</si>
  <si>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</si>
  <si>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</si>
  <si>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</si>
  <si>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</si>
  <si>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</si>
  <si>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</si>
  <si>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</si>
  <si>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</si>
  <si>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</si>
  <si>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</si>
  <si>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</si>
  <si>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</si>
  <si>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</si>
  <si>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</si>
  <si>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</si>
  <si>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</si>
  <si>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</si>
  <si>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</si>
  <si>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</si>
  <si>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</si>
  <si>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</si>
  <si>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</si>
  <si>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</si>
  <si>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</si>
  <si>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</si>
  <si>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</si>
  <si>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</si>
  <si>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</si>
  <si>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</si>
  <si>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</si>
  <si>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</si>
  <si>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</si>
  <si>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</si>
  <si>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</si>
  <si>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</si>
  <si>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</si>
  <si>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</si>
  <si>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</si>
  <si>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</si>
  <si>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</si>
  <si>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</si>
  <si>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</si>
  <si>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</si>
  <si>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</si>
  <si>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</si>
  <si>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</si>
  <si>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</si>
  <si>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</si>
  <si>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</si>
  <si>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</si>
  <si>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</si>
  <si>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</si>
  <si>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</si>
  <si>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</si>
  <si>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</si>
  <si>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</si>
  <si>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</si>
  <si>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</si>
  <si>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</si>
  <si>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</si>
  <si>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</si>
  <si>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</si>
  <si>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</si>
  <si>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</si>
  <si>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</si>
  <si>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</si>
  <si>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</si>
  <si>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</si>
  <si>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</si>
  <si>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</si>
  <si>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</si>
  <si>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</si>
  <si>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</si>
  <si>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</si>
  <si>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</si>
  <si>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</si>
  <si>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</si>
  <si>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</si>
  <si>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</si>
  <si>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</si>
  <si>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</si>
  <si>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</si>
  <si>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</si>
  <si>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</si>
  <si>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</si>
  <si>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</si>
  <si>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</si>
  <si>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</si>
  <si>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</si>
  <si>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</si>
  <si>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</si>
  <si>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</si>
  <si>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</si>
  <si>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</si>
  <si>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</si>
  <si>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</si>
  <si>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</si>
  <si>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</si>
  <si>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</si>
  <si>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</si>
  <si>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</si>
  <si>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</si>
  <si>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</si>
  <si>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</si>
  <si>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</si>
  <si>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</si>
  <si>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</si>
  <si>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</si>
  <si>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</si>
  <si>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</si>
  <si>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</si>
  <si>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</si>
  <si>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</si>
  <si>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</si>
  <si>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</si>
  <si>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</si>
  <si>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</si>
  <si>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</si>
  <si>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</si>
  <si>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</si>
  <si>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</si>
  <si>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</si>
  <si>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</si>
  <si>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</si>
  <si>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</si>
  <si>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</si>
  <si>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</si>
  <si>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</si>
  <si>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</si>
  <si>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</si>
  <si>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</si>
  <si>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</si>
  <si>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</si>
  <si>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</si>
  <si>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</si>
  <si>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</si>
  <si>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</si>
  <si>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</si>
  <si>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</si>
  <si>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</si>
  <si>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</si>
  <si>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</si>
  <si>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</si>
  <si>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</si>
  <si>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</si>
  <si>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</si>
  <si>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</si>
  <si>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</si>
  <si>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</si>
  <si>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</si>
  <si>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</si>
  <si>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</si>
  <si>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</si>
  <si>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</si>
  <si>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</si>
  <si>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</si>
  <si>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</si>
  <si>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</si>
  <si>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</si>
  <si>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</si>
  <si>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</si>
  <si>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</si>
  <si>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</si>
  <si>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</si>
  <si>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</si>
  <si>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</si>
  <si>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</si>
  <si>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</si>
  <si>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</si>
  <si>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</si>
  <si>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</si>
  <si>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</si>
  <si>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</si>
  <si>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</si>
  <si>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</si>
  <si>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</si>
  <si>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</si>
  <si>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</si>
  <si>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</si>
  <si>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</si>
  <si>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</si>
  <si>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</si>
  <si>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</si>
  <si>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</si>
  <si>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</si>
  <si>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</si>
  <si>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</si>
  <si>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</si>
  <si>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</si>
  <si>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</si>
  <si>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</si>
  <si>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</si>
  <si>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</si>
  <si>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</si>
  <si>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</si>
  <si>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</si>
  <si>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</si>
  <si>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</si>
  <si>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</si>
  <si>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</si>
  <si>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</si>
  <si>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</si>
  <si>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</si>
  <si>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</si>
  <si>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</si>
  <si>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</si>
  <si>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</si>
  <si>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</si>
  <si>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</si>
  <si>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</si>
  <si>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</si>
  <si>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</si>
  <si>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</si>
  <si>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</si>
  <si>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</si>
  <si>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</si>
  <si>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</si>
  <si>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</si>
  <si>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</si>
  <si>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</si>
  <si>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</si>
  <si>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</si>
  <si>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</si>
  <si>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</si>
  <si>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</si>
  <si>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</si>
  <si>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</si>
  <si>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</si>
  <si>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</si>
  <si>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</si>
  <si>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</si>
  <si>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</si>
  <si>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</si>
  <si>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</si>
  <si>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</si>
  <si>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</si>
  <si>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</si>
  <si>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</si>
  <si>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</si>
  <si>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</si>
  <si>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</si>
  <si>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</si>
  <si>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</si>
  <si>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</si>
  <si>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</si>
  <si>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</si>
  <si>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</si>
  <si>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</si>
  <si>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</si>
  <si>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</si>
  <si>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</si>
  <si>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</si>
  <si>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</si>
  <si>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</si>
  <si>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</si>
  <si>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</si>
  <si>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</si>
  <si>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</si>
  <si>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</si>
  <si>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</si>
  <si>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</si>
  <si>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</si>
  <si>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</si>
  <si>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</si>
  <si>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</si>
  <si>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</si>
  <si>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</si>
  <si>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</si>
  <si>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</si>
  <si>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</si>
  <si>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</si>
  <si>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</si>
  <si>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</si>
  <si>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</si>
  <si>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</si>
  <si>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</si>
  <si>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</si>
  <si>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</si>
  <si>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</si>
  <si>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</si>
  <si>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</si>
  <si>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</si>
  <si>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</si>
  <si>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</si>
  <si>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</si>
  <si>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</si>
  <si>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</si>
  <si>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</si>
  <si>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</si>
  <si>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</si>
  <si>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</si>
  <si>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</si>
  <si>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</si>
  <si>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</si>
  <si>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</si>
  <si>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</si>
  <si>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</si>
  <si>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</si>
  <si>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</si>
  <si>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</si>
  <si>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</si>
  <si>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</si>
  <si>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</si>
  <si>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</si>
  <si>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</si>
  <si>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</si>
  <si>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</si>
  <si>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</si>
  <si>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</si>
  <si>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</si>
  <si>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</si>
  <si>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</si>
  <si>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</si>
  <si>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</si>
  <si>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</si>
  <si>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</si>
  <si>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</si>
  <si>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</si>
  <si>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</si>
  <si>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</si>
  <si>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</si>
  <si>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</si>
  <si>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</si>
  <si>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</si>
  <si>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</si>
  <si>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</si>
  <si>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</si>
  <si>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</si>
  <si>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</si>
  <si>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</si>
  <si>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</si>
  <si>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</si>
  <si>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</si>
  <si>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</si>
  <si>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</si>
  <si>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</si>
  <si>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</si>
  <si>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</si>
  <si>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</si>
  <si>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</si>
  <si>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</si>
  <si>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</si>
  <si>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</si>
  <si>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</si>
  <si>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</si>
  <si>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</si>
  <si>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</si>
  <si>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</si>
  <si>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</si>
  <si>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</si>
  <si>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</si>
  <si>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</si>
  <si>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</si>
  <si>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</si>
  <si>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</si>
  <si>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</si>
  <si>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</si>
  <si>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</si>
  <si>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</si>
  <si>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</si>
  <si>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</si>
  <si>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</si>
  <si>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</si>
  <si>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</si>
  <si>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</si>
  <si>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</si>
  <si>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</si>
  <si>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</si>
  <si>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</si>
  <si>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</si>
  <si>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</si>
  <si>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</si>
  <si>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</si>
  <si>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</si>
  <si>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</si>
  <si>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</si>
  <si>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</si>
  <si>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</si>
  <si>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</si>
  <si>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</si>
  <si>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</si>
  <si>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</si>
  <si>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</si>
  <si>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</si>
  <si>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</si>
  <si>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</si>
  <si>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</si>
  <si>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</si>
  <si>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</si>
  <si>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</si>
  <si>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</si>
  <si>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</si>
  <si>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</si>
  <si>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</si>
  <si>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</si>
  <si>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</si>
  <si>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</si>
  <si>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</si>
  <si>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</si>
  <si>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</si>
  <si>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</si>
  <si>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</si>
  <si>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</si>
  <si>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</si>
  <si>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</si>
  <si>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</si>
  <si>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</si>
  <si>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</si>
  <si>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</si>
  <si>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</si>
  <si>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</si>
  <si>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</si>
  <si>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</si>
  <si>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</si>
  <si>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</si>
  <si>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</si>
  <si>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</si>
  <si>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</si>
  <si>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</si>
  <si>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</si>
  <si>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</si>
  <si>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</si>
  <si>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</si>
  <si>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</si>
  <si>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</si>
  <si>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</si>
  <si>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</si>
  <si>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</si>
  <si>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</si>
  <si>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</si>
  <si>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</si>
  <si>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</si>
  <si>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</si>
  <si>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</si>
  <si>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</si>
  <si>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</si>
  <si>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</si>
  <si>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</si>
  <si>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</si>
  <si>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</si>
  <si>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</si>
  <si>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</si>
  <si>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</si>
  <si>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</si>
  <si>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</si>
  <si>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</si>
  <si>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</si>
  <si>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</si>
  <si>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</si>
  <si>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</si>
  <si>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</si>
  <si>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</si>
  <si>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</si>
  <si>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</si>
  <si>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</si>
  <si>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</si>
  <si>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</si>
  <si>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</si>
  <si>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</si>
  <si>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</si>
  <si>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</si>
  <si>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</si>
  <si>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</si>
  <si>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</si>
  <si>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</si>
  <si>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</si>
  <si>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</si>
  <si>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</si>
  <si>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</si>
  <si>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</si>
  <si>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</si>
  <si>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</si>
  <si>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</si>
  <si>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</si>
  <si>
    <t>LAST MO.       JULY 2021</t>
  </si>
  <si>
    <t>CURR. MO.  AUGUST 2021</t>
  </si>
  <si>
    <t>LAST MO.       AUG 2021</t>
  </si>
  <si>
    <t>CURR. MO.  SEP 2021</t>
  </si>
  <si>
    <t>FY21/22 CASH &amp; INVESTMENT DESIGNATION</t>
  </si>
  <si>
    <t>LAST MO.       SEP 2021</t>
  </si>
  <si>
    <t>CURR. MO.  OCT 2021</t>
  </si>
  <si>
    <t>LAST MO.       OCT 2021</t>
  </si>
  <si>
    <t>CURR. MO.  NOV 2021</t>
  </si>
  <si>
    <t>CURR. MO.  DEC 2021</t>
  </si>
  <si>
    <t>LAST MO.       NOV 2021</t>
  </si>
  <si>
    <t>CURR. MO.  JAN  2022</t>
  </si>
  <si>
    <t>LAST MO.       DEC 2021</t>
  </si>
  <si>
    <t>LAST MO.       JAN 2022</t>
  </si>
  <si>
    <t>CURR. MO.  FEB  2022</t>
  </si>
  <si>
    <t>LAST MO.       FEB 2022</t>
  </si>
  <si>
    <t>CURR. MO.  MAR  2022</t>
  </si>
  <si>
    <t>CURR. MO.  APR  2022</t>
  </si>
  <si>
    <t>LAST MO.       MAR 2022</t>
  </si>
  <si>
    <t>LAST MO.       APR 2022</t>
  </si>
  <si>
    <t>CURR. MO. 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</si>
</sst>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4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styles" Target="style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ustomXml" Target="../customXml/item1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ustomXml" Target="../customXml/item2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customXml" Target="../customXml/item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0.xml"/><Relationship Id="rId2" Type="http://schemas.openxmlformats.org/officeDocument/2006/relationships/vmlDrawing" Target="../drawings/vmlDrawing180.v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1.xml"/><Relationship Id="rId2" Type="http://schemas.openxmlformats.org/officeDocument/2006/relationships/vmlDrawing" Target="../drawings/vmlDrawing181.v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2.xml"/><Relationship Id="rId2" Type="http://schemas.openxmlformats.org/officeDocument/2006/relationships/vmlDrawing" Target="../drawings/vmlDrawing182.v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3.xml"/><Relationship Id="rId2" Type="http://schemas.openxmlformats.org/officeDocument/2006/relationships/vmlDrawing" Target="../drawings/vmlDrawing183.v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4.xml"/><Relationship Id="rId2" Type="http://schemas.openxmlformats.org/officeDocument/2006/relationships/vmlDrawing" Target="../drawings/vmlDrawing184.v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5.xml"/><Relationship Id="rId2" Type="http://schemas.openxmlformats.org/officeDocument/2006/relationships/vmlDrawing" Target="../drawings/vmlDrawing185.v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6.xml"/><Relationship Id="rId2" Type="http://schemas.openxmlformats.org/officeDocument/2006/relationships/vmlDrawing" Target="../drawings/vmlDrawing186.v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7.xml"/><Relationship Id="rId2" Type="http://schemas.openxmlformats.org/officeDocument/2006/relationships/vmlDrawing" Target="../drawings/vmlDrawing187.v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8.xml"/><Relationship Id="rId2" Type="http://schemas.openxmlformats.org/officeDocument/2006/relationships/vmlDrawing" Target="../drawings/vmlDrawing188.v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9.xml"/><Relationship Id="rId2" Type="http://schemas.openxmlformats.org/officeDocument/2006/relationships/vmlDrawing" Target="../drawings/vmlDrawing189.vml"/><Relationship Id="rId1" Type="http://schemas.openxmlformats.org/officeDocument/2006/relationships/printerSettings" Target="../printerSettings/printerSettings20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310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334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358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29629-622A-4B4E-9D09-8D7167323A76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569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29"/>
      <c r="E3" s="274"/>
      <c r="F3" s="42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43220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29" t="s">
        <v>8</v>
      </c>
      <c r="E6" s="278" t="s">
        <v>584</v>
      </c>
      <c r="F6" s="279"/>
      <c r="G6" s="278" t="s">
        <v>585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8"/>
      <c r="O6" s="281" t="s">
        <v>12</v>
      </c>
      <c r="P6" s="428"/>
      <c r="Q6" s="283" t="s">
        <v>86</v>
      </c>
      <c r="R6" s="284"/>
      <c r="S6" s="281" t="s">
        <v>12</v>
      </c>
      <c r="T6" s="42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4482326-2908922</f>
        <v>1573404</v>
      </c>
      <c r="F9" s="287"/>
      <c r="G9" s="293">
        <f>5291205-2908991</f>
        <v>2382214</v>
      </c>
      <c r="H9" s="288"/>
      <c r="I9" s="293">
        <f>4462655-408264</f>
        <v>4054391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2.6469972995471056E-5</v>
      </c>
      <c r="E10" s="297">
        <v>2908922</v>
      </c>
      <c r="F10" s="287"/>
      <c r="G10" s="297">
        <v>2908991</v>
      </c>
      <c r="H10" s="288"/>
      <c r="I10" s="297">
        <v>408264</v>
      </c>
      <c r="J10" s="287"/>
      <c r="K10" s="297">
        <v>77</v>
      </c>
      <c r="L10" s="288"/>
      <c r="M10" s="297">
        <v>0</v>
      </c>
      <c r="N10" s="287"/>
      <c r="O10" s="297">
        <v>777</v>
      </c>
      <c r="P10" s="288"/>
      <c r="Q10" s="297">
        <v>0</v>
      </c>
      <c r="R10" s="287"/>
      <c r="S10" s="297">
        <v>368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SUM(E8:E10)</f>
        <v>4482326</v>
      </c>
      <c r="F11" s="279"/>
      <c r="G11" s="301">
        <f>SUM(G8:G10)</f>
        <v>5291205</v>
      </c>
      <c r="H11" s="276"/>
      <c r="I11" s="301">
        <f>SUM(I8:I10)</f>
        <v>4462655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777</v>
      </c>
      <c r="P11" s="276"/>
      <c r="Q11" s="301">
        <f>SUM(Q9:Q10)</f>
        <v>0</v>
      </c>
      <c r="R11" s="279"/>
      <c r="S11" s="301">
        <f>SUM(S9:S10)</f>
        <v>368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622441</v>
      </c>
      <c r="F14" s="309"/>
      <c r="G14" s="366">
        <v>627422</v>
      </c>
      <c r="H14" s="310"/>
      <c r="I14" s="366">
        <v>656781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3080182</v>
      </c>
      <c r="F17" s="309"/>
      <c r="G17" s="368">
        <v>3080182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2957531</v>
      </c>
      <c r="F18" s="309"/>
      <c r="G18" s="368">
        <v>2957531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4000000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2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8057734</v>
      </c>
      <c r="F23" s="317"/>
      <c r="G23" s="316">
        <f>SUM(G14:G22)</f>
        <v>8062715</v>
      </c>
      <c r="H23" s="318"/>
      <c r="I23" s="316">
        <f>SUM(I14:I22)</f>
        <v>12885784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795</v>
      </c>
      <c r="L27" s="321"/>
      <c r="M27" s="320">
        <v>4186.5</v>
      </c>
      <c r="N27" s="320"/>
      <c r="O27" s="320">
        <v>10064</v>
      </c>
      <c r="P27" s="321"/>
      <c r="Q27" s="320">
        <v>-64232</v>
      </c>
      <c r="R27" s="320"/>
      <c r="S27" s="320">
        <v>7810</v>
      </c>
      <c r="T27" s="321"/>
      <c r="U27" s="320">
        <v>132655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676324</v>
      </c>
      <c r="F28" s="303"/>
      <c r="G28" s="303">
        <v>690338</v>
      </c>
      <c r="H28" s="304"/>
      <c r="I28" s="303">
        <v>444170</v>
      </c>
      <c r="J28" s="303"/>
      <c r="K28" s="303">
        <v>14015</v>
      </c>
      <c r="L28" s="304"/>
      <c r="M28" s="303">
        <v>31828</v>
      </c>
      <c r="N28" s="303"/>
      <c r="O28" s="303">
        <v>229479</v>
      </c>
      <c r="P28" s="304"/>
      <c r="Q28" s="303">
        <v>-1444538</v>
      </c>
      <c r="R28" s="303"/>
      <c r="S28" s="303">
        <v>189321</v>
      </c>
      <c r="T28" s="304"/>
      <c r="U28" s="303">
        <v>2618599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2631914</v>
      </c>
      <c r="F29" s="303"/>
      <c r="G29" s="303">
        <v>2662597</v>
      </c>
      <c r="H29" s="304"/>
      <c r="I29" s="303">
        <v>4077824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-1145</v>
      </c>
      <c r="N30" s="303"/>
      <c r="O30" s="303">
        <v>0</v>
      </c>
      <c r="P30" s="304"/>
      <c r="Q30" s="303">
        <v>-43192</v>
      </c>
      <c r="R30" s="303">
        <v>0</v>
      </c>
      <c r="S30" s="303">
        <v>0</v>
      </c>
      <c r="T30" s="304"/>
      <c r="U30" s="303">
        <v>-41396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-2005511</v>
      </c>
      <c r="F31" s="303"/>
      <c r="G31" s="303">
        <v>-2005511</v>
      </c>
      <c r="H31" s="304"/>
      <c r="I31" s="303">
        <v>-6799222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1302727</v>
      </c>
      <c r="F32" s="274"/>
      <c r="G32" s="316">
        <f>SUM(G27:G31)</f>
        <v>1347424</v>
      </c>
      <c r="H32" s="325"/>
      <c r="I32" s="316">
        <f>SUM(I27:I31)</f>
        <v>-2277228</v>
      </c>
      <c r="J32" s="274"/>
      <c r="K32" s="316">
        <f>SUM(K27:K31)</f>
        <v>14810</v>
      </c>
      <c r="L32" s="325"/>
      <c r="M32" s="316">
        <f>SUM(M27:M31)</f>
        <v>34869.5</v>
      </c>
      <c r="N32" s="274"/>
      <c r="O32" s="316">
        <f>SUM(O27:O31)</f>
        <v>239543</v>
      </c>
      <c r="P32" s="325"/>
      <c r="Q32" s="316">
        <f>SUM(Q27:Q31)</f>
        <v>-1551962</v>
      </c>
      <c r="R32" s="274"/>
      <c r="S32" s="316">
        <f>SUM(S27:S31)</f>
        <v>197131</v>
      </c>
      <c r="T32" s="325"/>
      <c r="U32" s="316">
        <f>SUM(U27:U31)</f>
        <v>2709858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13842787</v>
      </c>
      <c r="F34" s="274"/>
      <c r="G34" s="326">
        <f>+G32+G23+G11</f>
        <v>14701344</v>
      </c>
      <c r="H34" s="276"/>
      <c r="I34" s="326">
        <f>+I32+I23+I11</f>
        <v>15071211</v>
      </c>
      <c r="J34" s="274"/>
      <c r="K34" s="326">
        <f>+K32+K23+K11</f>
        <v>14887</v>
      </c>
      <c r="L34" s="276"/>
      <c r="M34" s="326">
        <f>+M32+M23+M11</f>
        <v>34869.5</v>
      </c>
      <c r="N34" s="274"/>
      <c r="O34" s="326">
        <f>+O32+O23+O11</f>
        <v>240320</v>
      </c>
      <c r="P34" s="276"/>
      <c r="Q34" s="326">
        <f>+Q32+Q23+Q11</f>
        <v>-1551962</v>
      </c>
      <c r="R34" s="274"/>
      <c r="S34" s="326">
        <f>+S32+S23+S11</f>
        <v>197499</v>
      </c>
      <c r="T34" s="276"/>
      <c r="U34" s="326">
        <f>+U32+U23+U11</f>
        <v>2709858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5491059</v>
      </c>
      <c r="F36" s="305"/>
      <c r="G36" s="320">
        <v>5436821</v>
      </c>
      <c r="H36" s="288"/>
      <c r="I36" s="320">
        <v>6620214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77</v>
      </c>
      <c r="L48" s="328"/>
      <c r="M48" s="332"/>
      <c r="N48" s="328"/>
      <c r="O48" s="332">
        <f>+O10</f>
        <v>777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14810</v>
      </c>
      <c r="L51" s="335"/>
      <c r="M51" s="320"/>
      <c r="N51" s="335"/>
      <c r="O51" s="320">
        <f>+O27+O28</f>
        <v>239543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36014.5</v>
      </c>
      <c r="N53" s="328"/>
      <c r="O53" s="332"/>
      <c r="P53" s="328"/>
      <c r="Q53" s="332">
        <f>+Q27+Q28</f>
        <v>-1508770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-1145</v>
      </c>
      <c r="N54" s="328"/>
      <c r="O54" s="332"/>
      <c r="P54" s="328"/>
      <c r="Q54" s="332">
        <f>+Q30</f>
        <v>-43192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14887</v>
      </c>
      <c r="L56" s="328"/>
      <c r="M56" s="337">
        <f>SUM(M48:M55)</f>
        <v>34869.5</v>
      </c>
      <c r="N56" s="328"/>
      <c r="O56" s="337">
        <f>SUM(O48:O55)</f>
        <v>240320</v>
      </c>
      <c r="P56" s="332"/>
      <c r="Q56" s="337">
        <f>SUM(Q48:Q55)</f>
        <v>-1551962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66003</v>
      </c>
      <c r="L59" s="341"/>
      <c r="M59" s="341">
        <f>+M58-M56</f>
        <v>172136.5</v>
      </c>
      <c r="N59" s="341"/>
      <c r="O59" s="340">
        <f>+O58-O56</f>
        <v>-81255</v>
      </c>
      <c r="P59" s="341"/>
      <c r="Q59" s="341">
        <f>+Q58-Q56</f>
        <v>2076173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FBECF-EBE3-4317-9EA0-4B87C5E4973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569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27"/>
      <c r="E3" s="274"/>
      <c r="F3" s="427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43190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27" t="s">
        <v>8</v>
      </c>
      <c r="E6" s="278" t="s">
        <v>583</v>
      </c>
      <c r="F6" s="279"/>
      <c r="G6" s="278" t="s">
        <v>582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6"/>
      <c r="O6" s="281" t="s">
        <v>12</v>
      </c>
      <c r="P6" s="426"/>
      <c r="Q6" s="283" t="s">
        <v>86</v>
      </c>
      <c r="R6" s="284"/>
      <c r="S6" s="281" t="s">
        <v>12</v>
      </c>
      <c r="T6" s="426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4512504-2908859</f>
        <v>1603645</v>
      </c>
      <c r="F9" s="287"/>
      <c r="G9" s="293">
        <f>4482326-2908922</f>
        <v>1573404</v>
      </c>
      <c r="H9" s="288"/>
      <c r="I9" s="293">
        <f>4413620-408262</f>
        <v>4005358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2.3720384112086722E-5</v>
      </c>
      <c r="E10" s="297">
        <v>2908859</v>
      </c>
      <c r="F10" s="287"/>
      <c r="G10" s="297">
        <v>2908922</v>
      </c>
      <c r="H10" s="288"/>
      <c r="I10" s="297">
        <v>408262</v>
      </c>
      <c r="J10" s="287"/>
      <c r="K10" s="297">
        <v>69</v>
      </c>
      <c r="L10" s="288"/>
      <c r="M10" s="297">
        <v>0</v>
      </c>
      <c r="N10" s="287"/>
      <c r="O10" s="297">
        <v>701</v>
      </c>
      <c r="P10" s="288"/>
      <c r="Q10" s="297">
        <v>0</v>
      </c>
      <c r="R10" s="287"/>
      <c r="S10" s="297">
        <v>358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SUM(E8:E10)</f>
        <v>4512504</v>
      </c>
      <c r="F11" s="279"/>
      <c r="G11" s="301">
        <f>SUM(G8:G10)</f>
        <v>4482326</v>
      </c>
      <c r="H11" s="276"/>
      <c r="I11" s="301">
        <f>SUM(I8:I10)</f>
        <v>4413620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701</v>
      </c>
      <c r="P11" s="276"/>
      <c r="Q11" s="301">
        <f>SUM(Q9:Q10)</f>
        <v>0</v>
      </c>
      <c r="R11" s="279"/>
      <c r="S11" s="301">
        <f>SUM(S9:S10)</f>
        <v>358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663139</v>
      </c>
      <c r="F14" s="309"/>
      <c r="G14" s="366">
        <v>622441</v>
      </c>
      <c r="H14" s="310"/>
      <c r="I14" s="366">
        <v>665335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3080182</v>
      </c>
      <c r="F17" s="309"/>
      <c r="G17" s="368">
        <v>3080182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2957531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4000000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407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8211240</v>
      </c>
      <c r="F23" s="317"/>
      <c r="G23" s="316">
        <f>SUM(G14:G22)</f>
        <v>8057734</v>
      </c>
      <c r="H23" s="318"/>
      <c r="I23" s="316">
        <f>SUM(I14:I22)</f>
        <v>12894338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759</v>
      </c>
      <c r="L27" s="321"/>
      <c r="M27" s="320">
        <v>-41457</v>
      </c>
      <c r="N27" s="320"/>
      <c r="O27" s="320">
        <v>9269</v>
      </c>
      <c r="P27" s="321"/>
      <c r="Q27" s="320">
        <v>-68419</v>
      </c>
      <c r="R27" s="320"/>
      <c r="S27" s="320">
        <v>7606</v>
      </c>
      <c r="T27" s="321"/>
      <c r="U27" s="320">
        <v>134524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667630</v>
      </c>
      <c r="F28" s="303"/>
      <c r="G28" s="303">
        <v>676324</v>
      </c>
      <c r="H28" s="304"/>
      <c r="I28" s="303">
        <v>432941</v>
      </c>
      <c r="J28" s="303"/>
      <c r="K28" s="303">
        <v>8694</v>
      </c>
      <c r="L28" s="304"/>
      <c r="M28" s="303">
        <v>-582326</v>
      </c>
      <c r="N28" s="303"/>
      <c r="O28" s="303">
        <v>215464</v>
      </c>
      <c r="P28" s="304"/>
      <c r="Q28" s="303">
        <v>-1476366</v>
      </c>
      <c r="R28" s="303"/>
      <c r="S28" s="303">
        <v>178091</v>
      </c>
      <c r="T28" s="304"/>
      <c r="U28" s="303">
        <v>2537089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3222372</v>
      </c>
      <c r="F29" s="303"/>
      <c r="G29" s="303">
        <v>2631914</v>
      </c>
      <c r="H29" s="304"/>
      <c r="I29" s="303">
        <v>3997593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-8132</v>
      </c>
      <c r="N30" s="303"/>
      <c r="O30" s="303">
        <v>0</v>
      </c>
      <c r="P30" s="304"/>
      <c r="Q30" s="303">
        <v>-42047</v>
      </c>
      <c r="R30" s="303">
        <v>0</v>
      </c>
      <c r="S30" s="303">
        <v>0</v>
      </c>
      <c r="T30" s="304"/>
      <c r="U30" s="303">
        <v>-40116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-2118320</v>
      </c>
      <c r="F31" s="303"/>
      <c r="G31" s="303">
        <v>-2005511</v>
      </c>
      <c r="H31" s="304"/>
      <c r="I31" s="303">
        <v>-6799222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1771682</v>
      </c>
      <c r="F32" s="274"/>
      <c r="G32" s="316">
        <f>SUM(G27:G31)</f>
        <v>1302727</v>
      </c>
      <c r="H32" s="325"/>
      <c r="I32" s="316">
        <f>SUM(I27:I31)</f>
        <v>-2368688</v>
      </c>
      <c r="J32" s="274"/>
      <c r="K32" s="316">
        <f>SUM(K27:K31)</f>
        <v>9453</v>
      </c>
      <c r="L32" s="325"/>
      <c r="M32" s="316">
        <f>SUM(M27:M31)</f>
        <v>-631915</v>
      </c>
      <c r="N32" s="274"/>
      <c r="O32" s="316">
        <f>SUM(O27:O31)</f>
        <v>224733</v>
      </c>
      <c r="P32" s="325"/>
      <c r="Q32" s="316">
        <f>SUM(Q27:Q31)</f>
        <v>-1586832</v>
      </c>
      <c r="R32" s="274"/>
      <c r="S32" s="316">
        <f>SUM(S27:S31)</f>
        <v>185697</v>
      </c>
      <c r="T32" s="325"/>
      <c r="U32" s="316">
        <f>SUM(U27:U31)</f>
        <v>2631497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14495426</v>
      </c>
      <c r="F34" s="274"/>
      <c r="G34" s="326">
        <f>+G32+G23+G11</f>
        <v>13842787</v>
      </c>
      <c r="H34" s="276"/>
      <c r="I34" s="326">
        <f>+I32+I23+I11</f>
        <v>14939270</v>
      </c>
      <c r="J34" s="274"/>
      <c r="K34" s="326">
        <f>+K32+K23+K11</f>
        <v>9522</v>
      </c>
      <c r="L34" s="276"/>
      <c r="M34" s="326">
        <f>+M32+M23+M11</f>
        <v>-631915</v>
      </c>
      <c r="N34" s="274"/>
      <c r="O34" s="326">
        <f>+O32+O23+O11</f>
        <v>225434</v>
      </c>
      <c r="P34" s="276"/>
      <c r="Q34" s="326">
        <f>+Q32+Q23+Q11</f>
        <v>-1586832</v>
      </c>
      <c r="R34" s="274"/>
      <c r="S34" s="326">
        <f>+S32+S23+S11</f>
        <v>186055</v>
      </c>
      <c r="T34" s="276"/>
      <c r="U34" s="326">
        <f>+U32+U23+U11</f>
        <v>2631497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5927019</v>
      </c>
      <c r="F36" s="305"/>
      <c r="G36" s="320">
        <v>5491059</v>
      </c>
      <c r="H36" s="288"/>
      <c r="I36" s="320">
        <v>6601493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69</v>
      </c>
      <c r="L48" s="328"/>
      <c r="M48" s="332"/>
      <c r="N48" s="328"/>
      <c r="O48" s="332">
        <f>+O10</f>
        <v>701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9453</v>
      </c>
      <c r="L51" s="335"/>
      <c r="M51" s="320"/>
      <c r="N51" s="335"/>
      <c r="O51" s="320">
        <f>+O27+O28</f>
        <v>224733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-623783</v>
      </c>
      <c r="N53" s="328"/>
      <c r="O53" s="332"/>
      <c r="P53" s="328"/>
      <c r="Q53" s="332">
        <f>+Q27+Q28</f>
        <v>-1544785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-8132</v>
      </c>
      <c r="N54" s="328"/>
      <c r="O54" s="332"/>
      <c r="P54" s="328"/>
      <c r="Q54" s="332">
        <f>+Q30</f>
        <v>-42047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9522</v>
      </c>
      <c r="L56" s="328"/>
      <c r="M56" s="337">
        <f>SUM(M48:M55)</f>
        <v>-631915</v>
      </c>
      <c r="N56" s="328"/>
      <c r="O56" s="337">
        <f>SUM(O48:O55)</f>
        <v>225434</v>
      </c>
      <c r="P56" s="332"/>
      <c r="Q56" s="337">
        <f>SUM(Q48:Q55)</f>
        <v>-1586832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71368</v>
      </c>
      <c r="L59" s="341"/>
      <c r="M59" s="341">
        <f>+M58-M56</f>
        <v>838921</v>
      </c>
      <c r="N59" s="341"/>
      <c r="O59" s="340">
        <f>+O58-O56</f>
        <v>-66369</v>
      </c>
      <c r="P59" s="341"/>
      <c r="Q59" s="341">
        <f>+Q58-Q56</f>
        <v>2111043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D5D7B-1E54-40E9-9C65-432B657904C3}">
  <sheetPr>
    <tabColor rgb="FFFFFF00"/>
    <pageSetUpPr fitToPage="1"/>
  </sheetPr>
  <dimension ref="A1:AA73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569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25"/>
      <c r="E3" s="274"/>
      <c r="F3" s="42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43159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25" t="s">
        <v>8</v>
      </c>
      <c r="E6" s="278" t="s">
        <v>580</v>
      </c>
      <c r="F6" s="279"/>
      <c r="G6" s="278" t="s">
        <v>581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4"/>
      <c r="O6" s="281" t="s">
        <v>12</v>
      </c>
      <c r="P6" s="424"/>
      <c r="Q6" s="283" t="s">
        <v>86</v>
      </c>
      <c r="R6" s="284"/>
      <c r="S6" s="281" t="s">
        <v>12</v>
      </c>
      <c r="T6" s="42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6399741-2908792</f>
        <v>3490949</v>
      </c>
      <c r="F9" s="287"/>
      <c r="G9" s="293">
        <f>4512504-2908859</f>
        <v>1603645</v>
      </c>
      <c r="H9" s="288"/>
      <c r="I9" s="293">
        <f>5652619-408259</f>
        <v>5244360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2.5439820986167783E-5</v>
      </c>
      <c r="E10" s="297">
        <v>2908792</v>
      </c>
      <c r="F10" s="287"/>
      <c r="G10" s="297">
        <v>2908859</v>
      </c>
      <c r="H10" s="288"/>
      <c r="I10" s="297">
        <v>408259</v>
      </c>
      <c r="J10" s="287"/>
      <c r="K10" s="297">
        <v>74</v>
      </c>
      <c r="L10" s="288"/>
      <c r="M10" s="297">
        <v>0</v>
      </c>
      <c r="N10" s="287"/>
      <c r="O10" s="297">
        <v>631</v>
      </c>
      <c r="P10" s="288"/>
      <c r="Q10" s="297">
        <v>0</v>
      </c>
      <c r="R10" s="287"/>
      <c r="S10" s="297">
        <v>348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SUM(E8:E10)</f>
        <v>6399741</v>
      </c>
      <c r="F11" s="279"/>
      <c r="G11" s="301">
        <f>SUM(G8:G10)</f>
        <v>4512504</v>
      </c>
      <c r="H11" s="276"/>
      <c r="I11" s="301">
        <f>SUM(I8:I10)</f>
        <v>5652619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631</v>
      </c>
      <c r="P11" s="276"/>
      <c r="Q11" s="301">
        <f>SUM(Q9:Q10)</f>
        <v>0</v>
      </c>
      <c r="R11" s="279"/>
      <c r="S11" s="301">
        <f>SUM(S9:S10)</f>
        <v>348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648677</v>
      </c>
      <c r="F14" s="309"/>
      <c r="G14" s="366">
        <v>663139</v>
      </c>
      <c r="H14" s="310"/>
      <c r="I14" s="366">
        <v>642184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3080182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4000000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407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9196778</v>
      </c>
      <c r="F23" s="317"/>
      <c r="G23" s="316">
        <f>SUM(G14:G22)</f>
        <v>8211240</v>
      </c>
      <c r="H23" s="318"/>
      <c r="I23" s="316">
        <f>SUM(I14:I22)</f>
        <v>12871186.26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1749</v>
      </c>
      <c r="L27" s="321"/>
      <c r="M27" s="320">
        <v>12713</v>
      </c>
      <c r="N27" s="320"/>
      <c r="O27" s="320">
        <v>8510</v>
      </c>
      <c r="P27" s="321"/>
      <c r="Q27" s="320">
        <v>-26962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655127</v>
      </c>
      <c r="F28" s="303"/>
      <c r="G28" s="303">
        <v>667630</v>
      </c>
      <c r="H28" s="304"/>
      <c r="I28" s="303">
        <v>423516</v>
      </c>
      <c r="J28" s="303"/>
      <c r="K28" s="303">
        <v>12503</v>
      </c>
      <c r="L28" s="304"/>
      <c r="M28" s="303">
        <v>-50116</v>
      </c>
      <c r="N28" s="303"/>
      <c r="O28" s="303">
        <v>206771</v>
      </c>
      <c r="P28" s="304"/>
      <c r="Q28" s="303">
        <v>-894040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3273668</v>
      </c>
      <c r="F29" s="303"/>
      <c r="G29" s="303">
        <v>3222372</v>
      </c>
      <c r="H29" s="304"/>
      <c r="I29" s="303">
        <v>3685079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/>
      <c r="J30" s="303"/>
      <c r="K30" s="303">
        <v>0</v>
      </c>
      <c r="L30" s="304"/>
      <c r="M30" s="303">
        <v>-1180</v>
      </c>
      <c r="N30" s="303"/>
      <c r="O30" s="303">
        <v>0</v>
      </c>
      <c r="P30" s="304"/>
      <c r="Q30" s="303">
        <v>-33915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-3118320</v>
      </c>
      <c r="F31" s="303"/>
      <c r="G31" s="303">
        <v>-2118320</v>
      </c>
      <c r="H31" s="304"/>
      <c r="I31" s="303">
        <v>-6799222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810475</v>
      </c>
      <c r="F32" s="274"/>
      <c r="G32" s="316">
        <f>SUM(G27:G31)</f>
        <v>1771682</v>
      </c>
      <c r="H32" s="325"/>
      <c r="I32" s="316">
        <f>SUM(I27:I31)</f>
        <v>-2690627</v>
      </c>
      <c r="J32" s="274"/>
      <c r="K32" s="316">
        <f>SUM(K27:K31)</f>
        <v>14252</v>
      </c>
      <c r="L32" s="325"/>
      <c r="M32" s="316">
        <f>SUM(M27:M31)</f>
        <v>-38583</v>
      </c>
      <c r="N32" s="274"/>
      <c r="O32" s="316">
        <f>SUM(O27:O31)</f>
        <v>215281</v>
      </c>
      <c r="P32" s="325"/>
      <c r="Q32" s="316">
        <f>SUM(Q27:Q31)</f>
        <v>-954917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16406994</v>
      </c>
      <c r="F34" s="274"/>
      <c r="G34" s="326">
        <f>+G32+G23+G11</f>
        <v>14495426</v>
      </c>
      <c r="H34" s="276"/>
      <c r="I34" s="326">
        <f>+I32+I23+I11</f>
        <v>15833178.26</v>
      </c>
      <c r="J34" s="274"/>
      <c r="K34" s="326">
        <f>+K32+K23+K11</f>
        <v>14326</v>
      </c>
      <c r="L34" s="276"/>
      <c r="M34" s="326">
        <f>+M32+M23+M11</f>
        <v>-38583</v>
      </c>
      <c r="N34" s="274"/>
      <c r="O34" s="326">
        <f>+O32+O23+O11</f>
        <v>215912</v>
      </c>
      <c r="P34" s="276"/>
      <c r="Q34" s="326">
        <f>+Q32+Q23+Q11</f>
        <v>-954917</v>
      </c>
      <c r="R34" s="274"/>
      <c r="S34" s="326">
        <f>+S32+S23+S11</f>
        <v>175638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5947157</v>
      </c>
      <c r="F36" s="305"/>
      <c r="G36" s="320">
        <v>5927019</v>
      </c>
      <c r="H36" s="288"/>
      <c r="I36" s="320">
        <v>6357473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631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14252</v>
      </c>
      <c r="L51" s="335"/>
      <c r="M51" s="320"/>
      <c r="N51" s="335"/>
      <c r="O51" s="320">
        <f>+O27+O28</f>
        <v>215281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-37403</v>
      </c>
      <c r="N53" s="328"/>
      <c r="O53" s="332"/>
      <c r="P53" s="328"/>
      <c r="Q53" s="332">
        <f>+Q27+Q28</f>
        <v>-921002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-1180</v>
      </c>
      <c r="N54" s="328"/>
      <c r="O54" s="332"/>
      <c r="P54" s="328"/>
      <c r="Q54" s="332">
        <f>+Q30</f>
        <v>-33915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14326</v>
      </c>
      <c r="L56" s="328"/>
      <c r="M56" s="337">
        <f>SUM(M48:M55)</f>
        <v>-38583</v>
      </c>
      <c r="N56" s="328"/>
      <c r="O56" s="337">
        <f>SUM(O48:O55)</f>
        <v>215912</v>
      </c>
      <c r="P56" s="332"/>
      <c r="Q56" s="337">
        <f>SUM(Q48:Q55)</f>
        <v>-954917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66564</v>
      </c>
      <c r="L59" s="341"/>
      <c r="M59" s="341">
        <f>+M58-M56</f>
        <v>245589</v>
      </c>
      <c r="N59" s="341"/>
      <c r="O59" s="340">
        <f>+O58-O56</f>
        <v>-56847</v>
      </c>
      <c r="P59" s="341"/>
      <c r="Q59" s="341">
        <f>+Q58-Q56</f>
        <v>1479128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1C9CE-DFBF-4EDC-8ECC-F458F880DB9F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569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23"/>
      <c r="E3" s="274"/>
      <c r="F3" s="42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43131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23" t="s">
        <v>8</v>
      </c>
      <c r="E6" s="278" t="s">
        <v>578</v>
      </c>
      <c r="F6" s="279"/>
      <c r="G6" s="278" t="s">
        <v>579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2"/>
      <c r="O6" s="281" t="s">
        <v>12</v>
      </c>
      <c r="P6" s="422"/>
      <c r="Q6" s="283" t="s">
        <v>86</v>
      </c>
      <c r="R6" s="284"/>
      <c r="S6" s="281" t="s">
        <v>12</v>
      </c>
      <c r="T6" s="42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4570417-2908732</f>
        <v>1661685</v>
      </c>
      <c r="F9" s="287"/>
      <c r="G9" s="293">
        <f>6399741-2908792</f>
        <v>3490949</v>
      </c>
      <c r="H9" s="288"/>
      <c r="I9" s="293">
        <f>3440635-408255</f>
        <v>3032380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2.3033854265147852E-5</v>
      </c>
      <c r="E10" s="297">
        <v>2908732</v>
      </c>
      <c r="F10" s="287"/>
      <c r="G10" s="297">
        <v>2908792</v>
      </c>
      <c r="H10" s="288"/>
      <c r="I10" s="297">
        <v>408255</v>
      </c>
      <c r="J10" s="287"/>
      <c r="K10" s="297">
        <v>67</v>
      </c>
      <c r="L10" s="288"/>
      <c r="M10" s="297">
        <v>0</v>
      </c>
      <c r="N10" s="287"/>
      <c r="O10" s="297">
        <v>557</v>
      </c>
      <c r="P10" s="288"/>
      <c r="Q10" s="297">
        <v>0</v>
      </c>
      <c r="R10" s="287"/>
      <c r="S10" s="297">
        <v>337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4570417</v>
      </c>
      <c r="F11" s="279"/>
      <c r="G11" s="301">
        <f>SUM(G8:G10)</f>
        <v>6399741</v>
      </c>
      <c r="H11" s="276"/>
      <c r="I11" s="301">
        <f>SUM(I9:I10)</f>
        <v>3440635</v>
      </c>
      <c r="J11" s="279"/>
      <c r="K11" s="301">
        <f>SUM(K9:K10)</f>
        <v>67</v>
      </c>
      <c r="L11" s="276"/>
      <c r="M11" s="301">
        <f>SUM(M9:M10)</f>
        <v>0</v>
      </c>
      <c r="N11" s="279"/>
      <c r="O11" s="301">
        <f>SUM(O9:O10)</f>
        <v>557</v>
      </c>
      <c r="P11" s="276"/>
      <c r="Q11" s="301">
        <f>SUM(Q9:Q10)</f>
        <v>0</v>
      </c>
      <c r="R11" s="279"/>
      <c r="S11" s="301">
        <f>SUM(S9:S10)</f>
        <v>337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660788</v>
      </c>
      <c r="F14" s="309"/>
      <c r="G14" s="366">
        <v>648677</v>
      </c>
      <c r="H14" s="310"/>
      <c r="I14" s="366">
        <v>630166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9208889</v>
      </c>
      <c r="F23" s="317"/>
      <c r="G23" s="316">
        <f>SUM(G14:G22)</f>
        <v>9196778</v>
      </c>
      <c r="H23" s="318"/>
      <c r="I23" s="316">
        <f>SUM(I14:I22)</f>
        <v>10859168.26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256</v>
      </c>
      <c r="L27" s="321"/>
      <c r="M27" s="320">
        <v>-12367</v>
      </c>
      <c r="N27" s="320"/>
      <c r="O27" s="320">
        <v>6762</v>
      </c>
      <c r="P27" s="321"/>
      <c r="Q27" s="320">
        <v>-39675</v>
      </c>
      <c r="R27" s="320"/>
      <c r="S27" s="320">
        <v>5442</v>
      </c>
      <c r="T27" s="321"/>
      <c r="U27" s="320">
        <v>108195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646096</v>
      </c>
      <c r="F28" s="303"/>
      <c r="G28" s="303">
        <v>655127</v>
      </c>
      <c r="H28" s="304"/>
      <c r="I28" s="303">
        <v>409228</v>
      </c>
      <c r="J28" s="303"/>
      <c r="K28" s="303">
        <v>9032</v>
      </c>
      <c r="L28" s="304"/>
      <c r="M28" s="303">
        <v>-288644</v>
      </c>
      <c r="N28" s="303"/>
      <c r="O28" s="303">
        <v>194268</v>
      </c>
      <c r="P28" s="304"/>
      <c r="Q28" s="303">
        <v>-843924</v>
      </c>
      <c r="R28" s="303"/>
      <c r="S28" s="303">
        <v>154378</v>
      </c>
      <c r="T28" s="304"/>
      <c r="U28" s="303">
        <v>2121380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3563441</v>
      </c>
      <c r="F29" s="303"/>
      <c r="G29" s="303">
        <v>3273668</v>
      </c>
      <c r="H29" s="304"/>
      <c r="I29" s="303">
        <v>3590656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/>
      <c r="J30" s="303"/>
      <c r="K30" s="303">
        <v>0</v>
      </c>
      <c r="L30" s="304"/>
      <c r="M30" s="303">
        <v>-1129</v>
      </c>
      <c r="N30" s="303"/>
      <c r="O30" s="303">
        <v>0</v>
      </c>
      <c r="P30" s="304"/>
      <c r="Q30" s="303">
        <v>-32735</v>
      </c>
      <c r="R30" s="303">
        <v>0</v>
      </c>
      <c r="S30" s="303">
        <v>0</v>
      </c>
      <c r="T30" s="304"/>
      <c r="U30" s="303">
        <v>-31344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-3118320</v>
      </c>
      <c r="F31" s="303"/>
      <c r="G31" s="303">
        <v>-3118320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1091217</v>
      </c>
      <c r="F32" s="274"/>
      <c r="G32" s="316">
        <f>SUM(G27:G31)</f>
        <v>810475</v>
      </c>
      <c r="H32" s="325"/>
      <c r="I32" s="316">
        <f>SUM(I27:I31)</f>
        <v>-799338</v>
      </c>
      <c r="J32" s="274"/>
      <c r="K32" s="316">
        <f>SUM(K27:K31)</f>
        <v>9288</v>
      </c>
      <c r="L32" s="325"/>
      <c r="M32" s="316">
        <f>SUM(M27:M31)</f>
        <v>-302140</v>
      </c>
      <c r="N32" s="274"/>
      <c r="O32" s="316">
        <f>SUM(O27:O31)</f>
        <v>201030</v>
      </c>
      <c r="P32" s="325"/>
      <c r="Q32" s="316">
        <f>SUM(Q27:Q31)</f>
        <v>-916334</v>
      </c>
      <c r="R32" s="274"/>
      <c r="S32" s="316">
        <f>SUM(S27:S31)</f>
        <v>159820</v>
      </c>
      <c r="T32" s="325"/>
      <c r="U32" s="316">
        <f>SUM(U27:U31)</f>
        <v>2198231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14870523</v>
      </c>
      <c r="F34" s="274"/>
      <c r="G34" s="326">
        <f>+G32+G23+G11</f>
        <v>16406994</v>
      </c>
      <c r="H34" s="276"/>
      <c r="I34" s="326">
        <f>+I32+I23+I11</f>
        <v>13500465.26</v>
      </c>
      <c r="J34" s="274"/>
      <c r="K34" s="326">
        <f>+K32+K23+K11</f>
        <v>9355</v>
      </c>
      <c r="L34" s="276"/>
      <c r="M34" s="326">
        <f>+M32+M23+M11</f>
        <v>-302140</v>
      </c>
      <c r="N34" s="274"/>
      <c r="O34" s="326">
        <f>+O32+O23+O11</f>
        <v>201587</v>
      </c>
      <c r="P34" s="276"/>
      <c r="Q34" s="326">
        <f>+Q32+Q23+Q11</f>
        <v>-916334</v>
      </c>
      <c r="R34" s="274"/>
      <c r="S34" s="326">
        <f>+S32+S23+S11</f>
        <v>160157</v>
      </c>
      <c r="T34" s="276"/>
      <c r="U34" s="326">
        <f>+U32+U23+U11</f>
        <v>2198231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6110233.8499999996</v>
      </c>
      <c r="F36" s="305"/>
      <c r="G36" s="320">
        <v>5947157</v>
      </c>
      <c r="H36" s="288"/>
      <c r="I36" s="320">
        <v>6373219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67</v>
      </c>
      <c r="L48" s="328"/>
      <c r="M48" s="332"/>
      <c r="N48" s="328"/>
      <c r="O48" s="332">
        <f>+O10</f>
        <v>557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9288</v>
      </c>
      <c r="L51" s="335"/>
      <c r="M51" s="320"/>
      <c r="N51" s="335"/>
      <c r="O51" s="320">
        <f>+O27+O28</f>
        <v>201030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-301011</v>
      </c>
      <c r="N53" s="328"/>
      <c r="O53" s="332"/>
      <c r="P53" s="328"/>
      <c r="Q53" s="332">
        <f>+Q27+Q28</f>
        <v>-883599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-1129</v>
      </c>
      <c r="N54" s="328"/>
      <c r="O54" s="332"/>
      <c r="P54" s="328"/>
      <c r="Q54" s="332">
        <f>+Q30</f>
        <v>-32735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9355</v>
      </c>
      <c r="L56" s="328"/>
      <c r="M56" s="337">
        <f>SUM(M48:M55)</f>
        <v>-302140</v>
      </c>
      <c r="N56" s="328"/>
      <c r="O56" s="337">
        <f>SUM(O48:O55)</f>
        <v>201587</v>
      </c>
      <c r="P56" s="332"/>
      <c r="Q56" s="337">
        <f>SUM(Q48:Q55)</f>
        <v>-916334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71535</v>
      </c>
      <c r="L59" s="341"/>
      <c r="M59" s="341">
        <f>+M58-M56</f>
        <v>509146</v>
      </c>
      <c r="N59" s="341"/>
      <c r="O59" s="340">
        <f>+O58-O56</f>
        <v>-42522</v>
      </c>
      <c r="P59" s="341"/>
      <c r="Q59" s="341">
        <f>+Q58-Q56</f>
        <v>1440545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0F73-06C4-4AD5-9A54-47051754587F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569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21"/>
      <c r="E3" s="274"/>
      <c r="F3" s="42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43100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21" t="s">
        <v>8</v>
      </c>
      <c r="E6" s="278" t="s">
        <v>577</v>
      </c>
      <c r="F6" s="279"/>
      <c r="G6" s="278" t="s">
        <v>576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0"/>
      <c r="O6" s="281" t="s">
        <v>12</v>
      </c>
      <c r="P6" s="420"/>
      <c r="Q6" s="283" t="s">
        <v>86</v>
      </c>
      <c r="R6" s="284"/>
      <c r="S6" s="281" t="s">
        <v>12</v>
      </c>
      <c r="T6" s="42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4642060-2908665</f>
        <v>1733395</v>
      </c>
      <c r="F9" s="287"/>
      <c r="G9" s="293">
        <f>4570417-2908732</f>
        <v>1661685</v>
      </c>
      <c r="H9" s="288"/>
      <c r="I9" s="293">
        <v>3478122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2.5440930912265941E-5</v>
      </c>
      <c r="E10" s="297">
        <v>2908665.19</v>
      </c>
      <c r="F10" s="287"/>
      <c r="G10" s="297">
        <v>2908732</v>
      </c>
      <c r="H10" s="288"/>
      <c r="I10" s="297">
        <v>408248</v>
      </c>
      <c r="J10" s="287"/>
      <c r="K10" s="297">
        <v>74</v>
      </c>
      <c r="L10" s="288"/>
      <c r="M10" s="297">
        <v>0</v>
      </c>
      <c r="N10" s="287"/>
      <c r="O10" s="297">
        <v>490</v>
      </c>
      <c r="P10" s="288"/>
      <c r="Q10" s="297">
        <v>0</v>
      </c>
      <c r="R10" s="287"/>
      <c r="S10" s="297">
        <v>416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4642060.1899999995</v>
      </c>
      <c r="F11" s="279"/>
      <c r="G11" s="301">
        <f>SUM(G8:G10)</f>
        <v>4570417</v>
      </c>
      <c r="H11" s="276"/>
      <c r="I11" s="301">
        <f>SUM(I9:I10)</f>
        <v>3886370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490</v>
      </c>
      <c r="P11" s="276"/>
      <c r="Q11" s="301">
        <f>SUM(Q9:Q10)</f>
        <v>0</v>
      </c>
      <c r="R11" s="279"/>
      <c r="S11" s="301">
        <f>SUM(S9:S10)</f>
        <v>416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701775</v>
      </c>
      <c r="F14" s="309"/>
      <c r="G14" s="366">
        <v>660788</v>
      </c>
      <c r="H14" s="310"/>
      <c r="I14" s="366">
        <v>620129.75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11249876</v>
      </c>
      <c r="F23" s="317"/>
      <c r="G23" s="316">
        <f>SUM(G14:G22)</f>
        <v>9208889</v>
      </c>
      <c r="H23" s="318"/>
      <c r="I23" s="316">
        <f>SUM(I14:I22)</f>
        <v>10849132.01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339</v>
      </c>
      <c r="L27" s="321"/>
      <c r="M27" s="320">
        <v>-41327</v>
      </c>
      <c r="N27" s="320"/>
      <c r="O27" s="320">
        <v>6506</v>
      </c>
      <c r="P27" s="321"/>
      <c r="Q27" s="320">
        <v>-27308</v>
      </c>
      <c r="R27" s="320"/>
      <c r="S27" s="320">
        <v>6167</v>
      </c>
      <c r="T27" s="321"/>
      <c r="U27" s="320">
        <v>14019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638159</v>
      </c>
      <c r="F28" s="303"/>
      <c r="G28" s="303">
        <v>646096</v>
      </c>
      <c r="H28" s="304"/>
      <c r="I28" s="303">
        <v>398480</v>
      </c>
      <c r="J28" s="303"/>
      <c r="K28" s="303">
        <v>7937</v>
      </c>
      <c r="L28" s="304"/>
      <c r="M28" s="303">
        <v>-478978</v>
      </c>
      <c r="N28" s="303"/>
      <c r="O28" s="303">
        <v>185236</v>
      </c>
      <c r="P28" s="304"/>
      <c r="Q28" s="303">
        <v>-555280</v>
      </c>
      <c r="R28" s="303"/>
      <c r="S28" s="303">
        <v>177299</v>
      </c>
      <c r="T28" s="304"/>
      <c r="U28" s="303">
        <v>-76302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4051171</v>
      </c>
      <c r="F29" s="303"/>
      <c r="G29" s="303">
        <v>3563441</v>
      </c>
      <c r="H29" s="304"/>
      <c r="I29" s="303">
        <v>3367092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-8752</v>
      </c>
      <c r="N30" s="303"/>
      <c r="O30" s="303">
        <v>0</v>
      </c>
      <c r="P30" s="304"/>
      <c r="Q30" s="303">
        <v>-31606</v>
      </c>
      <c r="R30" s="303">
        <v>0</v>
      </c>
      <c r="S30" s="303">
        <v>0</v>
      </c>
      <c r="T30" s="304"/>
      <c r="U30" s="303">
        <v>-22853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-3118320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-428990</v>
      </c>
      <c r="F32" s="274"/>
      <c r="G32" s="316">
        <f>SUM(G27:G31)</f>
        <v>1091217</v>
      </c>
      <c r="H32" s="325"/>
      <c r="I32" s="316">
        <f>SUM(I27:I31)</f>
        <v>-1033650</v>
      </c>
      <c r="J32" s="274"/>
      <c r="K32" s="316">
        <f>SUM(K27:K31)</f>
        <v>8276</v>
      </c>
      <c r="L32" s="325"/>
      <c r="M32" s="316">
        <f>SUM(M27:M31)</f>
        <v>-529057</v>
      </c>
      <c r="N32" s="274"/>
      <c r="O32" s="316">
        <f>SUM(O27:O31)</f>
        <v>191742</v>
      </c>
      <c r="P32" s="325"/>
      <c r="Q32" s="316">
        <f>SUM(Q27:Q31)</f>
        <v>-614194</v>
      </c>
      <c r="R32" s="274"/>
      <c r="S32" s="316">
        <f>SUM(S27:S31)</f>
        <v>183466</v>
      </c>
      <c r="T32" s="325"/>
      <c r="U32" s="316">
        <f>SUM(U27:U31)</f>
        <v>-85136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15462946.189999999</v>
      </c>
      <c r="F34" s="274"/>
      <c r="G34" s="326">
        <f>+G32+G23+G11</f>
        <v>14870523</v>
      </c>
      <c r="H34" s="276"/>
      <c r="I34" s="326">
        <f>+I32+I23+I11</f>
        <v>13701852.01</v>
      </c>
      <c r="J34" s="274"/>
      <c r="K34" s="326">
        <f>+K32+K23+K11</f>
        <v>8350</v>
      </c>
      <c r="L34" s="276"/>
      <c r="M34" s="326">
        <f>+M32+M23+M11</f>
        <v>-529057</v>
      </c>
      <c r="N34" s="274"/>
      <c r="O34" s="326">
        <f>+O32+O23+O11</f>
        <v>192232</v>
      </c>
      <c r="P34" s="276"/>
      <c r="Q34" s="326">
        <f>+Q32+Q23+Q11</f>
        <v>-614194</v>
      </c>
      <c r="R34" s="274"/>
      <c r="S34" s="326">
        <f>+S32+S23+S11</f>
        <v>183882</v>
      </c>
      <c r="T34" s="276"/>
      <c r="U34" s="326">
        <f>+U32+U23+U11</f>
        <v>-85136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6467700</v>
      </c>
      <c r="F36" s="305"/>
      <c r="G36" s="320">
        <v>6110233.8499999996</v>
      </c>
      <c r="H36" s="288"/>
      <c r="I36" s="320">
        <v>6265142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490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8276</v>
      </c>
      <c r="L51" s="335"/>
      <c r="M51" s="320"/>
      <c r="N51" s="335"/>
      <c r="O51" s="320">
        <f>+O27+O28</f>
        <v>191742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-520305</v>
      </c>
      <c r="N53" s="328"/>
      <c r="O53" s="332"/>
      <c r="P53" s="328"/>
      <c r="Q53" s="332">
        <f>+Q27+Q28</f>
        <v>-582588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-8752</v>
      </c>
      <c r="N54" s="328"/>
      <c r="O54" s="332"/>
      <c r="P54" s="328"/>
      <c r="Q54" s="332">
        <f>+Q30</f>
        <v>-31606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8350</v>
      </c>
      <c r="L56" s="328"/>
      <c r="M56" s="337">
        <f>SUM(M48:M55)</f>
        <v>-529057</v>
      </c>
      <c r="N56" s="328"/>
      <c r="O56" s="337">
        <f>SUM(O48:O55)</f>
        <v>192232</v>
      </c>
      <c r="P56" s="332"/>
      <c r="Q56" s="337">
        <f>SUM(Q48:Q55)</f>
        <v>-614194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72540</v>
      </c>
      <c r="L59" s="341"/>
      <c r="M59" s="341">
        <f>+M58-M56</f>
        <v>736063</v>
      </c>
      <c r="N59" s="341"/>
      <c r="O59" s="340">
        <f>+O58-O56</f>
        <v>-33167</v>
      </c>
      <c r="P59" s="341"/>
      <c r="Q59" s="341">
        <f>+Q58-Q56</f>
        <v>1138405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41E10-4DC3-4740-89E7-A85244C0DF2D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569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19"/>
      <c r="E3" s="274"/>
      <c r="F3" s="41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43069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19" t="s">
        <v>8</v>
      </c>
      <c r="E6" s="278" t="s">
        <v>575</v>
      </c>
      <c r="F6" s="279"/>
      <c r="G6" s="278" t="s">
        <v>574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8"/>
      <c r="O6" s="281" t="s">
        <v>12</v>
      </c>
      <c r="P6" s="418"/>
      <c r="Q6" s="283" t="s">
        <v>86</v>
      </c>
      <c r="R6" s="284"/>
      <c r="S6" s="281" t="s">
        <v>12</v>
      </c>
      <c r="T6" s="41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4607956-2908598</f>
        <v>1699358</v>
      </c>
      <c r="F9" s="287"/>
      <c r="G9" s="293">
        <f>4642060-2908665</f>
        <v>1733395</v>
      </c>
      <c r="H9" s="288"/>
      <c r="I9" s="293">
        <f>4497309-408239</f>
        <v>4089070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2.5441516941233667E-5</v>
      </c>
      <c r="E10" s="297">
        <v>2908598</v>
      </c>
      <c r="F10" s="287"/>
      <c r="G10" s="297">
        <v>2908665.19</v>
      </c>
      <c r="H10" s="288"/>
      <c r="I10" s="297">
        <v>408239</v>
      </c>
      <c r="J10" s="287"/>
      <c r="K10" s="297">
        <v>74</v>
      </c>
      <c r="L10" s="288"/>
      <c r="M10" s="297">
        <v>0</v>
      </c>
      <c r="N10" s="287"/>
      <c r="O10" s="297">
        <v>416</v>
      </c>
      <c r="P10" s="288"/>
      <c r="Q10" s="297">
        <v>0</v>
      </c>
      <c r="R10" s="287"/>
      <c r="S10" s="297">
        <v>308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4607956</v>
      </c>
      <c r="F11" s="279"/>
      <c r="G11" s="301">
        <f>SUM(G8:G10)</f>
        <v>4642060.1899999995</v>
      </c>
      <c r="H11" s="276"/>
      <c r="I11" s="301">
        <f>SUM(I9:I10)</f>
        <v>4497309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416</v>
      </c>
      <c r="P11" s="276"/>
      <c r="Q11" s="301">
        <f>SUM(Q9:Q10)</f>
        <v>0</v>
      </c>
      <c r="R11" s="279"/>
      <c r="S11" s="301">
        <f>SUM(S9:S10)</f>
        <v>308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678962</v>
      </c>
      <c r="F14" s="309"/>
      <c r="G14" s="366">
        <v>701775</v>
      </c>
      <c r="H14" s="310"/>
      <c r="I14" s="366">
        <v>623934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11227063</v>
      </c>
      <c r="F23" s="317"/>
      <c r="G23" s="316">
        <f>SUM(G14:G22)</f>
        <v>11249876</v>
      </c>
      <c r="H23" s="318"/>
      <c r="I23" s="316">
        <f>SUM(I14:I22)</f>
        <v>10852937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2300</v>
      </c>
      <c r="L27" s="321"/>
      <c r="M27" s="320">
        <v>20515</v>
      </c>
      <c r="N27" s="320"/>
      <c r="O27" s="320">
        <v>6167</v>
      </c>
      <c r="P27" s="321"/>
      <c r="Q27" s="320">
        <v>14019</v>
      </c>
      <c r="R27" s="320"/>
      <c r="S27" s="320">
        <v>4729</v>
      </c>
      <c r="T27" s="321"/>
      <c r="U27" s="320">
        <v>94952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512915</v>
      </c>
      <c r="F28" s="303"/>
      <c r="G28" s="303">
        <v>638159</v>
      </c>
      <c r="H28" s="304"/>
      <c r="I28" s="303">
        <v>388914</v>
      </c>
      <c r="J28" s="303"/>
      <c r="K28" s="303">
        <v>125244</v>
      </c>
      <c r="L28" s="304"/>
      <c r="M28" s="303">
        <v>120452</v>
      </c>
      <c r="N28" s="303"/>
      <c r="O28" s="303">
        <v>177299</v>
      </c>
      <c r="P28" s="304"/>
      <c r="Q28" s="303">
        <v>-76302</v>
      </c>
      <c r="R28" s="303"/>
      <c r="S28" s="303">
        <v>134064</v>
      </c>
      <c r="T28" s="304"/>
      <c r="U28" s="303">
        <v>1921015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3932105</v>
      </c>
      <c r="F29" s="303"/>
      <c r="G29" s="303">
        <v>4051171</v>
      </c>
      <c r="H29" s="304"/>
      <c r="I29" s="303">
        <v>3398674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-1386</v>
      </c>
      <c r="N30" s="303"/>
      <c r="O30" s="303">
        <v>0</v>
      </c>
      <c r="P30" s="304"/>
      <c r="Q30" s="303">
        <v>-22853</v>
      </c>
      <c r="R30" s="303">
        <v>0</v>
      </c>
      <c r="S30" s="303">
        <v>0</v>
      </c>
      <c r="T30" s="304"/>
      <c r="U30" s="303">
        <v>-22962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-673300</v>
      </c>
      <c r="F32" s="274"/>
      <c r="G32" s="316">
        <f>SUM(G27:G31)</f>
        <v>-428990</v>
      </c>
      <c r="H32" s="325"/>
      <c r="I32" s="316">
        <f>SUM(I27:I31)</f>
        <v>-1011634</v>
      </c>
      <c r="J32" s="274"/>
      <c r="K32" s="316">
        <f>SUM(K27:K31)</f>
        <v>127544</v>
      </c>
      <c r="L32" s="325"/>
      <c r="M32" s="316">
        <f>SUM(M27:M31)</f>
        <v>139581</v>
      </c>
      <c r="N32" s="274"/>
      <c r="O32" s="316">
        <f>SUM(O27:O31)</f>
        <v>183466</v>
      </c>
      <c r="P32" s="325"/>
      <c r="Q32" s="316">
        <f>SUM(Q27:Q31)</f>
        <v>-85136</v>
      </c>
      <c r="R32" s="274"/>
      <c r="S32" s="316">
        <f>SUM(S27:S31)</f>
        <v>138793</v>
      </c>
      <c r="T32" s="325"/>
      <c r="U32" s="316">
        <f>SUM(U27:U31)</f>
        <v>1993005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15161719</v>
      </c>
      <c r="F34" s="274"/>
      <c r="G34" s="326">
        <f>+G32+G23+G11</f>
        <v>15462946.189999999</v>
      </c>
      <c r="H34" s="276"/>
      <c r="I34" s="326">
        <f>+I32+I23+I11</f>
        <v>14338612</v>
      </c>
      <c r="J34" s="274"/>
      <c r="K34" s="326">
        <f>+K32+K23+K11</f>
        <v>127618</v>
      </c>
      <c r="L34" s="276"/>
      <c r="M34" s="326">
        <f>+M32+M23+M11</f>
        <v>139581</v>
      </c>
      <c r="N34" s="274"/>
      <c r="O34" s="326">
        <f>+O32+O23+O11</f>
        <v>183882</v>
      </c>
      <c r="P34" s="276"/>
      <c r="Q34" s="326">
        <f>+Q32+Q23+Q11</f>
        <v>-85136</v>
      </c>
      <c r="R34" s="274"/>
      <c r="S34" s="326">
        <f>+S32+S23+S11</f>
        <v>139101</v>
      </c>
      <c r="T34" s="276"/>
      <c r="U34" s="326">
        <f>+U32+U23+U11</f>
        <v>1993005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6371115</v>
      </c>
      <c r="F36" s="305"/>
      <c r="G36" s="320">
        <v>6467700</v>
      </c>
      <c r="H36" s="288"/>
      <c r="I36" s="320">
        <v>6268301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416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127544</v>
      </c>
      <c r="L51" s="335"/>
      <c r="M51" s="320"/>
      <c r="N51" s="335"/>
      <c r="O51" s="320">
        <f>+O27+O28</f>
        <v>183466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140967</v>
      </c>
      <c r="N53" s="328"/>
      <c r="O53" s="332"/>
      <c r="P53" s="328"/>
      <c r="Q53" s="332">
        <f>+Q27+Q28</f>
        <v>-62283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-1386</v>
      </c>
      <c r="N54" s="328"/>
      <c r="O54" s="332"/>
      <c r="P54" s="328"/>
      <c r="Q54" s="332">
        <f>+Q30</f>
        <v>-22853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127618</v>
      </c>
      <c r="L56" s="328"/>
      <c r="M56" s="337">
        <f>SUM(M48:M55)</f>
        <v>139581</v>
      </c>
      <c r="N56" s="328"/>
      <c r="O56" s="337">
        <f>SUM(O48:O55)</f>
        <v>183882</v>
      </c>
      <c r="P56" s="332"/>
      <c r="Q56" s="337">
        <f>SUM(Q48:Q55)</f>
        <v>-85136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-46728</v>
      </c>
      <c r="L59" s="341"/>
      <c r="M59" s="341">
        <f>+M58-M56</f>
        <v>67425</v>
      </c>
      <c r="N59" s="341"/>
      <c r="O59" s="340">
        <f>+O58-O56</f>
        <v>-24817</v>
      </c>
      <c r="P59" s="341"/>
      <c r="Q59" s="341">
        <f>+Q58-Q56</f>
        <v>609347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01AC-1090-44E9-90BC-D123DC3A1231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569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17"/>
      <c r="E3" s="274"/>
      <c r="F3" s="417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43039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17" t="s">
        <v>8</v>
      </c>
      <c r="E6" s="278" t="s">
        <v>572</v>
      </c>
      <c r="F6" s="279"/>
      <c r="G6" s="278" t="s">
        <v>573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6"/>
      <c r="O6" s="281" t="s">
        <v>12</v>
      </c>
      <c r="P6" s="416"/>
      <c r="Q6" s="283" t="s">
        <v>86</v>
      </c>
      <c r="R6" s="284"/>
      <c r="S6" s="281" t="s">
        <v>12</v>
      </c>
      <c r="T6" s="416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4513165-3908518</f>
        <v>604647</v>
      </c>
      <c r="F9" s="287"/>
      <c r="G9" s="293">
        <f>4607956-2908598</f>
        <v>1699358</v>
      </c>
      <c r="H9" s="288"/>
      <c r="I9" s="293">
        <f>4590527-408229</f>
        <v>4182298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2.5523989910102748E-5</v>
      </c>
      <c r="E10" s="297">
        <v>3908518</v>
      </c>
      <c r="F10" s="287"/>
      <c r="G10" s="297">
        <v>2908598</v>
      </c>
      <c r="H10" s="288"/>
      <c r="I10" s="297">
        <v>408229</v>
      </c>
      <c r="J10" s="287"/>
      <c r="K10" s="297">
        <v>87</v>
      </c>
      <c r="L10" s="288"/>
      <c r="M10" s="297">
        <v>0</v>
      </c>
      <c r="N10" s="287"/>
      <c r="O10" s="297">
        <v>342</v>
      </c>
      <c r="P10" s="288"/>
      <c r="Q10" s="297">
        <v>0</v>
      </c>
      <c r="R10" s="287"/>
      <c r="S10" s="297">
        <v>290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4513165</v>
      </c>
      <c r="F11" s="279"/>
      <c r="G11" s="301">
        <f>SUM(G8:G10)</f>
        <v>4607956</v>
      </c>
      <c r="H11" s="276"/>
      <c r="I11" s="301">
        <f>SUM(I9:I10)</f>
        <v>4590527</v>
      </c>
      <c r="J11" s="279"/>
      <c r="K11" s="301">
        <f>SUM(K9:K10)</f>
        <v>87</v>
      </c>
      <c r="L11" s="276"/>
      <c r="M11" s="301">
        <f>SUM(M9:M10)</f>
        <v>0</v>
      </c>
      <c r="N11" s="279"/>
      <c r="O11" s="301">
        <f>SUM(O9:O10)</f>
        <v>342</v>
      </c>
      <c r="P11" s="276"/>
      <c r="Q11" s="301">
        <f>SUM(Q9:Q10)</f>
        <v>0</v>
      </c>
      <c r="R11" s="279"/>
      <c r="S11" s="301">
        <f>SUM(S9:S10)</f>
        <v>290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691953</v>
      </c>
      <c r="F14" s="309"/>
      <c r="G14" s="366">
        <v>678962</v>
      </c>
      <c r="H14" s="310"/>
      <c r="I14" s="308">
        <v>603814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11240054</v>
      </c>
      <c r="F23" s="317"/>
      <c r="G23" s="316">
        <f>SUM(G14:G22)</f>
        <v>11227063</v>
      </c>
      <c r="H23" s="318"/>
      <c r="I23" s="316">
        <f>SUM(I14:I22)</f>
        <v>10832817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9592</v>
      </c>
      <c r="L27" s="321"/>
      <c r="M27" s="320">
        <v>-328168</v>
      </c>
      <c r="N27" s="320"/>
      <c r="O27" s="320">
        <v>52055</v>
      </c>
      <c r="P27" s="321"/>
      <c r="Q27" s="320">
        <v>-196754</v>
      </c>
      <c r="R27" s="320"/>
      <c r="S27" s="320">
        <v>3022</v>
      </c>
      <c r="T27" s="321"/>
      <c r="U27" s="320">
        <v>77586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503323</v>
      </c>
      <c r="F28" s="303"/>
      <c r="G28" s="303">
        <v>512915</v>
      </c>
      <c r="H28" s="304"/>
      <c r="I28" s="303">
        <v>339704</v>
      </c>
      <c r="J28" s="303"/>
      <c r="K28" s="303">
        <v>254</v>
      </c>
      <c r="L28" s="304"/>
      <c r="M28" s="303">
        <v>-13246</v>
      </c>
      <c r="N28" s="303"/>
      <c r="O28" s="303">
        <v>3867</v>
      </c>
      <c r="P28" s="304"/>
      <c r="Q28" s="303">
        <v>-6496</v>
      </c>
      <c r="R28" s="303"/>
      <c r="S28" s="303">
        <v>84855</v>
      </c>
      <c r="T28" s="304"/>
      <c r="U28" s="303">
        <v>1593838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4261558</v>
      </c>
      <c r="F29" s="303"/>
      <c r="G29" s="303">
        <v>3932105</v>
      </c>
      <c r="H29" s="304"/>
      <c r="I29" s="303">
        <v>3072441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-1284</v>
      </c>
      <c r="N30" s="303"/>
      <c r="O30" s="303">
        <v>0</v>
      </c>
      <c r="P30" s="304"/>
      <c r="Q30" s="303">
        <v>-21467</v>
      </c>
      <c r="R30" s="303">
        <v>0</v>
      </c>
      <c r="S30" s="303">
        <v>0</v>
      </c>
      <c r="T30" s="304"/>
      <c r="U30" s="303">
        <v>-22018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f>-5118320-1</f>
        <v>-5118321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-353440</v>
      </c>
      <c r="F32" s="274"/>
      <c r="G32" s="316">
        <f>SUM(G27:G31)</f>
        <v>-673300</v>
      </c>
      <c r="H32" s="325"/>
      <c r="I32" s="316">
        <f>SUM(I27:I31)</f>
        <v>-1387077</v>
      </c>
      <c r="J32" s="274"/>
      <c r="K32" s="316">
        <f>SUM(K27:K31)</f>
        <v>9846</v>
      </c>
      <c r="L32" s="325"/>
      <c r="M32" s="316">
        <f>SUM(M27:M31)</f>
        <v>-342698</v>
      </c>
      <c r="N32" s="274"/>
      <c r="O32" s="316">
        <f>SUM(O27:O31)</f>
        <v>55922</v>
      </c>
      <c r="P32" s="325"/>
      <c r="Q32" s="316">
        <f>SUM(Q27:Q31)</f>
        <v>-224717</v>
      </c>
      <c r="R32" s="274"/>
      <c r="S32" s="316">
        <f>SUM(S27:S31)</f>
        <v>87877</v>
      </c>
      <c r="T32" s="325"/>
      <c r="U32" s="316">
        <f>SUM(U27:U31)</f>
        <v>1649406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15399779</v>
      </c>
      <c r="F34" s="274"/>
      <c r="G34" s="326">
        <f>+G32+G23+G11</f>
        <v>15161719</v>
      </c>
      <c r="H34" s="276"/>
      <c r="I34" s="326">
        <f>+I32+I23+I11</f>
        <v>14036267</v>
      </c>
      <c r="J34" s="274"/>
      <c r="K34" s="326">
        <f>+K32+K23+K11</f>
        <v>9933</v>
      </c>
      <c r="L34" s="276"/>
      <c r="M34" s="326">
        <f>+M32+M23+M11</f>
        <v>-342698</v>
      </c>
      <c r="N34" s="274"/>
      <c r="O34" s="326">
        <f>+O32+O23+O11</f>
        <v>56264</v>
      </c>
      <c r="P34" s="276"/>
      <c r="Q34" s="326">
        <f>+Q32+Q23+Q11</f>
        <v>-224717</v>
      </c>
      <c r="R34" s="274"/>
      <c r="S34" s="326">
        <f>+S32+S23+S11</f>
        <v>88167</v>
      </c>
      <c r="T34" s="276"/>
      <c r="U34" s="326">
        <f>+U32+U23+U11</f>
        <v>1649406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6523309</v>
      </c>
      <c r="F36" s="305"/>
      <c r="G36" s="320">
        <v>6371115</v>
      </c>
      <c r="H36" s="288"/>
      <c r="I36" s="320">
        <v>6051213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87</v>
      </c>
      <c r="L48" s="328"/>
      <c r="M48" s="332"/>
      <c r="N48" s="328"/>
      <c r="O48" s="332">
        <f>+O10</f>
        <v>342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9846</v>
      </c>
      <c r="L51" s="335"/>
      <c r="M51" s="320"/>
      <c r="N51" s="335"/>
      <c r="O51" s="320">
        <f>+O27+O28</f>
        <v>55922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-341414</v>
      </c>
      <c r="N53" s="328"/>
      <c r="O53" s="332"/>
      <c r="P53" s="328"/>
      <c r="Q53" s="332">
        <f>+Q27+Q28</f>
        <v>-203250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-1284</v>
      </c>
      <c r="N54" s="328"/>
      <c r="O54" s="332"/>
      <c r="P54" s="328"/>
      <c r="Q54" s="332">
        <f>+Q30</f>
        <v>-21467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9933</v>
      </c>
      <c r="L56" s="328"/>
      <c r="M56" s="337">
        <f>SUM(M48:M55)</f>
        <v>-342698</v>
      </c>
      <c r="N56" s="328"/>
      <c r="O56" s="337">
        <f>SUM(O48:O55)</f>
        <v>56264</v>
      </c>
      <c r="P56" s="332"/>
      <c r="Q56" s="337">
        <f>SUM(Q48:Q55)</f>
        <v>-224717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70957</v>
      </c>
      <c r="L59" s="341"/>
      <c r="M59" s="341">
        <f>+M58-M56</f>
        <v>549704</v>
      </c>
      <c r="N59" s="341"/>
      <c r="O59" s="340">
        <f>+O58-O56</f>
        <v>102801</v>
      </c>
      <c r="P59" s="341"/>
      <c r="Q59" s="341">
        <f>+Q58-Q56</f>
        <v>748928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988B-5BCC-4DF1-9103-49DD0730773A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569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15"/>
      <c r="E3" s="274"/>
      <c r="F3" s="41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43008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15" t="s">
        <v>8</v>
      </c>
      <c r="E6" s="278" t="s">
        <v>570</v>
      </c>
      <c r="F6" s="279"/>
      <c r="G6" s="278" t="s">
        <v>571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4"/>
      <c r="O6" s="281" t="s">
        <v>12</v>
      </c>
      <c r="P6" s="414"/>
      <c r="Q6" s="283" t="s">
        <v>86</v>
      </c>
      <c r="R6" s="284"/>
      <c r="S6" s="281" t="s">
        <v>12</v>
      </c>
      <c r="T6" s="41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2924815-2408452</f>
        <v>516363</v>
      </c>
      <c r="F9" s="287"/>
      <c r="G9" s="293">
        <f>4513165-3908518</f>
        <v>604647</v>
      </c>
      <c r="H9" s="288"/>
      <c r="I9" s="293">
        <v>1438948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2.3112346583884362E-5</v>
      </c>
      <c r="E10" s="297">
        <v>2408452</v>
      </c>
      <c r="F10" s="287"/>
      <c r="G10" s="297">
        <v>3908518</v>
      </c>
      <c r="H10" s="288"/>
      <c r="I10" s="297">
        <v>408218</v>
      </c>
      <c r="J10" s="287"/>
      <c r="K10" s="297">
        <v>73</v>
      </c>
      <c r="L10" s="288"/>
      <c r="M10" s="297">
        <v>0</v>
      </c>
      <c r="N10" s="287"/>
      <c r="O10" s="297">
        <v>255</v>
      </c>
      <c r="P10" s="288"/>
      <c r="Q10" s="297">
        <v>0</v>
      </c>
      <c r="R10" s="287"/>
      <c r="S10" s="297">
        <v>273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2924815</v>
      </c>
      <c r="F11" s="279"/>
      <c r="G11" s="301">
        <f>SUM(G8:G10)</f>
        <v>4513165</v>
      </c>
      <c r="H11" s="276"/>
      <c r="I11" s="301">
        <f>SUM(I9:I10)</f>
        <v>1847166</v>
      </c>
      <c r="J11" s="279"/>
      <c r="K11" s="301">
        <f>SUM(K9:K10)</f>
        <v>73</v>
      </c>
      <c r="L11" s="276"/>
      <c r="M11" s="301">
        <f>SUM(M9:M10)</f>
        <v>0</v>
      </c>
      <c r="N11" s="279"/>
      <c r="O11" s="301">
        <f>SUM(O9:O10)</f>
        <v>255</v>
      </c>
      <c r="P11" s="276"/>
      <c r="Q11" s="301">
        <f>SUM(Q9:Q10)</f>
        <v>0</v>
      </c>
      <c r="R11" s="279"/>
      <c r="S11" s="301">
        <f>SUM(S9:S10)</f>
        <v>273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659864</v>
      </c>
      <c r="F14" s="309"/>
      <c r="G14" s="366">
        <v>691953</v>
      </c>
      <c r="H14" s="310"/>
      <c r="I14" s="308">
        <v>548398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11278107</v>
      </c>
      <c r="F23" s="317"/>
      <c r="G23" s="316">
        <f>SUM(G14:G22)</f>
        <v>11240054</v>
      </c>
      <c r="H23" s="318"/>
      <c r="I23" s="316">
        <f>SUM(I14:I22)</f>
        <v>10777401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1045</v>
      </c>
      <c r="L27" s="321"/>
      <c r="M27" s="320">
        <v>31044</v>
      </c>
      <c r="N27" s="320"/>
      <c r="O27" s="320">
        <v>3613</v>
      </c>
      <c r="P27" s="321"/>
      <c r="Q27" s="320">
        <v>6751</v>
      </c>
      <c r="R27" s="320"/>
      <c r="S27" s="320">
        <v>2773</v>
      </c>
      <c r="T27" s="321"/>
      <c r="U27" s="320">
        <v>22418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493914</v>
      </c>
      <c r="F28" s="303"/>
      <c r="G28" s="303">
        <v>503323</v>
      </c>
      <c r="H28" s="304"/>
      <c r="I28" s="303">
        <v>323273</v>
      </c>
      <c r="J28" s="303"/>
      <c r="K28" s="303">
        <v>9409</v>
      </c>
      <c r="L28" s="304"/>
      <c r="M28" s="303">
        <v>315257</v>
      </c>
      <c r="N28" s="303"/>
      <c r="O28" s="303">
        <v>42463</v>
      </c>
      <c r="P28" s="304"/>
      <c r="Q28" s="303">
        <v>131414</v>
      </c>
      <c r="R28" s="303"/>
      <c r="S28" s="303">
        <v>68424</v>
      </c>
      <c r="T28" s="304"/>
      <c r="U28" s="303">
        <v>579170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3955010</v>
      </c>
      <c r="F29" s="303"/>
      <c r="G29" s="303">
        <v>4261558</v>
      </c>
      <c r="H29" s="304"/>
      <c r="I29" s="303">
        <v>2058895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-8710</v>
      </c>
      <c r="N30" s="303"/>
      <c r="O30" s="303">
        <v>0</v>
      </c>
      <c r="P30" s="304"/>
      <c r="Q30" s="303">
        <v>-20183</v>
      </c>
      <c r="R30" s="303">
        <v>0</v>
      </c>
      <c r="S30" s="303">
        <v>0</v>
      </c>
      <c r="T30" s="304"/>
      <c r="U30" s="303">
        <v>-20896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f>-5118320-1</f>
        <v>-5118321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-739538</v>
      </c>
      <c r="F32" s="274"/>
      <c r="G32" s="316">
        <f>SUM(G27:G31)</f>
        <v>-353440</v>
      </c>
      <c r="H32" s="325"/>
      <c r="I32" s="316">
        <f>SUM(I27:I31)</f>
        <v>582946</v>
      </c>
      <c r="J32" s="274"/>
      <c r="K32" s="316">
        <f>SUM(K27:K31)</f>
        <v>10454</v>
      </c>
      <c r="L32" s="325"/>
      <c r="M32" s="316">
        <f>SUM(M27:M31)</f>
        <v>337591</v>
      </c>
      <c r="N32" s="274"/>
      <c r="O32" s="316">
        <f>SUM(O27:O31)</f>
        <v>46076</v>
      </c>
      <c r="P32" s="325"/>
      <c r="Q32" s="316">
        <f>SUM(Q27:Q31)</f>
        <v>117982</v>
      </c>
      <c r="R32" s="274"/>
      <c r="S32" s="316">
        <f>SUM(S27:S31)</f>
        <v>71197</v>
      </c>
      <c r="T32" s="325"/>
      <c r="U32" s="316">
        <f>SUM(U27:U31)</f>
        <v>580692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13463384</v>
      </c>
      <c r="F34" s="274"/>
      <c r="G34" s="326">
        <f>+G32+G23+G11</f>
        <v>15399779</v>
      </c>
      <c r="H34" s="276"/>
      <c r="I34" s="326">
        <f>+I32+I23+I11</f>
        <v>13207513</v>
      </c>
      <c r="J34" s="274"/>
      <c r="K34" s="326">
        <f>+K32+K23+K11</f>
        <v>10527</v>
      </c>
      <c r="L34" s="276"/>
      <c r="M34" s="326">
        <f>+M32+M23+M11</f>
        <v>337591</v>
      </c>
      <c r="N34" s="274"/>
      <c r="O34" s="326">
        <f>+O32+O23+O11</f>
        <v>46331</v>
      </c>
      <c r="P34" s="276"/>
      <c r="Q34" s="326">
        <f>+Q32+Q23+Q11</f>
        <v>117982</v>
      </c>
      <c r="R34" s="274"/>
      <c r="S34" s="326">
        <f>+S32+S23+S11</f>
        <v>71470</v>
      </c>
      <c r="T34" s="276"/>
      <c r="U34" s="326">
        <f>+U32+U23+U11</f>
        <v>580692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6313032</v>
      </c>
      <c r="F36" s="305"/>
      <c r="G36" s="320">
        <v>6523309</v>
      </c>
      <c r="H36" s="288"/>
      <c r="I36" s="320">
        <v>5965968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73</v>
      </c>
      <c r="L48" s="328"/>
      <c r="M48" s="332"/>
      <c r="N48" s="328"/>
      <c r="O48" s="332">
        <f>+O10</f>
        <v>255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10454</v>
      </c>
      <c r="L51" s="335"/>
      <c r="M51" s="320"/>
      <c r="N51" s="335"/>
      <c r="O51" s="320">
        <f>+O27+O28</f>
        <v>46076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346301</v>
      </c>
      <c r="N53" s="328"/>
      <c r="O53" s="332"/>
      <c r="P53" s="328"/>
      <c r="Q53" s="332">
        <f>+Q27+Q28</f>
        <v>138165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-8710</v>
      </c>
      <c r="N54" s="328"/>
      <c r="O54" s="332"/>
      <c r="P54" s="328"/>
      <c r="Q54" s="332">
        <f>+Q30</f>
        <v>-20183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10527</v>
      </c>
      <c r="L56" s="328"/>
      <c r="M56" s="337">
        <f>SUM(M48:M55)</f>
        <v>337591</v>
      </c>
      <c r="N56" s="328"/>
      <c r="O56" s="337">
        <f>SUM(O48:O55)</f>
        <v>46331</v>
      </c>
      <c r="P56" s="332"/>
      <c r="Q56" s="337">
        <f>SUM(Q48:Q55)</f>
        <v>117982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70363</v>
      </c>
      <c r="L59" s="341"/>
      <c r="M59" s="341">
        <f>+M58-M56</f>
        <v>-130585</v>
      </c>
      <c r="N59" s="341"/>
      <c r="O59" s="340">
        <f>+O58-O56</f>
        <v>112734</v>
      </c>
      <c r="P59" s="341"/>
      <c r="Q59" s="341">
        <f>+Q58-Q56</f>
        <v>406229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C286-F373-4FAF-984C-B7E18A1656B5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569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13"/>
      <c r="E3" s="274"/>
      <c r="F3" s="41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42978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13" t="s">
        <v>8</v>
      </c>
      <c r="E6" s="278" t="s">
        <v>567</v>
      </c>
      <c r="F6" s="279"/>
      <c r="G6" s="278" t="s">
        <v>568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2"/>
      <c r="O6" s="281" t="s">
        <v>12</v>
      </c>
      <c r="P6" s="412"/>
      <c r="Q6" s="283" t="s">
        <v>86</v>
      </c>
      <c r="R6" s="284"/>
      <c r="S6" s="281" t="s">
        <v>12</v>
      </c>
      <c r="T6" s="41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4289608-2408400</f>
        <v>1881208</v>
      </c>
      <c r="F9" s="287"/>
      <c r="G9" s="293">
        <f>2924815-2408452</f>
        <v>516363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2.4497327300070668E-5</v>
      </c>
      <c r="E10" s="297">
        <v>2408400</v>
      </c>
      <c r="F10" s="287"/>
      <c r="G10" s="297">
        <v>2408452</v>
      </c>
      <c r="H10" s="288"/>
      <c r="I10" s="297">
        <v>1408108</v>
      </c>
      <c r="J10" s="287"/>
      <c r="K10" s="297">
        <v>59</v>
      </c>
      <c r="L10" s="288"/>
      <c r="M10" s="297">
        <v>0</v>
      </c>
      <c r="N10" s="287"/>
      <c r="O10" s="297">
        <v>182</v>
      </c>
      <c r="P10" s="288"/>
      <c r="Q10" s="297">
        <v>0</v>
      </c>
      <c r="R10" s="287"/>
      <c r="S10" s="297">
        <v>218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4289608</v>
      </c>
      <c r="F11" s="279"/>
      <c r="G11" s="301">
        <f>SUM(G8:G10)</f>
        <v>2924815</v>
      </c>
      <c r="H11" s="276"/>
      <c r="I11" s="301">
        <f>SUM(I9:I10)</f>
        <v>3907176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182</v>
      </c>
      <c r="P11" s="276"/>
      <c r="Q11" s="301">
        <f>SUM(Q9:Q10)</f>
        <v>0</v>
      </c>
      <c r="R11" s="279"/>
      <c r="S11" s="301">
        <f>SUM(S9:S10)</f>
        <v>218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688911</v>
      </c>
      <c r="F14" s="309"/>
      <c r="G14" s="366">
        <v>659864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11307154</v>
      </c>
      <c r="F23" s="317"/>
      <c r="G23" s="316">
        <f>SUM(G14:G22)</f>
        <v>11278107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1563</v>
      </c>
      <c r="L27" s="321"/>
      <c r="M27" s="320">
        <v>-30610</v>
      </c>
      <c r="N27" s="320"/>
      <c r="O27" s="320">
        <v>2567</v>
      </c>
      <c r="P27" s="321"/>
      <c r="Q27" s="320">
        <v>-24293</v>
      </c>
      <c r="R27" s="320"/>
      <c r="S27" s="320">
        <v>2044</v>
      </c>
      <c r="T27" s="321"/>
      <c r="U27" s="320">
        <v>30698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480351</v>
      </c>
      <c r="F28" s="303"/>
      <c r="G28" s="303">
        <v>493914</v>
      </c>
      <c r="H28" s="304"/>
      <c r="I28" s="303">
        <v>292172</v>
      </c>
      <c r="J28" s="303"/>
      <c r="K28" s="303">
        <v>13562</v>
      </c>
      <c r="L28" s="304"/>
      <c r="M28" s="303">
        <v>-340589</v>
      </c>
      <c r="N28" s="303"/>
      <c r="O28" s="303">
        <v>33054</v>
      </c>
      <c r="P28" s="304"/>
      <c r="Q28" s="303">
        <v>-183843</v>
      </c>
      <c r="R28" s="303"/>
      <c r="S28" s="303">
        <v>59066</v>
      </c>
      <c r="T28" s="304"/>
      <c r="U28" s="303">
        <v>700414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4296869</v>
      </c>
      <c r="F29" s="303"/>
      <c r="G29" s="303">
        <v>3955010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-1270</v>
      </c>
      <c r="N30" s="303"/>
      <c r="O30" s="303">
        <v>0</v>
      </c>
      <c r="P30" s="304"/>
      <c r="Q30" s="303">
        <v>-11474</v>
      </c>
      <c r="R30" s="303">
        <v>0</v>
      </c>
      <c r="S30" s="303">
        <v>0</v>
      </c>
      <c r="T30" s="304"/>
      <c r="U30" s="303">
        <v>-11353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-411242</v>
      </c>
      <c r="F32" s="274"/>
      <c r="G32" s="316">
        <f>SUM(G27:G31)</f>
        <v>-739538</v>
      </c>
      <c r="H32" s="325"/>
      <c r="I32" s="316">
        <f>SUM(I27:I31)</f>
        <v>897614</v>
      </c>
      <c r="J32" s="274"/>
      <c r="K32" s="316">
        <f>SUM(K27:K31)</f>
        <v>15125</v>
      </c>
      <c r="L32" s="325"/>
      <c r="M32" s="316">
        <f>SUM(M27:M31)</f>
        <v>-372469</v>
      </c>
      <c r="N32" s="274"/>
      <c r="O32" s="316">
        <f>SUM(O27:O31)</f>
        <v>35621</v>
      </c>
      <c r="P32" s="325"/>
      <c r="Q32" s="316">
        <f>SUM(Q27:Q31)</f>
        <v>-219610</v>
      </c>
      <c r="R32" s="274"/>
      <c r="S32" s="316">
        <f>SUM(S27:S31)</f>
        <v>61110</v>
      </c>
      <c r="T32" s="325"/>
      <c r="U32" s="316">
        <f>SUM(U27:U31)</f>
        <v>719759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15185520</v>
      </c>
      <c r="F34" s="274"/>
      <c r="G34" s="326">
        <f>+G32+G23+G11</f>
        <v>13463384</v>
      </c>
      <c r="H34" s="276"/>
      <c r="I34" s="326">
        <f>+I32+I23+I11</f>
        <v>15604852</v>
      </c>
      <c r="J34" s="274"/>
      <c r="K34" s="326">
        <f>+K32+K23+K11</f>
        <v>15184</v>
      </c>
      <c r="L34" s="276"/>
      <c r="M34" s="326">
        <f>+M32+M23+M11</f>
        <v>-372469</v>
      </c>
      <c r="N34" s="274"/>
      <c r="O34" s="326">
        <f>+O32+O23+O11</f>
        <v>35803</v>
      </c>
      <c r="P34" s="276"/>
      <c r="Q34" s="326">
        <f>+Q32+Q23+Q11</f>
        <v>-219610</v>
      </c>
      <c r="R34" s="274"/>
      <c r="S34" s="326">
        <f>+S32+S23+S11</f>
        <v>61328</v>
      </c>
      <c r="T34" s="276"/>
      <c r="U34" s="326">
        <f>+U32+U23+U11</f>
        <v>719759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6519038</v>
      </c>
      <c r="F36" s="305"/>
      <c r="G36" s="320">
        <v>6313032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182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15125</v>
      </c>
      <c r="L51" s="335"/>
      <c r="M51" s="320"/>
      <c r="N51" s="335"/>
      <c r="O51" s="320">
        <f>+O27+O28</f>
        <v>35621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-371199</v>
      </c>
      <c r="N53" s="328"/>
      <c r="O53" s="332"/>
      <c r="P53" s="328"/>
      <c r="Q53" s="332">
        <f>+Q27+Q28</f>
        <v>-208136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-1270</v>
      </c>
      <c r="N54" s="328"/>
      <c r="O54" s="332"/>
      <c r="P54" s="328"/>
      <c r="Q54" s="332">
        <f>+Q30</f>
        <v>-11474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15184</v>
      </c>
      <c r="L56" s="328"/>
      <c r="M56" s="337">
        <f>SUM(M48:M55)</f>
        <v>-372469</v>
      </c>
      <c r="N56" s="328"/>
      <c r="O56" s="337">
        <f>SUM(O48:O55)</f>
        <v>35803</v>
      </c>
      <c r="P56" s="332"/>
      <c r="Q56" s="337">
        <f>SUM(Q48:Q55)</f>
        <v>-219610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65706</v>
      </c>
      <c r="L59" s="341"/>
      <c r="M59" s="341">
        <f>+M58-M56</f>
        <v>579475</v>
      </c>
      <c r="N59" s="341"/>
      <c r="O59" s="340">
        <f>+O58-O56</f>
        <v>123262</v>
      </c>
      <c r="P59" s="341"/>
      <c r="Q59" s="341">
        <f>+Q58-Q56</f>
        <v>743821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B021-07EE-4EFD-9C39-558B9A899FA4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11"/>
      <c r="E3" s="274"/>
      <c r="F3" s="41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42947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11" t="s">
        <v>8</v>
      </c>
      <c r="E6" s="278" t="s">
        <v>565</v>
      </c>
      <c r="F6" s="279"/>
      <c r="G6" s="278" t="s">
        <v>566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0"/>
      <c r="O6" s="281" t="s">
        <v>12</v>
      </c>
      <c r="P6" s="410"/>
      <c r="Q6" s="283" t="s">
        <v>86</v>
      </c>
      <c r="R6" s="284"/>
      <c r="S6" s="281" t="s">
        <v>12</v>
      </c>
      <c r="T6" s="41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4194697-2408344</f>
        <v>1786353</v>
      </c>
      <c r="F9" s="287"/>
      <c r="G9" s="293">
        <f>4289608-2408400</f>
        <v>1881208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2.6158749561944749E-5</v>
      </c>
      <c r="E10" s="297">
        <v>2408344</v>
      </c>
      <c r="F10" s="287"/>
      <c r="G10" s="297">
        <v>2408400</v>
      </c>
      <c r="H10" s="288"/>
      <c r="I10" s="297">
        <v>1408108</v>
      </c>
      <c r="J10" s="287"/>
      <c r="K10" s="297">
        <v>63</v>
      </c>
      <c r="L10" s="288"/>
      <c r="M10" s="297">
        <v>0</v>
      </c>
      <c r="N10" s="287"/>
      <c r="O10" s="297">
        <v>123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4194697</v>
      </c>
      <c r="F11" s="279"/>
      <c r="G11" s="301">
        <f>SUM(G8:G10)</f>
        <v>4289608</v>
      </c>
      <c r="H11" s="276"/>
      <c r="I11" s="301">
        <f>SUM(I9:I10)</f>
        <v>3907176</v>
      </c>
      <c r="J11" s="279"/>
      <c r="K11" s="301">
        <f>SUM(K9:K10)</f>
        <v>63</v>
      </c>
      <c r="L11" s="276"/>
      <c r="M11" s="301">
        <f>SUM(M9:M10)</f>
        <v>0</v>
      </c>
      <c r="N11" s="279"/>
      <c r="O11" s="301">
        <f>SUM(O9:O10)</f>
        <v>123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683262</v>
      </c>
      <c r="F14" s="309"/>
      <c r="G14" s="366">
        <v>688911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11301505</v>
      </c>
      <c r="F23" s="317"/>
      <c r="G23" s="316">
        <f>SUM(G14:G22)</f>
        <v>11307154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276</v>
      </c>
      <c r="L27" s="321"/>
      <c r="M27" s="320">
        <v>5373</v>
      </c>
      <c r="N27" s="320"/>
      <c r="O27" s="320">
        <v>1005</v>
      </c>
      <c r="P27" s="321"/>
      <c r="Q27" s="320">
        <v>6316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470255</v>
      </c>
      <c r="F28" s="303"/>
      <c r="G28" s="303">
        <v>480351</v>
      </c>
      <c r="H28" s="304"/>
      <c r="I28" s="303">
        <v>292172</v>
      </c>
      <c r="J28" s="303"/>
      <c r="K28" s="303">
        <v>10097</v>
      </c>
      <c r="L28" s="304"/>
      <c r="M28" s="303">
        <v>130707</v>
      </c>
      <c r="N28" s="303"/>
      <c r="O28" s="303">
        <v>19491</v>
      </c>
      <c r="P28" s="304"/>
      <c r="Q28" s="303">
        <v>156747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4167505</v>
      </c>
      <c r="F29" s="303"/>
      <c r="G29" s="303">
        <v>4296869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-1343</v>
      </c>
      <c r="N30" s="303"/>
      <c r="O30" s="303">
        <v>0</v>
      </c>
      <c r="P30" s="304"/>
      <c r="Q30" s="303">
        <v>-10204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-550702</v>
      </c>
      <c r="F32" s="274"/>
      <c r="G32" s="316">
        <f>SUM(G27:G31)</f>
        <v>-411242</v>
      </c>
      <c r="H32" s="325"/>
      <c r="I32" s="316">
        <f>SUM(I27:I31)</f>
        <v>897614</v>
      </c>
      <c r="J32" s="274"/>
      <c r="K32" s="316">
        <f>SUM(K27:K31)</f>
        <v>10373</v>
      </c>
      <c r="L32" s="325"/>
      <c r="M32" s="316">
        <f>SUM(M27:M31)</f>
        <v>134737</v>
      </c>
      <c r="N32" s="274"/>
      <c r="O32" s="316">
        <f>SUM(O27:O31)</f>
        <v>20496</v>
      </c>
      <c r="P32" s="325"/>
      <c r="Q32" s="316">
        <f>SUM(Q27:Q31)</f>
        <v>152859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14945500</v>
      </c>
      <c r="F34" s="274"/>
      <c r="G34" s="326">
        <f>+G32+G23+G11</f>
        <v>15185520</v>
      </c>
      <c r="H34" s="276"/>
      <c r="I34" s="326">
        <f>+I32+I23+I11</f>
        <v>15604852</v>
      </c>
      <c r="J34" s="274"/>
      <c r="K34" s="326">
        <f>+K32+K23+K11</f>
        <v>10436</v>
      </c>
      <c r="L34" s="276"/>
      <c r="M34" s="326">
        <f>+M32+M23+M11</f>
        <v>134737</v>
      </c>
      <c r="N34" s="274"/>
      <c r="O34" s="326">
        <f>+O32+O23+O11</f>
        <v>20619</v>
      </c>
      <c r="P34" s="276"/>
      <c r="Q34" s="326">
        <f>+Q32+Q23+Q11</f>
        <v>152859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6416688</v>
      </c>
      <c r="F36" s="305"/>
      <c r="G36" s="320">
        <v>6519038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63</v>
      </c>
      <c r="L48" s="328"/>
      <c r="M48" s="332"/>
      <c r="N48" s="328"/>
      <c r="O48" s="332">
        <f>+O10</f>
        <v>123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10373</v>
      </c>
      <c r="L51" s="335"/>
      <c r="M51" s="320"/>
      <c r="N51" s="335"/>
      <c r="O51" s="320">
        <f>+O27+O28</f>
        <v>20496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136080</v>
      </c>
      <c r="N53" s="328"/>
      <c r="O53" s="332"/>
      <c r="P53" s="328"/>
      <c r="Q53" s="332">
        <f>+Q27+Q28</f>
        <v>163063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-1343</v>
      </c>
      <c r="N54" s="328"/>
      <c r="O54" s="332"/>
      <c r="P54" s="328"/>
      <c r="Q54" s="332">
        <f>+Q30</f>
        <v>-10204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10436</v>
      </c>
      <c r="L56" s="328"/>
      <c r="M56" s="337">
        <f>SUM(M48:M55)</f>
        <v>134737</v>
      </c>
      <c r="N56" s="328"/>
      <c r="O56" s="337">
        <f>SUM(O48:O55)</f>
        <v>20619</v>
      </c>
      <c r="P56" s="332"/>
      <c r="Q56" s="337">
        <f>SUM(Q48:Q55)</f>
        <v>152859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70454</v>
      </c>
      <c r="L59" s="341"/>
      <c r="M59" s="341">
        <f>+M58-M56</f>
        <v>72269</v>
      </c>
      <c r="N59" s="341"/>
      <c r="O59" s="340">
        <f>+O58-O56</f>
        <v>138446</v>
      </c>
      <c r="P59" s="341"/>
      <c r="Q59" s="341">
        <f>+Q58-Q56</f>
        <v>371352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>
      <selection activeCell="O27" sqref="O27:Q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>
      <selection activeCell="O27" sqref="O27:Q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zoomScaleNormal="100" workbookViewId="0">
      <selection activeCell="O27" sqref="O27:Q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>
      <selection activeCell="Q30" sqref="Q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523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zoomScaleNormal="100" workbookViewId="0">
      <selection activeCell="I13" sqref="I13:I25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topLeftCell="A7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536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523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523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523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5" t="s">
        <v>0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271"/>
    </row>
    <row r="2" spans="1:22" ht="15.75" thickBot="1">
      <c r="B2" s="442" t="s">
        <v>523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1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43" t="s">
        <v>81</v>
      </c>
      <c r="L5" s="443"/>
      <c r="M5" s="443"/>
      <c r="N5" s="273"/>
      <c r="O5" s="443" t="s">
        <v>82</v>
      </c>
      <c r="P5" s="443"/>
      <c r="Q5" s="443"/>
      <c r="R5" s="273"/>
      <c r="S5" s="443" t="s">
        <v>166</v>
      </c>
      <c r="T5" s="443"/>
      <c r="U5" s="443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523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6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398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8"/>
      <c r="V1" s="23"/>
      <c r="W1" s="23"/>
    </row>
    <row r="2" spans="1:26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34"/>
      <c r="V1" s="23"/>
      <c r="W1" s="23"/>
    </row>
    <row r="2" spans="1:25" ht="12.75" thickBot="1">
      <c r="B2" s="35"/>
      <c r="C2" s="23"/>
      <c r="D2" s="439" t="s">
        <v>485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41"/>
      <c r="V1" s="23"/>
      <c r="W1" s="23"/>
    </row>
    <row r="2" spans="1:25" ht="12.75" thickBot="1">
      <c r="B2" s="35"/>
      <c r="C2" s="23"/>
      <c r="D2" s="439" t="s">
        <v>485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43"/>
      <c r="V1" s="23"/>
      <c r="W1" s="23"/>
    </row>
    <row r="2" spans="1:25" ht="12.75" thickBot="1">
      <c r="B2" s="35"/>
      <c r="C2" s="23"/>
      <c r="D2" s="439" t="s">
        <v>485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45"/>
      <c r="V1" s="23"/>
      <c r="W1" s="23"/>
    </row>
    <row r="2" spans="1:25" ht="12.75" thickBot="1">
      <c r="B2" s="35"/>
      <c r="C2" s="23"/>
      <c r="D2" s="439" t="s">
        <v>485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1" t="s">
        <v>0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271"/>
    </row>
    <row r="2" spans="1:22" ht="15.75" thickBot="1">
      <c r="B2" s="442" t="s">
        <v>523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3" t="s">
        <v>522</v>
      </c>
      <c r="F4" s="443"/>
      <c r="G4" s="443"/>
      <c r="H4" s="443"/>
      <c r="I4" s="443"/>
      <c r="J4" s="275"/>
      <c r="K4" s="443" t="s">
        <v>80</v>
      </c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44" t="s">
        <v>81</v>
      </c>
      <c r="L5" s="444"/>
      <c r="M5" s="444"/>
      <c r="N5" s="277"/>
      <c r="O5" s="444" t="s">
        <v>82</v>
      </c>
      <c r="P5" s="444"/>
      <c r="Q5" s="444"/>
      <c r="R5" s="277"/>
      <c r="S5" s="444" t="s">
        <v>166</v>
      </c>
      <c r="T5" s="444"/>
      <c r="U5" s="444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49"/>
      <c r="V1" s="23"/>
      <c r="W1" s="23"/>
    </row>
    <row r="2" spans="1:25" ht="12.75" thickBot="1">
      <c r="B2" s="35"/>
      <c r="C2" s="23"/>
      <c r="D2" s="439" t="s">
        <v>485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47"/>
      <c r="V1" s="23"/>
      <c r="W1" s="23"/>
    </row>
    <row r="2" spans="1:25" ht="12.75" thickBot="1">
      <c r="B2" s="35"/>
      <c r="C2" s="23"/>
      <c r="D2" s="439" t="s">
        <v>485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30" ht="12.75" thickBot="1">
      <c r="B2" s="35"/>
      <c r="C2" s="23"/>
      <c r="D2" s="439" t="s">
        <v>443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23"/>
    </row>
    <row r="2" spans="1:23">
      <c r="B2" s="35"/>
      <c r="C2" s="23"/>
      <c r="D2" s="432" t="s">
        <v>78</v>
      </c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432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32" t="s">
        <v>79</v>
      </c>
      <c r="H4" s="432"/>
      <c r="I4" s="432"/>
      <c r="J4" s="432"/>
      <c r="K4" s="432"/>
      <c r="L4" s="432"/>
      <c r="M4" s="24"/>
      <c r="N4" s="432" t="s">
        <v>80</v>
      </c>
      <c r="O4" s="432"/>
      <c r="P4" s="432"/>
      <c r="Q4" s="432"/>
      <c r="R4" s="432"/>
      <c r="S4" s="432"/>
      <c r="T4" s="432"/>
      <c r="U4" s="432"/>
      <c r="V4" s="432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30" t="s">
        <v>81</v>
      </c>
      <c r="O5" s="430"/>
      <c r="P5" s="430"/>
      <c r="Q5" s="26"/>
      <c r="R5" s="430" t="s">
        <v>82</v>
      </c>
      <c r="S5" s="430"/>
      <c r="T5" s="430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32" t="s">
        <v>79</v>
      </c>
      <c r="H4" s="432"/>
      <c r="I4" s="432"/>
      <c r="J4" s="432"/>
      <c r="K4" s="432"/>
      <c r="L4" s="24"/>
      <c r="M4" s="434" t="s">
        <v>80</v>
      </c>
      <c r="N4" s="434"/>
      <c r="O4" s="434"/>
      <c r="P4" s="434"/>
      <c r="Q4" s="434"/>
      <c r="R4" s="434"/>
      <c r="S4" s="434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35"/>
      <c r="H5" s="435"/>
      <c r="I5" s="435"/>
      <c r="J5" s="435"/>
      <c r="K5" s="435"/>
      <c r="L5" s="24"/>
      <c r="M5" s="430" t="s">
        <v>81</v>
      </c>
      <c r="N5" s="430"/>
      <c r="O5" s="430"/>
      <c r="P5" s="26"/>
      <c r="Q5" s="433" t="s">
        <v>82</v>
      </c>
      <c r="R5" s="433"/>
      <c r="S5" s="433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3"/>
    </row>
    <row r="2" spans="1:22" ht="12.75" thickBot="1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430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6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6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6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7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6"/>
      <c r="V5" s="436" t="s">
        <v>166</v>
      </c>
      <c r="W5" s="436"/>
      <c r="X5" s="436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6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30" t="s">
        <v>81</v>
      </c>
      <c r="O5" s="430"/>
      <c r="P5" s="430"/>
      <c r="Q5" s="26"/>
      <c r="R5" s="433" t="s">
        <v>82</v>
      </c>
      <c r="S5" s="433"/>
      <c r="T5" s="433"/>
      <c r="U5" s="26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6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165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193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193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193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193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193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193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3" t="s">
        <v>127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209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209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209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209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209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209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209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209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4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227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0" t="s">
        <v>252</v>
      </c>
      <c r="E2" s="430"/>
      <c r="F2" s="430"/>
      <c r="G2" s="430"/>
      <c r="H2" s="430"/>
      <c r="I2" s="430"/>
      <c r="J2" s="430"/>
      <c r="K2" s="430"/>
      <c r="L2" s="430"/>
      <c r="M2" s="435"/>
      <c r="N2" s="430"/>
      <c r="O2" s="430"/>
      <c r="P2" s="430"/>
      <c r="Q2" s="430"/>
      <c r="R2" s="430"/>
      <c r="S2" s="430"/>
      <c r="T2" s="43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31" t="s">
        <v>0</v>
      </c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221"/>
      <c r="V1" s="23"/>
      <c r="W1" s="23"/>
    </row>
    <row r="2" spans="1:25" ht="12.75" thickBot="1">
      <c r="B2" s="35"/>
      <c r="C2" s="23"/>
      <c r="D2" s="439" t="s">
        <v>284</v>
      </c>
      <c r="E2" s="439"/>
      <c r="F2" s="439"/>
      <c r="G2" s="439"/>
      <c r="H2" s="439"/>
      <c r="I2" s="439"/>
      <c r="J2" s="439"/>
      <c r="K2" s="439"/>
      <c r="L2" s="439"/>
      <c r="M2" s="440"/>
      <c r="N2" s="439"/>
      <c r="O2" s="439"/>
      <c r="P2" s="439"/>
      <c r="Q2" s="439"/>
      <c r="R2" s="439"/>
      <c r="S2" s="439"/>
      <c r="T2" s="43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8" t="s">
        <v>210</v>
      </c>
      <c r="H4" s="433"/>
      <c r="I4" s="433"/>
      <c r="J4" s="433"/>
      <c r="K4" s="433"/>
      <c r="L4" s="433"/>
      <c r="M4" s="24"/>
      <c r="N4" s="433" t="s">
        <v>80</v>
      </c>
      <c r="O4" s="433"/>
      <c r="P4" s="433"/>
      <c r="Q4" s="433"/>
      <c r="R4" s="433"/>
      <c r="S4" s="433"/>
      <c r="T4" s="433"/>
      <c r="U4" s="433"/>
      <c r="V4" s="433"/>
      <c r="W4" s="433"/>
      <c r="X4" s="433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7" t="s">
        <v>81</v>
      </c>
      <c r="O5" s="437"/>
      <c r="P5" s="437"/>
      <c r="Q5" s="85"/>
      <c r="R5" s="436" t="s">
        <v>82</v>
      </c>
      <c r="S5" s="436"/>
      <c r="T5" s="436"/>
      <c r="U5" s="85"/>
      <c r="V5" s="436" t="s">
        <v>166</v>
      </c>
      <c r="W5" s="436"/>
      <c r="X5" s="436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M:SIMData xmlns:SIM="SIMDataNamespace">
  <LIDData/>
  <SIMStorageType/>
  <SIMManagementComments/>
  <SIMEditedCells/>
  <SIMMode>1</SIMMode>
</SIM:SIMDat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204</vt:i4>
      </vt:variant>
      <vt:variant>
        <vt:lpstr>Named Ranges</vt:lpstr>
      </vt:variant>
      <vt:variant>
        <vt:i4>177</vt:i4>
      </vt:variant>
    </vt:vector>
  </HeadingPairs>
  <TitlesOfParts>
    <vt:vector size="381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May 2022</vt:lpstr>
      <vt:lpstr>April 2022</vt:lpstr>
      <vt:lpstr>March 2022</vt:lpstr>
      <vt:lpstr>February 2022</vt:lpstr>
      <vt:lpstr>January 2022</vt:lpstr>
      <vt:lpstr>Jan 2021</vt:lpstr>
      <vt:lpstr>December 2021</vt:lpstr>
      <vt:lpstr>November 2021</vt:lpstr>
      <vt:lpstr>October 2021</vt:lpstr>
      <vt:lpstr>September 2021</vt:lpstr>
      <vt:lpstr>August 2021</vt:lpstr>
      <vt:lpstr>July 2021</vt:lpstr>
      <vt:lpstr>June 2021 Pre-Audit</vt:lpstr>
      <vt:lpstr>May 2021</vt:lpstr>
      <vt:lpstr>Apr 2021</vt:lpstr>
      <vt:lpstr>Mar 2021</vt:lpstr>
      <vt:lpstr>Feb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'April 2022'!Print_Area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'August 2021'!Print_Area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'December 2021'!Print_Area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'February 2022'!Print_Area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'January 2022'!Print_Area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'March 2022'!Print_Area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'May 2022'!Print_Area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'November 2021'!Print_Area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'October 2021'!Print_Area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  <vt:lpstr>'September 2021'!Print_Area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2022-05-16T22:32:48Z</cp:lastPrinted>
  <dcterms:created xsi:type="dcterms:W3CDTF">2002-07-18T23:08:00Z</dcterms:created>
  <dcterms:modified xsi:type="dcterms:W3CDTF">2022-06-16T18:41:08Z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